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D:\Dokumenty C disk\SZB\Tabuľky\Vyúčtovanie dotácie 2025\"/>
    </mc:Choice>
  </mc:AlternateContent>
  <xr:revisionPtr revIDLastSave="0" documentId="13_ncr:1_{FD11F12E-3A3A-488F-9CAF-A4A3A27BA92C}"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<sst xmlns="http://schemas.openxmlformats.org/spreadsheetml/2006/main" count="9274" uniqueCount="4049">
  <si>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</si>
  <si>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</si>
  <si>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</si>
  <si>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</si>
  <si>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</si>
  <si>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</si>
  <si>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</si>
  <si>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</si>
  <si>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</si>
  <si>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</si>
  <si>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</si>
  <si>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</si>
  <si>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</si>
  <si>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</si>
  <si>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</si>
  <si>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</si>
  <si>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</si>
  <si>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</si>
  <si>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</si>
  <si>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</si>
  <si>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</si>
  <si>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</si>
  <si>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</si>
  <si>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</si>
  <si>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</si>
  <si>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</si>
  <si>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</si>
  <si>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</si>
  <si>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</si>
  <si>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</si>
  <si>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</si>
  <si>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</si>
  <si>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</si>
  <si>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</si>
  <si>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</si>
  <si>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</si>
  <si>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</si>
  <si>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</si>
  <si>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</si>
  <si>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</si>
  <si>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</si>
  <si>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</si>
  <si>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</si>
  <si>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</si>
  <si>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</si>
  <si>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</si>
  <si>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</si>
  <si>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</si>
  <si>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</si>
  <si>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</si>
  <si>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</si>
  <si>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</si>
  <si>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</si>
  <si>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</si>
  <si>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</si>
  <si>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</si>
  <si>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</si>
  <si>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</si>
  <si>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</si>
  <si>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</si>
  <si>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</si>
  <si>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</si>
  <si>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</si>
  <si>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</si>
  <si>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</si>
  <si>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</si>
  <si>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</si>
  <si>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</si>
  <si>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</si>
  <si>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</si>
  <si>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</si>
  <si>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</si>
  <si>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</si>
  <si>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</si>
  <si>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</si>
  <si>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</si>
  <si>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</si>
  <si>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</si>
  <si>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</si>
  <si>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</si>
  <si>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</si>
  <si>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</si>
  <si>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</si>
  <si>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</si>
  <si>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</si>
  <si>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</si>
  <si>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</si>
  <si>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</si>
  <si>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</si>
  <si>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</si>
  <si>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</si>
  <si>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</si>
  <si>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</si>
  <si>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</si>
  <si>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</si>
  <si>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</si>
  <si>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</si>
  <si>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</si>
  <si>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</si>
  <si>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</si>
  <si>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</si>
  <si>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</si>
  <si>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</si>
  <si>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</si>
  <si>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</si>
  <si>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</si>
  <si>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</si>
  <si>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</si>
  <si>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</si>
  <si>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</si>
  <si>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</si>
  <si>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</si>
  <si>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</si>
  <si>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</si>
  <si>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</si>
  <si>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</si>
  <si>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</si>
  <si>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</si>
  <si>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</si>
  <si>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</si>
  <si>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</si>
  <si>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</si>
  <si>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</si>
  <si>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</si>
  <si>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</si>
  <si>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</si>
  <si>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</si>
  <si>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</si>
  <si>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</si>
  <si>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</si>
  <si>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</si>
  <si>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</si>
  <si>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</si>
  <si>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</si>
  <si>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</si>
  <si>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</si>
  <si>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</si>
  <si>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</si>
  <si>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</si>
  <si>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</si>
  <si>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</si>
  <si>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</si>
  <si>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</si>
  <si>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</si>
  <si>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</si>
  <si>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</si>
  <si>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</si>
  <si>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</si>
  <si>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</si>
  <si>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</si>
  <si>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</si>
  <si>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</si>
  <si>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</si>
  <si>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</si>
  <si>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</si>
  <si>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</si>
  <si>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</si>
  <si>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</si>
  <si>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</si>
  <si>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</si>
  <si>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</si>
  <si>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</si>
  <si>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</si>
  <si>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</si>
  <si>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</si>
  <si>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</si>
  <si>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</si>
  <si>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</si>
  <si>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</si>
  <si>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</si>
  <si>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</si>
  <si>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</si>
  <si>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</si>
  <si>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</si>
  <si>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</si>
  <si>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</si>
  <si>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</si>
  <si>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</si>
  <si>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</si>
  <si>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</si>
  <si>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</si>
  <si>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</si>
  <si>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</si>
  <si>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</si>
  <si>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</si>
  <si>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</si>
  <si>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</si>
  <si>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</si>
  <si>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</si>
  <si>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</si>
  <si>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</si>
  <si>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</si>
  <si>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</si>
  <si>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</si>
  <si>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</si>
  <si>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</si>
  <si>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</si>
  <si>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</si>
  <si>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</si>
  <si>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</si>
  <si>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</si>
  <si>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</si>
  <si>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</si>
  <si>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</si>
  <si>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</si>
  <si>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</si>
  <si>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</si>
  <si>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</si>
  <si>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</si>
  <si>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</si>
  <si>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</si>
  <si>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</si>
  <si>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</si>
  <si>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</si>
  <si>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</si>
  <si>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</si>
  <si>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</si>
  <si>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</si>
  <si>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</si>
  <si>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</si>
  <si>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</si>
  <si>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</si>
  <si>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</si>
  <si>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</si>
  <si>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</si>
  <si>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</si>
  <si>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</si>
  <si>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</si>
  <si>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</si>
  <si>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</si>
  <si>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</si>
  <si>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</si>
  <si>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</si>
  <si>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</si>
  <si>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</si>
  <si>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</si>
  <si>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</si>
  <si>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</si>
  <si>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</si>
  <si>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</si>
  <si>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</si>
  <si>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</si>
  <si>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</si>
  <si>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</si>
  <si>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</si>
  <si>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</si>
  <si>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</si>
  <si>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</si>
  <si>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</si>
  <si>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</si>
  <si>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</si>
  <si>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</si>
  <si>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</si>
  <si>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</si>
  <si>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</si>
  <si>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</si>
  <si>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</si>
  <si>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</si>
  <si>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</si>
  <si>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</si>
  <si>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</si>
  <si>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</si>
  <si>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</si>
  <si>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</si>
  <si>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</si>
  <si>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</si>
  <si>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</si>
  <si>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</si>
  <si>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</si>
  <si>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</si>
  <si>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</si>
  <si>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</si>
  <si>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</si>
  <si>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</si>
  <si>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</si>
  <si>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</si>
  <si>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</si>
  <si>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</si>
  <si>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</si>
  <si>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</si>
  <si>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</si>
  <si>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</si>
  <si>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</si>
  <si>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</si>
  <si>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</si>
  <si>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</si>
  <si>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</si>
  <si>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</si>
  <si>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</si>
  <si>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</si>
  <si>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</si>
  <si>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</si>
  <si>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</si>
  <si>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</si>
  <si>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</si>
  <si>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</si>
  <si>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</si>
  <si>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</si>
  <si>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</si>
  <si>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</si>
  <si>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</si>
  <si>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</si>
  <si>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</si>
  <si>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</si>
  <si>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</si>
  <si>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</si>
  <si>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</si>
  <si>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</si>
  <si>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</si>
  <si>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</si>
  <si>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</si>
  <si>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</si>
  <si>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</si>
  <si>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</si>
  <si>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</si>
  <si>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</si>
  <si>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</si>
  <si>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</si>
  <si>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</si>
  <si>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</si>
  <si>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</si>
  <si>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</si>
  <si>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</si>
  <si>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</si>
  <si>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</si>
  <si>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</si>
  <si>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</si>
  <si>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</si>
  <si>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</si>
  <si>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</si>
  <si>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</si>
  <si>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</si>
  <si>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</si>
  <si>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</si>
  <si>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</si>
  <si>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</si>
  <si>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</si>
  <si>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</si>
  <si>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</si>
  <si>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</si>
  <si>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</si>
  <si>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</si>
  <si>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</si>
  <si>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</si>
  <si>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</si>
  <si>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</si>
  <si>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</si>
  <si>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</si>
  <si>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</si>
  <si>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</si>
  <si>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</si>
  <si>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</si>
  <si>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</si>
  <si>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</si>
  <si>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</si>
  <si>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</si>
  <si>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</si>
  <si>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</si>
  <si>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</si>
  <si>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</si>
  <si>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</si>
  <si>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</si>
  <si>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</si>
  <si>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</si>
  <si>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</si>
  <si>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</si>
  <si>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</si>
  <si>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</si>
  <si>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</si>
  <si>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</si>
  <si>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</si>
  <si>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</si>
  <si>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</si>
  <si>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</si>
  <si>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</si>
  <si>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</si>
  <si>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</si>
  <si>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</si>
  <si>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</si>
  <si>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</si>
  <si>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</si>
  <si>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</si>
  <si>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</si>
  <si>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</si>
  <si>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</si>
  <si>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</si>
  <si>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</si>
  <si>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</si>
  <si>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</si>
  <si>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</si>
  <si>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</si>
  <si>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</si>
  <si>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</si>
  <si>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</si>
  <si>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</si>
  <si>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</si>
  <si>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</si>
  <si>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</si>
  <si>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</si>
  <si>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</si>
  <si>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</si>
  <si>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</si>
  <si>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</si>
  <si>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</si>
  <si>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</si>
  <si>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</si>
  <si>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</si>
  <si>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</si>
  <si>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</si>
  <si>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</si>
  <si>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</si>
  <si>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</si>
  <si>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</si>
  <si>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</si>
  <si>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</si>
  <si>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</si>
  <si>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</si>
  <si>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</si>
  <si>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</si>
  <si>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</si>
  <si>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</si>
  <si>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</si>
  <si>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</si>
  <si>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</si>
  <si>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</si>
  <si>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</si>
  <si>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</si>
  <si>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</si>
  <si>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</si>
  <si>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</si>
  <si>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</si>
  <si>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</si>
  <si>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</si>
  <si>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</si>
  <si>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</si>
  <si>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</si>
  <si>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</si>
  <si>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</si>
  <si>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</si>
  <si>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</si>
  <si>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</si>
  <si>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</si>
  <si>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</si>
  <si>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</si>
  <si>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</si>
  <si>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</si>
  <si>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</si>
  <si>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</si>
  <si>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</si>
  <si>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</si>
  <si>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</si>
  <si>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</si>
  <si>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</si>
  <si>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</si>
  <si>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</si>
  <si>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</si>
  <si>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</si>
  <si>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</si>
  <si>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</si>
  <si>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</si>
  <si>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</si>
  <si>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</si>
  <si>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</si>
  <si>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</si>
  <si>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</si>
  <si>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</si>
  <si>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</si>
  <si>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</si>
  <si>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</si>
  <si>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</si>
  <si>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</si>
  <si>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</si>
  <si>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</si>
  <si>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</si>
  <si>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</si>
  <si>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</si>
  <si>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</si>
  <si>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</si>
  <si>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</si>
  <si>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</si>
  <si>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</si>
  <si>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</si>
  <si>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</si>
  <si>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</si>
  <si>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</si>
  <si>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</si>
  <si>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</si>
  <si>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</si>
  <si>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</si>
  <si>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</si>
  <si>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</si>
  <si>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</si>
  <si>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</si>
  <si>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</si>
  <si>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</si>
  <si>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</si>
  <si>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</si>
  <si>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</si>
  <si>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</si>
  <si>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</si>
  <si>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</si>
  <si>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</si>
  <si>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</si>
  <si>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</si>
  <si>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</si>
  <si>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</si>
  <si>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</si>
  <si>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</si>
  <si>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</si>
  <si>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</si>
  <si>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</si>
  <si>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</si>
  <si>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</si>
  <si>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</si>
  <si>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</si>
  <si>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</si>
  <si>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</si>
  <si>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</si>
  <si>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</si>
  <si>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</si>
  <si>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</si>
  <si>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</si>
  <si>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</si>
  <si>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</si>
  <si>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</si>
  <si>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</si>
  <si>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</si>
  <si>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</si>
  <si>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</si>
  <si>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</si>
  <si>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</si>
  <si>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</si>
  <si>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</si>
  <si>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</si>
  <si>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</si>
  <si>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</si>
  <si>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</si>
  <si>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</si>
  <si>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</si>
  <si>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</si>
  <si>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</si>
  <si>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</si>
  <si>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</si>
  <si>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</si>
  <si>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</si>
  <si>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</si>
  <si>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</si>
  <si>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</si>
  <si>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</si>
  <si>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</si>
  <si>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</si>
  <si>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</si>
  <si>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</si>
  <si>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</si>
  <si>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</si>
  <si>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</si>
  <si>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</si>
  <si>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</si>
  <si>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</si>
  <si>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</si>
  <si>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</si>
  <si>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</si>
  <si>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</si>
  <si>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</si>
  <si>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</si>
  <si>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</si>
  <si>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</si>
  <si>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</si>
  <si>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</si>
  <si>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</si>
  <si>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</si>
  <si>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</si>
  <si>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</si>
  <si>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</si>
  <si>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</si>
  <si>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</si>
  <si>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</si>
  <si>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</si>
  <si>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</si>
  <si>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</si>
  <si>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</si>
  <si>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</si>
  <si>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</si>
  <si>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</si>
  <si>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</si>
  <si>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</si>
  <si>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</si>
  <si>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</si>
  <si>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</si>
  <si>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</si>
  <si>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</si>
  <si>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</si>
  <si>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</si>
  <si>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</si>
  <si>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</si>
  <si>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</si>
  <si>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</si>
  <si>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</si>
  <si>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</si>
  <si>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</si>
  <si>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</si>
  <si>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</si>
  <si>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</si>
  <si>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</si>
  <si>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</si>
  <si>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</si>
  <si>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</si>
  <si>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</si>
  <si>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</si>
  <si>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</si>
  <si>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</si>
  <si>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</si>
  <si>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</si>
  <si>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</si>
  <si>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</si>
  <si>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</si>
  <si>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</si>
  <si>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</si>
  <si>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</si>
  <si>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</si>
  <si>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</si>
  <si>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</si>
  <si>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</si>
  <si>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</si>
  <si>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</si>
  <si>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</si>
  <si>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</si>
  <si>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</si>
  <si>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</si>
  <si>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</si>
  <si>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</si>
  <si>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</si>
  <si>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</si>
  <si>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</si>
  <si>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</si>
  <si>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</si>
  <si>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</si>
  <si>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</si>
  <si>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</si>
  <si>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</si>
  <si>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</si>
  <si>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</si>
  <si>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</si>
  <si>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</si>
  <si>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</si>
  <si>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</si>
  <si>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</si>
  <si>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</si>
  <si>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</si>
  <si>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</si>
  <si>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</si>
  <si>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</si>
  <si>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</si>
  <si>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</si>
  <si>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</si>
  <si>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</si>
  <si>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</si>
  <si>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</si>
  <si>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</si>
  <si>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</si>
  <si>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</si>
  <si>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</si>
  <si>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</si>
  <si>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</si>
  <si>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</si>
  <si>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</si>
  <si>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</si>
  <si>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</si>
  <si>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</si>
  <si>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</si>
  <si>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</si>
  <si>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</si>
  <si>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</si>
  <si>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</si>
  <si>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</si>
  <si>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</si>
  <si>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</si>
  <si>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</si>
  <si>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</si>
  <si>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</si>
  <si>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</si>
  <si>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</si>
  <si>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</si>
  <si>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</si>
  <si>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</si>
  <si>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</si>
  <si>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</si>
  <si>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</si>
  <si>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</si>
  <si>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</si>
  <si>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</si>
  <si>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</si>
  <si>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</si>
  <si>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</si>
  <si>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</si>
  <si>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</si>
  <si>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</si>
  <si>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</si>
  <si>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</si>
  <si>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</si>
  <si>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</si>
  <si>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</si>
  <si>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</si>
  <si>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</si>
  <si>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</si>
  <si>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</si>
  <si>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</si>
  <si>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</si>
  <si>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</si>
  <si>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</si>
  <si>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</si>
  <si>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</si>
  <si>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</si>
  <si>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</si>
  <si>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</si>
  <si>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</si>
  <si>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</si>
  <si>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</si>
  <si>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</si>
  <si>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</si>
  <si>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</si>
  <si>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</si>
  <si>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</si>
  <si>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</si>
  <si>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</si>
  <si>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</si>
  <si>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</si>
  <si>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</si>
  <si>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</si>
  <si>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</si>
  <si>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</si>
  <si>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</si>
  <si>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</si>
  <si>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</si>
  <si>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</si>
  <si>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</si>
  <si>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</si>
  <si>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</si>
  <si>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</si>
  <si>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</si>
  <si>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</si>
  <si>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</si>
  <si>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</si>
  <si>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</si>
  <si>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</si>
  <si>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</si>
  <si>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</si>
  <si>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</si>
  <si>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</si>
  <si>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</si>
  <si>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</si>
  <si>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</si>
  <si>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</si>
  <si>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</si>
  <si>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</si>
  <si>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</si>
  <si>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</si>
  <si>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</si>
  <si>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</si>
  <si>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</si>
  <si>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</si>
  <si>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</si>
  <si>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</si>
  <si>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</si>
  <si>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</si>
  <si>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</si>
  <si>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</si>
  <si>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</si>
  <si>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</si>
  <si>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</si>
  <si>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</si>
  <si>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</si>
  <si>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</si>
  <si>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</si>
  <si>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</si>
  <si>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</si>
  <si>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</si>
  <si>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</si>
  <si>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</si>
  <si>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</si>
  <si>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</si>
  <si>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</si>
  <si>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</si>
  <si>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</si>
  <si>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</si>
  <si>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</si>
  <si>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</si>
  <si>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</si>
  <si>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</si>
  <si>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</si>
  <si>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</si>
  <si>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</si>
  <si>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</si>
  <si>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</si>
  <si>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</si>
  <si>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</si>
  <si>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</si>
  <si>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</si>
  <si>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</si>
  <si>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</si>
  <si>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</si>
  <si>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</si>
  <si>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</si>
  <si>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</si>
  <si>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</si>
  <si>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</si>
  <si>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</si>
  <si>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</si>
  <si>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</si>
  <si>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</si>
  <si>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</si>
  <si>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</si>
  <si>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</si>
  <si>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</si>
  <si>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</si>
  <si>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</si>
  <si>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</si>
  <si>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</si>
  <si>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</si>
  <si>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</si>
  <si>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</si>
  <si>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</si>
  <si>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</si>
  <si>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</si>
  <si>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</si>
  <si>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</si>
  <si>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</si>
  <si>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</si>
  <si>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</si>
  <si>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</si>
  <si>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</si>
  <si>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</si>
  <si>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</si>
  <si>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</si>
  <si>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</si>
  <si>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</si>
  <si>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</si>
  <si>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</si>
  <si>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</si>
  <si>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</si>
  <si>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</si>
  <si>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</si>
  <si>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</si>
  <si>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</si>
  <si>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</si>
  <si>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</si>
  <si>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</si>
  <si>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</si>
  <si>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</si>
  <si>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</si>
  <si>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</si>
  <si>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</si>
  <si>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</si>
  <si>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</si>
  <si>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</si>
  <si>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</si>
  <si>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</si>
  <si>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</si>
  <si>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</si>
  <si>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</si>
  <si>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</si>
  <si>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</si>
  <si>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</si>
  <si>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</si>
  <si>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</si>
  <si>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</si>
  <si>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</si>
  <si>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</si>
  <si>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</si>
  <si>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</si>
  <si>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</si>
  <si>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</si>
  <si>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</si>
  <si>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</si>
  <si>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</si>
  <si>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</si>
  <si>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</si>
  <si>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</si>
  <si>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</si>
  <si>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</si>
  <si>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</si>
  <si>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</si>
  <si>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</si>
  <si>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</si>
  <si>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</si>
  <si>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</si>
  <si>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</si>
  <si>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</si>
  <si>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</si>
  <si>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</si>
  <si>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</si>
  <si>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</si>
  <si>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</si>
  <si>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</si>
  <si>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</si>
  <si>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</si>
  <si>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</si>
  <si>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</si>
  <si>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</si>
  <si>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</si>
  <si>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</si>
  <si>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</si>
  <si>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</si>
  <si>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</si>
  <si>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</si>
  <si>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</si>
  <si>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</si>
  <si>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</si>
  <si>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</si>
  <si>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</si>
  <si>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</si>
  <si>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</si>
  <si>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</si>
  <si>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</si>
  <si>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</si>
  <si>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</si>
  <si>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</si>
  <si>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</si>
  <si>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</si>
  <si>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</si>
  <si>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</si>
  <si>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</si>
  <si>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</si>
  <si>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</si>
  <si>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</si>
  <si>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</si>
  <si>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</si>
  <si>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</si>
  <si>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</si>
  <si>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</si>
  <si>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</si>
  <si>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</si>
  <si>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</si>
  <si>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</si>
  <si>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</si>
  <si>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</si>
  <si>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</si>
  <si>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</si>
  <si>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</si>
  <si>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</si>
  <si>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</si>
  <si>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</si>
  <si>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</si>
  <si>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</si>
  <si>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</si>
  <si>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</si>
  <si>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</si>
  <si>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</si>
  <si>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</si>
  <si>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</si>
  <si>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</si>
  <si>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</si>
  <si>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</si>
  <si>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</si>
  <si>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</si>
  <si>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</si>
  <si>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</si>
  <si>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</si>
  <si>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</si>
  <si>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</si>
  <si>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</si>
  <si>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</si>
  <si>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</si>
  <si>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</si>
  <si>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</si>
  <si>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</si>
  <si>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</si>
  <si>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</si>
  <si>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</si>
  <si>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</si>
  <si>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</si>
  <si>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</si>
  <si>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</si>
  <si>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</si>
  <si>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</si>
  <si>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</si>
  <si>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</si>
  <si>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</si>
  <si>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</si>
  <si>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</si>
  <si>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</si>
  <si>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</si>
  <si>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</si>
  <si>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</si>
  <si>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</si>
  <si>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</si>
  <si>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</si>
  <si>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</si>
  <si>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</si>
  <si>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</si>
  <si>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</si>
  <si>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</si>
  <si>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</si>
  <si>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</si>
  <si>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</si>
  <si>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</si>
  <si>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</si>
  <si>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</si>
  <si>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</si>
  <si>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</si>
  <si>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</si>
  <si>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</si>
  <si>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</si>
  <si>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</si>
  <si>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</si>
  <si>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</si>
  <si>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</si>
  <si>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</si>
  <si>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</si>
  <si>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</si>
  <si>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</si>
  <si>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</si>
  <si>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</si>
  <si>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</si>
  <si>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</si>
  <si>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</si>
  <si>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</si>
  <si>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</si>
  <si>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</si>
  <si>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</si>
  <si>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</si>
  <si>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</si>
  <si>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</si>
  <si>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</si>
  <si>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</si>
  <si>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</si>
  <si>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</si>
  <si>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</si>
  <si>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</si>
  <si>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</si>
  <si>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</si>
  <si>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</si>
  <si>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</si>
  <si>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</si>
  <si>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</si>
  <si>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</si>
  <si>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</si>
  <si>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</si>
  <si>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</si>
  <si>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</si>
  <si>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</si>
  <si>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</si>
  <si>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</si>
  <si>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</si>
  <si>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</si>
  <si>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</si>
  <si>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</si>
  <si>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</si>
  <si>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</si>
  <si>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</si>
  <si>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</si>
  <si>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</si>
  <si>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</si>
  <si>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</si>
  <si>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</si>
  <si>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</si>
  <si>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</si>
  <si>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</si>
  <si>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</si>
  <si>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</si>
  <si>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</si>
  <si>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</si>
  <si>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</si>
  <si>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</si>
  <si>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</si>
  <si>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</si>
  <si>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</si>
  <si>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</si>
  <si>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</si>
  <si>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</si>
  <si>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</si>
  <si>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</si>
  <si>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</si>
  <si>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</si>
  <si>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</si>
  <si>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</si>
  <si>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</si>
  <si>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</si>
  <si>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</si>
  <si>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</si>
  <si>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</si>
  <si>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</si>
  <si>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</si>
  <si>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</si>
  <si>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</si>
  <si>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</si>
  <si>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</si>
  <si>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</si>
  <si>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</si>
  <si>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</si>
  <si>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</si>
  <si>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</si>
  <si>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</si>
  <si>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</si>
  <si>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</si>
  <si>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</si>
  <si>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</si>
  <si>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</si>
  <si>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</si>
  <si>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</si>
  <si>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</si>
  <si>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</si>
  <si>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</si>
  <si>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</si>
  <si>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</si>
  <si>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</si>
  <si>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</si>
  <si>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</si>
  <si>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</si>
  <si>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</si>
  <si>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</si>
  <si>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</si>
  <si>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</si>
  <si>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</si>
  <si>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</si>
  <si>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</si>
  <si>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</si>
  <si>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</si>
  <si>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</si>
  <si>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</si>
  <si>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</si>
  <si>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</si>
  <si>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</si>
  <si>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</si>
  <si>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</si>
  <si>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</si>
  <si>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</si>
  <si>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</si>
  <si>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</si>
  <si>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</si>
  <si>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</si>
  <si>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</si>
  <si>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</si>
  <si>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</si>
  <si>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</si>
  <si>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</si>
  <si>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</si>
  <si>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</si>
  <si>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</si>
  <si>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</si>
  <si>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</si>
  <si>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</si>
  <si>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</si>
  <si>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</si>
  <si>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</si>
  <si>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</si>
  <si>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</si>
  <si>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</si>
  <si>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</si>
  <si>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</si>
  <si>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</si>
  <si>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</si>
  <si>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</si>
  <si>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</si>
  <si>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</si>
  <si>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</si>
  <si>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</si>
  <si>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</si>
  <si>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</si>
  <si>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</si>
  <si>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</si>
  <si>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</si>
  <si>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</si>
  <si>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</si>
  <si>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</si>
  <si>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</si>
  <si>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</si>
  <si>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</si>
  <si>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</si>
  <si>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</si>
  <si>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</si>
  <si>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</si>
  <si>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</si>
  <si>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</si>
  <si>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</si>
  <si>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</si>
  <si>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</si>
  <si>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</si>
  <si>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</si>
  <si>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</si>
  <si>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</si>
  <si>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</si>
  <si>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</si>
  <si>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</si>
  <si>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</si>
  <si>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</si>
  <si>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</si>
  <si>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</si>
  <si>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</si>
  <si>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</si>
  <si>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</si>
  <si>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</si>
  <si>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</si>
  <si>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</si>
  <si>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</si>
  <si>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</si>
  <si>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</si>
  <si>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</si>
  <si>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</si>
  <si>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</si>
  <si>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</si>
  <si>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</si>
  <si>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</si>
  <si>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</si>
  <si>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</si>
  <si>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</si>
  <si>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</si>
  <si>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</si>
  <si>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</si>
  <si>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</si>
  <si>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</si>
  <si>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</si>
  <si>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</si>
  <si>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</si>
  <si>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</si>
  <si>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</si>
  <si>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</si>
  <si>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</si>
  <si>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</si>
  <si>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</si>
  <si>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</si>
  <si>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</si>
  <si>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</si>
  <si>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</si>
  <si>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</si>
  <si>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</si>
  <si>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</si>
  <si>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</si>
  <si>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</si>
  <si>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</si>
  <si>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</si>
  <si>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</si>
  <si>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</si>
  <si>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</si>
  <si>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</si>
  <si>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</si>
  <si>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</si>
  <si>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</si>
  <si>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</si>
  <si>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</si>
  <si>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</si>
  <si>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</si>
  <si>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</si>
  <si>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</si>
  <si>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</si>
  <si>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</si>
  <si>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</si>
  <si>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</si>
  <si>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</si>
  <si>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</si>
  <si>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</si>
  <si>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</si>
  <si>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</si>
  <si>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</si>
  <si>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</si>
  <si>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</si>
  <si>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</si>
  <si>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</si>
  <si>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</si>
  <si>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</si>
  <si>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</si>
  <si>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</si>
  <si>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</si>
  <si>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</si>
  <si>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</si>
  <si>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</si>
  <si>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</si>
  <si>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</si>
  <si>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</si>
  <si>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</si>
  <si>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</si>
  <si>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</si>
  <si>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</si>
  <si>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</si>
  <si>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</si>
  <si>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</si>
  <si>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</si>
  <si>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</si>
  <si>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</si>
  <si>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</si>
  <si>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</si>
  <si>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</si>
  <si>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</si>
  <si>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</si>
  <si>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</si>
  <si>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</si>
  <si>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</si>
  <si>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</si>
  <si>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</si>
  <si>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</si>
  <si>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</si>
  <si>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</si>
  <si>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</si>
  <si>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</si>
  <si>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</si>
  <si>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</si>
  <si>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</si>
  <si>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</si>
  <si>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</si>
  <si>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</si>
  <si>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</si>
  <si>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</si>
  <si>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</si>
  <si>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</si>
  <si>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</si>
  <si>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</si>
  <si>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</si>
  <si>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</si>
  <si>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</si>
  <si>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</si>
  <si>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</si>
  <si>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</si>
  <si>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</si>
  <si>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</si>
  <si>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</si>
  <si>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</si>
  <si>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</si>
  <si>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</si>
  <si>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</si>
  <si>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</si>
  <si>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</si>
  <si>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</si>
  <si>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</si>
  <si>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</si>
  <si>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</si>
  <si>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</si>
  <si>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</si>
  <si>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</si>
  <si>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</si>
  <si>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</si>
  <si>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</si>
  <si>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</si>
  <si>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</si>
  <si>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</si>
  <si>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</si>
  <si>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</si>
  <si>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</si>
  <si>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</si>
  <si>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</si>
  <si>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</si>
  <si>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</si>
  <si>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</si>
  <si>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</si>
  <si>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</si>
  <si>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</si>
  <si>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</si>
  <si>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</si>
  <si>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</si>
  <si>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</si>
  <si>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</si>
  <si>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</si>
  <si>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</si>
  <si>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</si>
  <si>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</si>
  <si>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</si>
  <si>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</si>
  <si>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</si>
  <si>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</si>
  <si>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</si>
  <si>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</si>
  <si>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</si>
  <si>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</si>
  <si>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</si>
  <si>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</si>
  <si>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</si>
  <si>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</si>
  <si>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</si>
  <si>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</si>
  <si>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</si>
  <si>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</si>
  <si>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</si>
  <si>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</si>
  <si>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</si>
  <si>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</si>
  <si>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</si>
  <si>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</si>
  <si>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</si>
  <si>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</si>
  <si>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</si>
  <si>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</si>
  <si>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</si>
  <si>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</si>
  <si>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</si>
  <si>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</si>
  <si>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</si>
  <si>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</si>
  <si>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</si>
  <si>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</si>
  <si>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</si>
  <si>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</si>
  <si>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</si>
  <si>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</si>
  <si>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</si>
  <si>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</si>
  <si>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</si>
  <si>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</si>
  <si>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</si>
  <si>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</si>
  <si>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</si>
  <si>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</si>
  <si>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</si>
  <si>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</si>
  <si>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</si>
  <si>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</si>
  <si>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</si>
  <si>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</si>
  <si>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</si>
  <si>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</si>
  <si>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</si>
  <si>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</si>
  <si>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</si>
  <si>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</si>
  <si>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</si>
  <si>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</si>
  <si>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</si>
  <si>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</si>
  <si>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</si>
  <si>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</si>
  <si>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</si>
  <si>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</si>
  <si>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</si>
  <si>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</si>
  <si>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</si>
  <si>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</si>
  <si>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</si>
  <si>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</si>
  <si>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</si>
  <si>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</si>
  <si>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</si>
  <si>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</si>
  <si>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</si>
  <si>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</si>
  <si>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</si>
  <si>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</si>
  <si>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</si>
  <si>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</si>
  <si>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</si>
  <si>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</si>
  <si>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</si>
  <si>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</si>
  <si>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</si>
  <si>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</si>
  <si>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</si>
  <si>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</si>
  <si>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</si>
  <si>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</si>
  <si>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</si>
  <si>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</si>
  <si>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</si>
  <si>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</si>
  <si>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</si>
  <si>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</si>
  <si>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</si>
  <si>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</si>
  <si>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</si>
  <si>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</si>
  <si>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</si>
  <si>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</si>
  <si>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</si>
  <si>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</si>
  <si>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</si>
  <si>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</si>
  <si>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</si>
  <si>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</si>
  <si>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</si>
  <si>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</si>
  <si>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</si>
  <si>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</si>
  <si>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</si>
  <si>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</si>
  <si>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</si>
  <si>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</si>
  <si>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</si>
  <si>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</si>
  <si>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</si>
  <si>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</si>
  <si>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</si>
  <si>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</si>
  <si>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</si>
  <si>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</si>
  <si>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</si>
  <si>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</si>
  <si>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</si>
  <si>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</si>
  <si>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</si>
  <si>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</si>
  <si>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</si>
  <si>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</si>
  <si>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</si>
  <si>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</si>
  <si>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</si>
  <si>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</si>
  <si>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</si>
  <si>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</si>
  <si>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</si>
  <si>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</si>
  <si>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</si>
  <si>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</si>
  <si>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</si>
  <si>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</si>
  <si>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</si>
  <si>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</si>
  <si>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</si>
  <si>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</si>
  <si>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</si>
  <si>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</si>
  <si>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</si>
  <si>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</si>
  <si>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</si>
  <si>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</si>
  <si>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</si>
  <si>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</si>
  <si>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</si>
  <si>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</si>
  <si>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</si>
  <si>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</si>
  <si>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</si>
  <si>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</si>
  <si>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</si>
  <si>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</si>
  <si>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</si>
  <si>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</si>
  <si>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</si>
  <si>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</si>
  <si>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</si>
  <si>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</si>
  <si>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</si>
  <si>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</si>
  <si>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</si>
  <si>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</si>
  <si>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</si>
  <si>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</si>
  <si>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</si>
  <si>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</si>
  <si>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</si>
  <si>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</si>
  <si>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</si>
  <si>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</si>
  <si>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</si>
  <si>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</si>
  <si>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</si>
  <si>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</si>
  <si>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</si>
  <si>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</si>
  <si>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</si>
  <si>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</si>
  <si>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</si>
  <si>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</si>
  <si>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</si>
  <si>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</si>
  <si>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</si>
  <si>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</si>
  <si>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</si>
  <si>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</si>
  <si>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</si>
  <si>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</si>
  <si>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</si>
  <si>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</si>
  <si>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</si>
  <si>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</si>
  <si>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</si>
  <si>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</si>
  <si>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</si>
  <si>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</si>
  <si>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</si>
  <si>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</si>
  <si>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</si>
  <si>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</si>
  <si>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</si>
  <si>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</si>
  <si>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</si>
  <si>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</si>
  <si>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</si>
  <si>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</si>
  <si>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</si>
  <si>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</si>
  <si>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</si>
  <si>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</si>
  <si>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</si>
  <si>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</si>
  <si>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</si>
  <si>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</si>
  <si>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</si>
  <si>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</si>
  <si>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</si>
  <si>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</si>
  <si>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</si>
  <si>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</si>
  <si>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</si>
  <si>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</si>
  <si>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</si>
  <si>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</si>
  <si>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</si>
  <si>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</si>
  <si>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</si>
  <si>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</si>
  <si>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</si>
  <si>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</si>
  <si>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</si>
  <si>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</si>
  <si>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</si>
  <si>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</si>
  <si>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</si>
  <si>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</si>
  <si>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</si>
  <si>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</si>
  <si>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</si>
  <si>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</si>
  <si>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</si>
  <si>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</si>
  <si>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</si>
  <si>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</si>
  <si>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</si>
  <si>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</si>
  <si>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</si>
  <si>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</si>
  <si>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</si>
  <si>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</si>
  <si>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</si>
  <si>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</si>
  <si>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</si>
  <si>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</si>
  <si>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</si>
  <si>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</si>
  <si>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</si>
  <si>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</si>
  <si>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</si>
  <si>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</si>
  <si>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</si>
  <si>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</si>
  <si>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</si>
  <si>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</si>
  <si>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</si>
  <si>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</si>
  <si>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</si>
  <si>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</si>
  <si>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</si>
  <si>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</si>
  <si>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</si>
  <si>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</si>
  <si>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</si>
  <si>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</si>
  <si>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</si>
  <si>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</si>
  <si>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</si>
  <si>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</si>
  <si>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</si>
  <si>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</si>
  <si>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</si>
  <si>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</si>
  <si>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</si>
  <si>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</si>
  <si>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</si>
  <si>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</si>
  <si>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</si>
  <si>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</si>
  <si>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</si>
  <si>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</si>
  <si>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</si>
  <si>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</si>
  <si>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</si>
  <si>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</si>
  <si>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</si>
  <si>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</si>
  <si>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</si>
  <si>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</si>
  <si>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</si>
  <si>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</si>
  <si>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</si>
  <si>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</si>
  <si>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</si>
  <si>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</si>
  <si>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</si>
  <si>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</si>
  <si>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</si>
  <si>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</si>
  <si>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</si>
  <si>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</si>
  <si>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</si>
  <si>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</si>
  <si>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</si>
  <si>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</si>
  <si>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</si>
  <si>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</si>
  <si>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</si>
  <si>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</si>
  <si>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</si>
  <si>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</si>
  <si>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</si>
  <si>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</si>
  <si>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</si>
  <si>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</si>
  <si>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</si>
  <si>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</si>
  <si>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</si>
  <si>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</si>
  <si>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</si>
  <si>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</si>
  <si>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</si>
  <si>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</si>
  <si>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</si>
  <si>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</si>
  <si>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</si>
  <si>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</si>
  <si>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</si>
  <si>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</si>
  <si>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</si>
  <si>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</si>
  <si>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</si>
  <si>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</si>
  <si>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</si>
  <si>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</si>
  <si>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</si>
  <si>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</si>
  <si>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</si>
  <si>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</si>
  <si>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</si>
  <si>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</si>
  <si>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</si>
  <si>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</si>
  <si>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</si>
  <si>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</si>
  <si>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</si>
  <si>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</si>
  <si>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</si>
  <si>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</si>
  <si>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</si>
  <si>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</si>
  <si>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</si>
  <si>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</si>
  <si>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</si>
  <si>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</si>
  <si>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</si>
  <si>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</si>
  <si>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</si>
  <si>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</si>
  <si>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</si>
  <si>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</si>
  <si>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</si>
  <si>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</si>
  <si>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</si>
  <si>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</si>
  <si>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</si>
  <si>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</si>
  <si>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</si>
  <si>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</si>
  <si>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</si>
  <si>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</si>
  <si>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</si>
  <si>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</si>
  <si>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</si>
  <si>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</si>
  <si>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</si>
  <si>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</si>
  <si>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</si>
  <si>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</si>
  <si>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</si>
  <si>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</si>
  <si>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</si>
  <si>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</si>
  <si>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</si>
  <si>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</si>
  <si>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</si>
  <si>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</si>
  <si>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</si>
  <si>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</si>
  <si>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</si>
  <si>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</si>
  <si>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</si>
  <si>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</si>
  <si>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</si>
  <si>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</si>
  <si>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</si>
  <si>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</si>
  <si>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</si>
  <si>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</si>
  <si>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</si>
  <si>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</si>
  <si>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</si>
  <si>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</si>
  <si>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</si>
  <si>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</si>
  <si>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</si>
  <si>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</si>
  <si>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</si>
  <si>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</si>
  <si>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</si>
  <si>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</si>
  <si>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</si>
  <si>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</si>
  <si>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</si>
  <si>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</si>
  <si>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</si>
  <si>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</si>
  <si>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</si>
  <si>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</si>
  <si>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</si>
  <si>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</si>
  <si>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</si>
  <si>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</si>
  <si>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</si>
  <si>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</si>
  <si>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</si>
  <si>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</si>
  <si>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</si>
  <si>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</si>
  <si>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</si>
  <si>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</si>
  <si>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</si>
  <si>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</si>
  <si>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</si>
  <si>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</si>
  <si>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</si>
  <si>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</si>
  <si>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</si>
  <si>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</si>
  <si>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</si>
  <si>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</si>
  <si>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</si>
  <si>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</si>
  <si>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</si>
  <si>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</si>
  <si>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</si>
  <si>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</si>
  <si>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</si>
  <si>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</si>
  <si>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</si>
  <si>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</si>
  <si>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</si>
  <si>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</si>
  <si>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</si>
  <si>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</si>
  <si>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</si>
  <si>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</si>
  <si>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</si>
  <si>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</si>
  <si>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</si>
  <si>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</si>
  <si>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</si>
  <si>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</si>
  <si>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</si>
  <si>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</si>
  <si>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</si>
  <si>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</si>
  <si>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</si>
  <si>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</si>
  <si>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</si>
  <si>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</si>
  <si>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</si>
  <si>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</si>
  <si>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</si>
  <si>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</si>
  <si>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</si>
  <si>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</si>
  <si>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</si>
  <si>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</si>
  <si>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</si>
  <si>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</si>
  <si>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</si>
  <si>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</si>
  <si>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</si>
  <si>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</si>
  <si>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</si>
  <si>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</si>
  <si>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</si>
  <si>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</si>
  <si>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</si>
  <si>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</si>
  <si>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</si>
  <si>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</si>
  <si>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</si>
  <si>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</si>
  <si>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</si>
  <si>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</si>
  <si>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</si>
  <si>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</si>
  <si>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</si>
  <si>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</si>
  <si>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</si>
  <si>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</si>
  <si>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</si>
  <si>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</si>
  <si>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</si>
  <si>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</si>
  <si>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</si>
  <si>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</si>
  <si>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</si>
  <si>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</si>
  <si>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</si>
  <si>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</si>
  <si>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</si>
  <si>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</si>
  <si>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</si>
  <si>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</si>
  <si>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</si>
  <si>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</si>
  <si>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</si>
  <si>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</si>
  <si>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</si>
  <si>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</si>
  <si>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</si>
  <si>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</si>
  <si>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</si>
  <si>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</si>
  <si>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</si>
  <si>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</si>
  <si>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</si>
  <si>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</si>
  <si>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</si>
  <si>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</si>
  <si>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</si>
  <si>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</si>
  <si>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</si>
  <si>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</si>
  <si>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</si>
  <si>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</si>
  <si>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</si>
  <si>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</si>
  <si>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</si>
  <si>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</si>
  <si>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</si>
  <si>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</si>
  <si>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</si>
  <si>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</si>
  <si>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</si>
  <si>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</si>
  <si>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</si>
  <si>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</si>
  <si>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</si>
  <si>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</si>
  <si>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</si>
  <si>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</si>
  <si>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</si>
  <si>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</si>
  <si>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</si>
  <si>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</si>
  <si>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</si>
  <si>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</si>
  <si>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</si>
  <si>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</si>
  <si>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</si>
  <si>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</si>
  <si>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</si>
  <si>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</si>
  <si>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</si>
  <si>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</si>
  <si>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</si>
  <si>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</si>
  <si>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</si>
  <si>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</si>
  <si>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</si>
  <si>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</si>
  <si>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</si>
  <si>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</si>
  <si>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</si>
  <si>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</si>
  <si>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</si>
  <si>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</si>
  <si>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</si>
  <si>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</si>
  <si>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</si>
  <si>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</si>
  <si>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</si>
  <si>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</si>
  <si>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</si>
  <si>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</si>
  <si>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</si>
  <si>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</si>
  <si>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</si>
  <si>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</si>
  <si>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</si>
  <si>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</si>
  <si>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</si>
  <si>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</si>
  <si>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</si>
  <si>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</si>
  <si>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</si>
  <si>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</si>
  <si>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</si>
  <si>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</si>
  <si>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</si>
  <si>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</si>
  <si>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</si>
  <si>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</si>
  <si>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</si>
  <si>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</si>
  <si>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</si>
  <si>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</si>
  <si>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</si>
  <si>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</si>
  <si>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</si>
  <si>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</si>
  <si>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</si>
  <si>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</si>
  <si>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</si>
  <si>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</si>
  <si>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</si>
  <si>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</si>
  <si>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</si>
  <si>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</si>
  <si>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</si>
  <si>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</si>
  <si>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</si>
  <si>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</si>
  <si>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</si>
  <si>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</si>
  <si>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</si>
  <si>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</si>
  <si>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</si>
  <si>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</si>
  <si>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</si>
  <si>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</si>
  <si>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</si>
  <si>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</si>
  <si>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</si>
  <si>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</si>
  <si>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</si>
  <si>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</si>
  <si>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</si>
  <si>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</si>
  <si>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</si>
  <si>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</si>
  <si>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</si>
  <si>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</si>
  <si>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</si>
  <si>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</si>
  <si>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</si>
  <si>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</si>
  <si>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</si>
  <si>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</si>
  <si>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</si>
  <si>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</si>
  <si>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</si>
  <si>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</si>
  <si>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</si>
  <si>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</si>
  <si>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</si>
  <si>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</si>
  <si>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</si>
  <si>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</si>
  <si>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</si>
  <si>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</si>
  <si>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</si>
  <si>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</si>
  <si>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</si>
  <si>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</si>
  <si>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</si>
  <si>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</si>
  <si>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</si>
  <si>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</si>
  <si>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</si>
  <si>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</si>
  <si>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</si>
  <si>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</si>
  <si>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</si>
  <si>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</si>
  <si>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</si>
  <si>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</si>
  <si>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</si>
  <si>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</si>
  <si>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</si>
  <si>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</si>
  <si>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</si>
  <si>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</si>
  <si>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</si>
  <si>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</si>
  <si>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</si>
  <si>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</si>
  <si>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</si>
  <si>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</si>
  <si>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</si>
  <si>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</si>
  <si>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</si>
  <si>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</si>
  <si>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</si>
  <si>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</si>
  <si>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</si>
  <si>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</si>
  <si>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</si>
  <si>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</si>
  <si>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</si>
  <si>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</si>
  <si>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</si>
  <si>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</si>
  <si>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</si>
  <si>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</si>
  <si>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</si>
  <si>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</si>
  <si>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</si>
  <si>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</si>
  <si>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</si>
  <si>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</si>
  <si>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</si>
  <si>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</si>
  <si>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</si>
  <si>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</si>
  <si>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</si>
  <si>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</si>
  <si>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</si>
  <si>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</si>
  <si>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</si>
  <si>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</si>
  <si>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</si>
  <si>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</si>
  <si>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</si>
  <si>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</si>
  <si>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</si>
  <si>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</si>
  <si>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</si>
  <si>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</si>
  <si>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</si>
  <si>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</si>
  <si>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</si>
  <si>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</si>
  <si>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</si>
  <si>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</si>
  <si>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</si>
  <si>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</si>
  <si>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</si>
  <si>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</si>
  <si>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</si>
  <si>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</si>
  <si>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</si>
  <si>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</si>
  <si>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</si>
  <si>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</si>
  <si>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</si>
  <si>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</si>
  <si>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</si>
  <si>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</si>
  <si>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</si>
  <si>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</si>
  <si>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</si>
  <si>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</si>
  <si>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</si>
  <si>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</si>
  <si>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</si>
  <si>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</si>
  <si>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</si>
  <si>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</si>
  <si>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</si>
  <si>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</si>
  <si>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</si>
  <si>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</si>
  <si>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</si>
  <si>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</si>
  <si>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</si>
  <si>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</si>
  <si>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</si>
  <si>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</si>
  <si>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</si>
  <si>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</si>
  <si>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</si>
  <si>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</si>
  <si>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</si>
  <si>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</si>
  <si>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</si>
  <si>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</si>
  <si>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</si>
  <si>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</si>
  <si>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</si>
  <si>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</si>
  <si>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</si>
  <si>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</si>
  <si>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</si>
  <si>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</si>
  <si>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</si>
  <si>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</si>
  <si>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</si>
  <si>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</si>
  <si>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</si>
  <si>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</si>
  <si>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</si>
  <si>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</si>
  <si>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</si>
  <si>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</si>
  <si>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</si>
  <si>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</si>
  <si>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</si>
  <si>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</si>
  <si>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</si>
  <si>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</si>
  <si>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</si>
  <si>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</si>
  <si>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</si>
  <si>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</si>
  <si>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</si>
  <si>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</si>
  <si>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</si>
  <si>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</si>
  <si>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</si>
  <si>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</si>
  <si>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</si>
  <si>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</si>
  <si>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</si>
  <si>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</si>
  <si>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</si>
  <si>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</si>
  <si>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</si>
  <si>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</si>
  <si>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</si>
  <si>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</si>
  <si>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</si>
  <si>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</si>
  <si>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</si>
  <si>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</si>
  <si>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</si>
  <si>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</si>
  <si>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</si>
  <si>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</si>
  <si>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</si>
  <si>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</si>
  <si>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</si>
  <si>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</si>
  <si>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</si>
  <si>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</si>
  <si>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</si>
  <si>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</si>
  <si>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</si>
  <si>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</si>
  <si>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</si>
  <si>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</si>
  <si>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</si>
  <si>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</si>
  <si>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</si>
  <si>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</si>
  <si>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</si>
  <si>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</si>
  <si>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</si>
  <si>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</si>
  <si>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</si>
  <si>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</si>
  <si>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</si>
  <si>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</si>
  <si>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</si>
  <si>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</si>
  <si>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</si>
  <si>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</si>
  <si>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</si>
  <si>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</si>
  <si>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</si>
  <si>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</si>
  <si>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</si>
  <si>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</si>
  <si>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</si>
  <si>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</si>
  <si>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</si>
  <si>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</si>
  <si>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</si>
  <si>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</si>
  <si>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</si>
  <si>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</si>
  <si>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</si>
  <si>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</si>
  <si>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</si>
  <si>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</si>
  <si>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</si>
  <si>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</si>
  <si>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</si>
  <si>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</si>
  <si>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</si>
  <si>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</si>
  <si>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</si>
  <si>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</si>
  <si>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</si>
  <si>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</si>
  <si>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</si>
  <si>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</si>
  <si>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</si>
  <si>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</si>
  <si>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</si>
  <si>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</si>
  <si>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</si>
  <si>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</si>
  <si>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</si>
  <si>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</si>
  <si>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</si>
  <si>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</si>
  <si>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</si>
  <si>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</si>
  <si>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</si>
  <si>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</si>
  <si>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</si>
  <si>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</si>
  <si>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</si>
  <si>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</si>
  <si>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</si>
  <si>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</si>
  <si>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</si>
  <si>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</si>
  <si>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</si>
  <si>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</si>
  <si>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</si>
  <si>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</si>
  <si>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</si>
  <si>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</si>
  <si>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</si>
  <si>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</si>
  <si>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</si>
  <si>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</si>
  <si>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</si>
  <si>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</si>
  <si>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</si>
  <si>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</si>
  <si>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</si>
  <si>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</si>
  <si>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</si>
  <si>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</si>
  <si>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</si>
  <si>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</si>
  <si>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</si>
  <si>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</si>
  <si>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</si>
  <si>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</si>
  <si>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</si>
  <si>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</si>
  <si>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</si>
  <si>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</si>
  <si>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</si>
  <si>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</si>
  <si>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</si>
  <si>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</si>
  <si>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</si>
  <si>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</si>
  <si>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</si>
  <si>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</si>
  <si>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</si>
  <si>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</si>
  <si>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</si>
  <si>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</si>
  <si>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</si>
  <si>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</si>
  <si>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</si>
  <si>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</si>
  <si>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</si>
  <si>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</si>
  <si>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</si>
  <si>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</si>
  <si>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</si>
  <si>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</si>
  <si>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</si>
  <si>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</si>
  <si>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</si>
  <si>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</si>
  <si>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</si>
  <si>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</si>
  <si>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</si>
  <si>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</si>
  <si>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</si>
  <si>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</si>
  <si>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</si>
  <si>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</si>
  <si>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</si>
  <si>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</si>
  <si>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</si>
  <si>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</si>
  <si>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</si>
  <si>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</si>
  <si>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</si>
  <si>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</si>
  <si>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</si>
  <si>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</si>
  <si>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</si>
  <si>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</si>
  <si>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</si>
  <si>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</si>
  <si>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</si>
  <si>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</si>
  <si>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</si>
  <si>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</si>
  <si>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</si>
  <si>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</si>
  <si>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</si>
  <si>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</si>
  <si>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</si>
  <si>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</si>
  <si>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</si>
  <si>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</si>
  <si>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</si>
  <si>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</si>
  <si>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</si>
  <si>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</si>
  <si>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</si>
  <si>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</si>
  <si>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</si>
  <si>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</si>
  <si>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</si>
  <si>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</si>
  <si>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</si>
  <si>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</si>
  <si>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</si>
  <si>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</si>
  <si>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</si>
  <si>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</si>
  <si>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</si>
  <si>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</si>
  <si>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</si>
  <si>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</si>
  <si>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</si>
  <si>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</si>
  <si>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</si>
  <si>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</si>
  <si>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</si>
  <si>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</si>
  <si>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</si>
  <si>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</si>
  <si>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</si>
  <si>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</si>
  <si>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</si>
  <si>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</si>
  <si>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</si>
  <si>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</si>
  <si>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</si>
  <si>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</si>
  <si>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</si>
  <si>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</si>
  <si>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</si>
  <si>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</si>
  <si>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</si>
  <si>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</si>
  <si>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</si>
  <si>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</si>
  <si>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</si>
  <si>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</si>
  <si>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</si>
  <si>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</si>
  <si>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</si>
  <si>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</si>
  <si>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</si>
  <si>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</si>
  <si>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</si>
  <si>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</si>
  <si>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</si>
  <si>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</si>
  <si>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</si>
  <si>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</si>
  <si>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</si>
  <si>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</si>
  <si>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</si>
  <si>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</si>
  <si>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</si>
  <si>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</si>
  <si>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</si>
  <si>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</si>
  <si>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</si>
  <si>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</si>
  <si>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</si>
  <si>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</si>
  <si>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</si>
  <si>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</si>
  <si>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</si>
  <si>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</si>
  <si>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</si>
  <si>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</si>
  <si>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</si>
  <si>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</si>
  <si>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</si>
  <si>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</si>
  <si>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</si>
  <si>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</si>
  <si>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</si>
  <si>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</si>
  <si>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</si>
  <si>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</si>
  <si>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</si>
  <si>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</si>
  <si>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</si>
  <si>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</si>
  <si>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</si>
  <si>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</si>
  <si>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</si>
  <si>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</si>
  <si>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</si>
  <si>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</si>
  <si>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</si>
  <si>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</si>
  <si>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</si>
  <si>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</si>
  <si>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</si>
  <si>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</si>
  <si>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</si>
  <si>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</si>
  <si>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</si>
  <si>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</si>
  <si>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</si>
  <si>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</si>
  <si>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</si>
  <si>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</si>
  <si>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</si>
  <si>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</si>
  <si>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</si>
  <si>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</si>
  <si>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</si>
  <si>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</si>
  <si>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</si>
  <si>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</si>
  <si>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</si>
  <si>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</si>
  <si>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</si>
  <si>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</si>
  <si>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</si>
  <si>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</si>
  <si>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</si>
  <si>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</si>
  <si>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</si>
  <si>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</si>
  <si>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</si>
  <si>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</si>
  <si>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</si>
  <si>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</si>
  <si>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</si>
  <si>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</si>
  <si>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</si>
  <si>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</si>
  <si>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</si>
  <si>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</si>
  <si>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</si>
  <si>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</si>
  <si>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</si>
  <si>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</si>
  <si>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</si>
  <si>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</si>
  <si>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</si>
  <si>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</si>
  <si>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</si>
  <si>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</si>
  <si>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</si>
  <si>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</si>
  <si>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</si>
  <si>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</si>
  <si>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</si>
  <si>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</si>
  <si>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</si>
  <si>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</si>
  <si>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</si>
  <si>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</si>
  <si>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</si>
  <si>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</si>
  <si>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</si>
  <si>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</si>
  <si>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</si>
  <si>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</si>
  <si>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</si>
  <si>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</si>
  <si>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</si>
  <si>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</si>
  <si>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</si>
  <si>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</si>
  <si>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</si>
  <si>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</si>
  <si>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</si>
  <si>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</si>
  <si>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</si>
  <si>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</si>
  <si>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</si>
  <si>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</si>
  <si>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</si>
  <si>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</si>
  <si>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</si>
  <si>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</si>
  <si>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</si>
  <si>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</si>
  <si>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</si>
  <si>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</si>
  <si>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</si>
  <si>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</si>
  <si>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</si>
  <si>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</si>
  <si>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</si>
  <si>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</si>
  <si>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</si>
  <si>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</si>
  <si>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</si>
  <si>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</si>
  <si>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</si>
  <si>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</si>
  <si>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</si>
  <si>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</si>
  <si>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</si>
  <si>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</si>
  <si>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</si>
  <si>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</si>
  <si>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</si>
  <si>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</si>
  <si>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</si>
  <si>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</si>
  <si>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</si>
  <si>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</si>
  <si>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</si>
  <si>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</si>
  <si>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</si>
  <si>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</si>
  <si>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</si>
  <si>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</si>
  <si>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</si>
  <si>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</si>
  <si>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</si>
  <si>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</si>
  <si>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</si>
  <si>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</si>
  <si>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</si>
  <si>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</si>
  <si>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</si>
  <si>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</si>
  <si>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</si>
  <si>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</si>
  <si>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</si>
  <si>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</si>
  <si>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</si>
  <si>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</si>
  <si>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</si>
  <si>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</si>
  <si>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</si>
  <si>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</si>
  <si>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</si>
  <si>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</si>
  <si>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</si>
  <si>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</si>
  <si>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</si>
  <si>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</si>
  <si>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</si>
  <si>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</si>
  <si>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</si>
  <si>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</si>
  <si>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</si>
  <si>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</si>
  <si>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</si>
  <si>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</si>
  <si>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</si>
  <si>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</si>
  <si>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</si>
  <si>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</si>
  <si>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</si>
  <si>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</si>
  <si>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</si>
  <si>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</si>
  <si>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</si>
  <si>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</si>
  <si>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</si>
  <si>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</si>
  <si>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</si>
  <si>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</si>
  <si>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</si>
  <si>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</si>
  <si>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</si>
  <si>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</si>
  <si>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</si>
  <si>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</si>
  <si>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</si>
  <si>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</si>
  <si>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</si>
  <si>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</si>
  <si>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</si>
  <si>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</si>
  <si>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</si>
  <si>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</si>
  <si>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</si>
  <si>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</si>
  <si>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</si>
  <si>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</si>
  <si>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</si>
  <si>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</si>
  <si>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</si>
  <si>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</si>
  <si>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</si>
  <si>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</si>
  <si>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</si>
  <si>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</si>
  <si>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</si>
  <si>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</si>
  <si>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</si>
  <si>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</si>
  <si>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</si>
  <si>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</si>
  <si>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</si>
  <si>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</si>
  <si>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</si>
  <si>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</si>
  <si>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</si>
  <si>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</si>
  <si>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</si>
  <si>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</si>
  <si>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</si>
  <si>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</si>
  <si>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</si>
  <si>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</si>
  <si>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</si>
  <si>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</si>
  <si>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</si>
  <si>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</si>
  <si>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</si>
  <si>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</si>
  <si>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</si>
  <si>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</si>
  <si>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</si>
  <si>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</si>
  <si>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</si>
  <si>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</si>
  <si>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</si>
  <si>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</si>
  <si>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</si>
  <si>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</si>
  <si>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</si>
  <si>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</si>
  <si>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</si>
  <si>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</si>
  <si>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</si>
  <si>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</si>
  <si>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</si>
  <si>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</si>
  <si>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</si>
  <si>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</si>
  <si>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</si>
  <si>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</si>
  <si>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</si>
  <si>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</si>
  <si>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</si>
  <si>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</si>
  <si>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</si>
  <si>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</si>
  <si>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</si>
  <si>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</si>
  <si>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</si>
  <si>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</si>
  <si>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</si>
  <si>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</si>
  <si>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</si>
  <si>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</si>
  <si>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</si>
  <si>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</si>
  <si>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</si>
  <si>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</si>
  <si>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</si>
  <si>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</si>
  <si>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</si>
  <si>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</si>
  <si>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</si>
  <si>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</si>
  <si>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</si>
  <si>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</si>
  <si>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</si>
  <si>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</si>
  <si>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</si>
  <si>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</si>
  <si>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</si>
  <si>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</si>
  <si>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</si>
  <si>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</si>
  <si>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</si>
  <si>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</si>
  <si>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</si>
  <si>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</si>
  <si>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</si>
  <si>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</si>
  <si>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</si>
  <si>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</si>
  <si>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</si>
  <si>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</si>
  <si>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</si>
  <si>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</si>
  <si>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</si>
  <si>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</si>
  <si>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</si>
  <si>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</si>
  <si>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</si>
  <si>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</si>
  <si>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</si>
  <si>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</si>
  <si>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</si>
  <si>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</si>
  <si>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</si>
  <si>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</si>
  <si>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</si>
  <si>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</si>
  <si>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</si>
  <si>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</si>
  <si>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</si>
  <si>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</si>
  <si>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</si>
  <si>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</si>
  <si>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</si>
  <si>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</si>
  <si>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</si>
  <si>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</si>
  <si>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</si>
  <si>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</si>
  <si>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</si>
  <si>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</si>
  <si>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</si>
  <si>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</si>
  <si>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</si>
  <si>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</si>
  <si>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</si>
  <si>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</si>
  <si>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</si>
  <si>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</si>
  <si>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</si>
  <si>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</si>
  <si>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</si>
  <si>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</si>
  <si>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</si>
  <si>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</si>
  <si>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</si>
  <si>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</si>
  <si>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</si>
  <si>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</si>
  <si>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</si>
  <si>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</si>
  <si>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</si>
  <si>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</si>
  <si>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</si>
  <si>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</si>
  <si>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</si>
  <si>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</si>
  <si>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</si>
  <si>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</si>
  <si>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</si>
  <si>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</si>
  <si>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</si>
  <si>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</si>
  <si>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</si>
  <si>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</si>
  <si>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</si>
  <si>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</si>
  <si>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</si>
  <si>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</si>
  <si>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</si>
  <si>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</si>
  <si>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</si>
  <si>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</si>
  <si>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</si>
  <si>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</si>
  <si>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</si>
  <si>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</si>
  <si>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</si>
  <si>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</si>
  <si>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</si>
  <si>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</si>
  <si>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</si>
  <si>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</si>
  <si>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</si>
  <si>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</si>
  <si>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</si>
  <si>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</si>
  <si>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</si>
  <si>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</si>
  <si>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</si>
  <si>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</si>
  <si>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</si>
  <si>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</si>
  <si>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</si>
  <si>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</si>
  <si>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</si>
  <si>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</si>
  <si>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</si>
  <si>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</si>
  <si>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</si>
  <si>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</si>
  <si>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</si>
  <si>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</si>
  <si>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</si>
  <si>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</si>
  <si>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</si>
  <si>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</si>
  <si>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</si>
  <si>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</si>
  <si>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</si>
  <si>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</si>
  <si>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</si>
  <si>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</si>
  <si>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</si>
  <si>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</si>
  <si>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</si>
  <si>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</si>
  <si>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</si>
  <si>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</si>
  <si>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</si>
  <si>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</si>
  <si>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</si>
  <si>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</si>
  <si>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</si>
  <si>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</si>
  <si>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</si>
  <si>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</si>
  <si>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</si>
  <si>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</si>
  <si>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</si>
  <si>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</si>
  <si>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</si>
  <si>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</si>
  <si>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</si>
  <si>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</si>
  <si>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</si>
  <si>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</si>
  <si>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</si>
  <si>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</si>
  <si>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</si>
  <si>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</si>
  <si>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</si>
  <si>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</si>
  <si>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</si>
  <si>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</si>
  <si>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</si>
  <si>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</si>
  <si>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</si>
  <si>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</si>
  <si>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</si>
  <si>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</si>
  <si>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</si>
  <si>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</si>
  <si>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</si>
  <si>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</si>
  <si>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</si>
  <si>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</si>
  <si>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</si>
  <si>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</si>
  <si>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</si>
  <si>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</si>
  <si>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</si>
  <si>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</si>
  <si>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</si>
  <si>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</si>
  <si>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</si>
  <si>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</si>
  <si>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</si>
  <si>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</si>
  <si>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</si>
  <si>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</si>
  <si>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</si>
  <si>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</si>
  <si>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</si>
  <si>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</si>
  <si>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</si>
  <si>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</si>
  <si>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</si>
  <si>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</si>
  <si>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</si>
  <si>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</si>
  <si>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</si>
  <si>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</si>
  <si>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</si>
  <si>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</si>
  <si>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</si>
  <si>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</si>
  <si>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</si>
  <si>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</si>
  <si>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</si>
  <si>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</si>
  <si>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</si>
  <si>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</si>
  <si>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</si>
  <si>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</si>
  <si>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</si>
  <si>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</si>
  <si>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</si>
  <si>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</si>
  <si>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</si>
  <si>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</si>
  <si>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</si>
  <si>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</si>
  <si>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</si>
  <si>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</si>
  <si>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</si>
  <si>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</si>
  <si>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</si>
  <si>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</si>
  <si>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</si>
  <si>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</si>
  <si>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</si>
  <si>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</si>
  <si>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</si>
  <si>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</si>
  <si>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</si>
  <si>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</si>
  <si>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</si>
  <si>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</si>
  <si>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</si>
  <si>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</si>
  <si>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</si>
  <si>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</si>
  <si>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</si>
  <si>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</si>
  <si>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</si>
  <si>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</si>
  <si>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</si>
  <si>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</si>
  <si>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</si>
  <si>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</si>
  <si>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</si>
  <si>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</si>
  <si>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</si>
  <si>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</si>
  <si>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</si>
  <si>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</si>
  <si>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</si>
  <si>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</si>
  <si>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</si>
  <si>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</si>
  <si>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</si>
  <si>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</si>
  <si>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</si>
  <si>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</si>
  <si>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</si>
  <si>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</si>
  <si>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</si>
  <si>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</si>
  <si>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</si>
  <si>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</si>
  <si>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</si>
  <si>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</si>
  <si>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</si>
  <si>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</si>
  <si>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</si>
  <si>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</si>
  <si>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</si>
  <si>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</si>
  <si>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</si>
  <si>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</si>
  <si>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</si>
  <si>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</si>
  <si>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</si>
  <si>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</si>
  <si>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</si>
  <si>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</si>
  <si>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</si>
  <si>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</si>
  <si>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</si>
  <si>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Podpora činnosti centier talentovanej mládeže (kapitálové výdavky)</t>
  </si>
  <si>
    <t>a - boby a skeleton - bežné transfery</t>
  </si>
  <si>
    <t>60-25-005</t>
  </si>
  <si>
    <t>WDT/2025/11/12/PL</t>
  </si>
  <si>
    <t>04.11.2025</t>
  </si>
  <si>
    <t>Športová obuv - Nike Hyperko 2</t>
  </si>
  <si>
    <t>SPORTANO.COM Sp. z o.o.</t>
  </si>
  <si>
    <t>2</t>
  </si>
  <si>
    <t>IDB-25-056</t>
  </si>
  <si>
    <t>08.10.2025</t>
  </si>
  <si>
    <t>Športové odevy - dámske legíny Nike tmavomodré č. 38</t>
  </si>
  <si>
    <t>35933011</t>
  </si>
  <si>
    <t>NORTHFINDER a.s.</t>
  </si>
  <si>
    <t>IDB-25-079</t>
  </si>
  <si>
    <t>27.12.2205</t>
  </si>
  <si>
    <t>Športové odevy - pánske tepláky Nike 4ks</t>
  </si>
  <si>
    <t>53706790</t>
  </si>
  <si>
    <t>Retailors Slovakia s. r. o.</t>
  </si>
  <si>
    <t>VEUR-25-064</t>
  </si>
  <si>
    <t>24.06.2025</t>
  </si>
  <si>
    <t>Športové potreby - bicykle 4ks</t>
  </si>
  <si>
    <t>ŠPORT SERVIS KLUB, s.r.o.</t>
  </si>
  <si>
    <t>VEUR-25-073</t>
  </si>
  <si>
    <t>25.07.2025</t>
  </si>
  <si>
    <t>Športové potreby SIA Sportland - čier. mikina XS, zel. legín</t>
  </si>
  <si>
    <t>Lucia Mokrášová</t>
  </si>
  <si>
    <t>VEUR-25-074</t>
  </si>
  <si>
    <t>26.07.2025</t>
  </si>
  <si>
    <t>Športové potreby SIA Sportland - nátelník dlhý rukáv č.38, t</t>
  </si>
  <si>
    <t>VEUR-25-075</t>
  </si>
  <si>
    <t>Športové potreby SIA Sportland - fialovo-biele tričko M, ble</t>
  </si>
  <si>
    <t>Viktória Čerňanská</t>
  </si>
  <si>
    <t>VEUR-25-135</t>
  </si>
  <si>
    <t>05.11.2025</t>
  </si>
  <si>
    <t>Sportisimo - športové potreby - obuv na turistiku</t>
  </si>
  <si>
    <t>30868181</t>
  </si>
  <si>
    <t>Michal Krajčík</t>
  </si>
  <si>
    <t>VEUR-25-136</t>
  </si>
  <si>
    <t>07.11.2025</t>
  </si>
  <si>
    <t>H&amp;M - športové potreby (termo prádlo)</t>
  </si>
  <si>
    <t>36718271</t>
  </si>
  <si>
    <t>VEUR-25-143</t>
  </si>
  <si>
    <t>26.11.2025</t>
  </si>
  <si>
    <t>Modivo Slovakia - športové potreby (obuv, tričko)</t>
  </si>
  <si>
    <t>46509500</t>
  </si>
  <si>
    <t>IDB-25-058</t>
  </si>
  <si>
    <t>13.10.2025</t>
  </si>
  <si>
    <t>Wobenzym 800 tbl.</t>
  </si>
  <si>
    <t>46043942</t>
  </si>
  <si>
    <t>Dr.Max 12 s.r.o.</t>
  </si>
  <si>
    <t>IDB-25-062</t>
  </si>
  <si>
    <t>29.10.2025</t>
  </si>
  <si>
    <t>Doplnky výživy - vit. zinok, multisalt, magnashot + collagen</t>
  </si>
  <si>
    <t>36007820</t>
  </si>
  <si>
    <t>MLO SLOVAKIA, s.r.o.</t>
  </si>
  <si>
    <t>VEUR-25-105</t>
  </si>
  <si>
    <t>21.09.2025</t>
  </si>
  <si>
    <t>MLO Slovakia - doplnky výživy L-Arginin (Čerňanská)</t>
  </si>
  <si>
    <t>VEUR-25-115</t>
  </si>
  <si>
    <t>14.10.2025</t>
  </si>
  <si>
    <t>MLO Slovakia - doplnky výživy vitamíny (Mokrášová)</t>
  </si>
  <si>
    <t>50-25-048</t>
  </si>
  <si>
    <t>250018290</t>
  </si>
  <si>
    <t>20.10.2025</t>
  </si>
  <si>
    <t>Terapeutická lapma TDP-CQ-12 (infra s minerál. platňou)</t>
  </si>
  <si>
    <t>56683286</t>
  </si>
  <si>
    <t>fineola s.r.o.</t>
  </si>
  <si>
    <t>VEUR-25-106</t>
  </si>
  <si>
    <t>Dr. Max 133  - lieky Peroxid, ph idikátor (Čerňanská)</t>
  </si>
  <si>
    <t>50960717</t>
  </si>
  <si>
    <t>VEUR-25-113</t>
  </si>
  <si>
    <t>10.10.2025</t>
  </si>
  <si>
    <t>Zdravotnícke potreby - gelový obklad v plaste (teplo, chlad)</t>
  </si>
  <si>
    <t>54174660</t>
  </si>
  <si>
    <t>SANLUX s. r. o.</t>
  </si>
  <si>
    <t>VEUR-25-130</t>
  </si>
  <si>
    <t>Dr. Max 126 - zdravot. potreby tape páska (Mokrášová)</t>
  </si>
  <si>
    <t>50960547</t>
  </si>
  <si>
    <t>VEUR-25-131</t>
  </si>
  <si>
    <t>Dr. Max 126 - lieky imunoglukan, vitamíny (Mokrášová)</t>
  </si>
  <si>
    <t>VEUR-25-154</t>
  </si>
  <si>
    <t>23.12.2025</t>
  </si>
  <si>
    <t>Unizdrav Prešov - zdravot. potreby tape páska (Mokrášová)</t>
  </si>
  <si>
    <t>36515388</t>
  </si>
  <si>
    <t>VEUR-25-155</t>
  </si>
  <si>
    <t>BENU SK 54 - Lieky (Imunoglukan)</t>
  </si>
  <si>
    <t>48164453</t>
  </si>
  <si>
    <t>VEUR-25-158</t>
  </si>
  <si>
    <t>29.12.2025</t>
  </si>
  <si>
    <t>Walgreens - Lieky (SC Lake Placie) - balzam proti bolesti, i</t>
  </si>
  <si>
    <t>IDB-25-034</t>
  </si>
  <si>
    <t>23.06.2025</t>
  </si>
  <si>
    <t>PHM Toyota RAV4, BL518RT, 45,60l, 1,579eur/l</t>
  </si>
  <si>
    <t>SLOVNAFT, a.s.</t>
  </si>
  <si>
    <t>4</t>
  </si>
  <si>
    <t>IDB-25-042</t>
  </si>
  <si>
    <t>PHM Toyota RAV4, BL518RT, 40,96l, 1,524eur/l</t>
  </si>
  <si>
    <t>IDB-25-043</t>
  </si>
  <si>
    <t>20.08.2025</t>
  </si>
  <si>
    <t>PHM Toyota RAV4, BL518RT, 43,64l, 1,549eur/l</t>
  </si>
  <si>
    <t>OMV Slovensko s.r.o.</t>
  </si>
  <si>
    <t>IDB-25-046</t>
  </si>
  <si>
    <t>01.09.2025</t>
  </si>
  <si>
    <t>PHM Toyota RAV4, BL518RT, 42,84l, 1,529eur/l</t>
  </si>
  <si>
    <t>IDB-25-053</t>
  </si>
  <si>
    <t>24.09.2025</t>
  </si>
  <si>
    <t>PHM Toyota RAV4, BL518RT, 45,34l, 1,544eur/l</t>
  </si>
  <si>
    <t>IDB-25-055</t>
  </si>
  <si>
    <t>07.10.2025</t>
  </si>
  <si>
    <t>PHM Toyota RAV4, BL518RT, 43,82l, 1,529eur/l</t>
  </si>
  <si>
    <t>IDB-25-059</t>
  </si>
  <si>
    <t>21.10.2025</t>
  </si>
  <si>
    <t>PHM Toyota RAV4, BL518RT, 43,59l, 1,514eur/l</t>
  </si>
  <si>
    <t>MIMAT s.r.o.</t>
  </si>
  <si>
    <t>IDB-25-061</t>
  </si>
  <si>
    <t>28.10.2025</t>
  </si>
  <si>
    <t>PHM Toyota RAV4, BL518RT, 45,20l, 1,549eur/l</t>
  </si>
  <si>
    <t>IDB-25-064</t>
  </si>
  <si>
    <t>03.11.2025</t>
  </si>
  <si>
    <t>PHM Toyota RAV4, BL518RT, 45,63l, 1,534eur/l</t>
  </si>
  <si>
    <t>IDB-25-069</t>
  </si>
  <si>
    <t>24.11.2025</t>
  </si>
  <si>
    <t>PHM Toyota RAV4, BL518RT, 43,48l, 1,564eur/l</t>
  </si>
  <si>
    <t>IDB-25-072</t>
  </si>
  <si>
    <t>04.12.2025</t>
  </si>
  <si>
    <t>PHM Toyota RAV4, BL518RT, 44,62l, 1,524eur/l</t>
  </si>
  <si>
    <t>IDB-25-082</t>
  </si>
  <si>
    <t>30.12.2025</t>
  </si>
  <si>
    <t>PHM Toyota RAV4, BL518RT, 35,97l, 1,539eur/l</t>
  </si>
  <si>
    <t>50-25-043</t>
  </si>
  <si>
    <t>2025032</t>
  </si>
  <si>
    <t>23.10.2025</t>
  </si>
  <si>
    <t>Oprava úložných prepravných boxov na boby</t>
  </si>
  <si>
    <t>36964905</t>
  </si>
  <si>
    <t>Dušan Michalec - Brena</t>
  </si>
  <si>
    <t>IDCP-25-02-01</t>
  </si>
  <si>
    <t>SC - Domáca súťaž v tlačení trenažéra - Diéty trénera</t>
  </si>
  <si>
    <t>Jagnešák Milan</t>
  </si>
  <si>
    <t>Diéty gener. sekretára</t>
  </si>
  <si>
    <t>IDCP-25-02-02</t>
  </si>
  <si>
    <t>PHM Mercedes S BL455OP, 67,89l, 1,694eur/l</t>
  </si>
  <si>
    <t>IDzCP-25-12-01</t>
  </si>
  <si>
    <t>30.08.2025</t>
  </si>
  <si>
    <t>SC - IBSF medz. tréningový kemp Praha, ČR - Diéty športovca</t>
  </si>
  <si>
    <t>Rutai Martin</t>
  </si>
  <si>
    <t>Diéty športovca</t>
  </si>
  <si>
    <t>Krajčík Michal</t>
  </si>
  <si>
    <t>IDzCP-25-12-02</t>
  </si>
  <si>
    <t>1133120289957987</t>
  </si>
  <si>
    <t>Vlak BA-PA Rutai</t>
  </si>
  <si>
    <t>Železničná spoločnosť Slovensko, a.s.</t>
  </si>
  <si>
    <t>IDzCP-25-12-03</t>
  </si>
  <si>
    <t>9968812873</t>
  </si>
  <si>
    <t>Vlak BA-PA Rutai (799 CZK)</t>
  </si>
  <si>
    <t>Regiojet cz</t>
  </si>
  <si>
    <t>IDzCP-25-12-04</t>
  </si>
  <si>
    <t>1133120289957482</t>
  </si>
  <si>
    <t>Vlak BA-PA Krajčík</t>
  </si>
  <si>
    <t>IDzCP-25-12-05</t>
  </si>
  <si>
    <t>5113827573</t>
  </si>
  <si>
    <t>Vlak PA-BA Krajčík (799 CZK)</t>
  </si>
  <si>
    <t>IDzCP-25-12-06</t>
  </si>
  <si>
    <t>65276888-CZ1125-4069</t>
  </si>
  <si>
    <t>Taxi zo stanice na hotel 90 CZK (s batožinou Krajčík, Rutai)</t>
  </si>
  <si>
    <t>BOLT s.r.o.</t>
  </si>
  <si>
    <t>IDzCP-25-12-07</t>
  </si>
  <si>
    <t>23494418-CZ1125-3988</t>
  </si>
  <si>
    <t>Taxi z hotela na stanicu 95 CZK (s batožinou Krajčík, Rutai)</t>
  </si>
  <si>
    <t>IDzCP-25-15-01</t>
  </si>
  <si>
    <t>15.10.2025</t>
  </si>
  <si>
    <t>SC - Brno 15.10.2025 - Diéty športovca</t>
  </si>
  <si>
    <t>Mokrášová Lucia</t>
  </si>
  <si>
    <t>Čerňanská Viktoria</t>
  </si>
  <si>
    <t>IDzCP-25-15-02</t>
  </si>
  <si>
    <t>1036835178</t>
  </si>
  <si>
    <t>DZ CZ 1dň.</t>
  </si>
  <si>
    <t>SFDI</t>
  </si>
  <si>
    <t>IDzCP-25-15-03</t>
  </si>
  <si>
    <t>05702</t>
  </si>
  <si>
    <t>17.10.2005</t>
  </si>
  <si>
    <t>PHM zapož. dodávka Renault Master AA980EX, 26,69l, 1,499eur/</t>
  </si>
  <si>
    <t>IDzCP-25-16-01</t>
  </si>
  <si>
    <t>3380116-2025/IE</t>
  </si>
  <si>
    <t>SC - tréning na dráhe Sigulda, LAT - Letenky Viedeň-Riga-Viedeň pre 2 športovcov (ostatné náklady hradilo ŠCP)</t>
  </si>
  <si>
    <t>Ryanair</t>
  </si>
  <si>
    <t>IDzCP-25-17-01</t>
  </si>
  <si>
    <t>SC - Brno 3.11.2025 (vyzdvihnutie bobov z brendovania k ZOH vo firme WrapStyle) Diéty športovca</t>
  </si>
  <si>
    <t>IDzCP-25-17-02</t>
  </si>
  <si>
    <t>1152</t>
  </si>
  <si>
    <t>PHM zapož. dodávka Renault Master BT656DH, 34,36l, 1,484eur/</t>
  </si>
  <si>
    <t>IDzCP-25-17-03</t>
  </si>
  <si>
    <t>1037376630</t>
  </si>
  <si>
    <t>DZ 1-dň. CZ Renault Master BT656DH</t>
  </si>
  <si>
    <t>IDzCP-25-18-01</t>
  </si>
  <si>
    <t>14.11.2025</t>
  </si>
  <si>
    <t>SC - Medz. tréningový týžeň na OH dráhe Cortina, ITA 5.-14.11.2025 - Diéty športovca</t>
  </si>
  <si>
    <t>Kibermanis Oskars</t>
  </si>
  <si>
    <t>IDzCP-25-18-02</t>
  </si>
  <si>
    <t>BC-JAEXvEPv9</t>
  </si>
  <si>
    <t>Ubytovanie v apartmáne pre 3os./9 nocí bez stravy (1/3)</t>
  </si>
  <si>
    <t>Homeby, Casa Due Vette</t>
  </si>
  <si>
    <t>IDzCP-25-18-03</t>
  </si>
  <si>
    <t>2521213640</t>
  </si>
  <si>
    <t>Letenka Riga-Mníchov pre trénera Kibermanisa</t>
  </si>
  <si>
    <t>airBaltic</t>
  </si>
  <si>
    <t>IDzCP-25-18-04</t>
  </si>
  <si>
    <t>0</t>
  </si>
  <si>
    <t>Platené tréningové jazdy (9xmono, 12x2bob)</t>
  </si>
  <si>
    <t>Fondazione Cortina</t>
  </si>
  <si>
    <t>IDzCP-25-18-05</t>
  </si>
  <si>
    <t>23291</t>
  </si>
  <si>
    <t>10.11.2025</t>
  </si>
  <si>
    <t>PHM zapož. dod. Reanult Master AA759MG, 61,39l, 1,629eur/l</t>
  </si>
  <si>
    <t>Geff S.r.l.</t>
  </si>
  <si>
    <t>IDzCP-25-18-06</t>
  </si>
  <si>
    <t>04044001</t>
  </si>
  <si>
    <t>17.11.2025</t>
  </si>
  <si>
    <t>PHM zapož. dod. Reanult Master AA759MG, 63,45l, 2,049eur/l</t>
  </si>
  <si>
    <t>Enilive-Station</t>
  </si>
  <si>
    <t>IDzCP-25-18-07</t>
  </si>
  <si>
    <t>80056116310038</t>
  </si>
  <si>
    <t>DZ Rak. 10dň. Renault Master AA759MG</t>
  </si>
  <si>
    <t>Asfinag</t>
  </si>
  <si>
    <t>IDzCP-25-18-08</t>
  </si>
  <si>
    <t>1288</t>
  </si>
  <si>
    <t>13.11.2025</t>
  </si>
  <si>
    <t>Vstup do posilňovňe pre 2os.(Čerň., Mokr.)</t>
  </si>
  <si>
    <t>Fitness Club Cortina</t>
  </si>
  <si>
    <t>IDzCP-25-18-09</t>
  </si>
  <si>
    <t>1296</t>
  </si>
  <si>
    <t>IDzCP-25-18-16</t>
  </si>
  <si>
    <t>05020</t>
  </si>
  <si>
    <t>PHM zapož. dod. Reanult Master AA759MG, 38,25l, 1,569eur/l</t>
  </si>
  <si>
    <t>IDzCP-25-19-01</t>
  </si>
  <si>
    <t>SC - Medz. tréningový týždeň na OH dráhe Cortina, ITA - Diéty gener. sekretára</t>
  </si>
  <si>
    <t>Jagnešáková Zdenka</t>
  </si>
  <si>
    <t>Diéty trénera</t>
  </si>
  <si>
    <t>IDzCP-25-19-02</t>
  </si>
  <si>
    <t>5407</t>
  </si>
  <si>
    <t>PHM Mercedes S BL466OP, 55,75l, 1,704eur/l</t>
  </si>
  <si>
    <t>DZ Rak. 10dň. BL466OP</t>
  </si>
  <si>
    <t>IDzCP-25-19-03</t>
  </si>
  <si>
    <t>2574/2/251114/13</t>
  </si>
  <si>
    <t>PHM Mercedes S BL466OP, 50,57l, 1,879eur/l</t>
  </si>
  <si>
    <t>OMV</t>
  </si>
  <si>
    <t>IDzCP-25-20-01</t>
  </si>
  <si>
    <t>SC - 1 dň. regen. a rehabilitácia v kúpeľoch St. Martins, AUT 17.11.2025 - Diéty športovca</t>
  </si>
  <si>
    <t>Lohyňa Jakub</t>
  </si>
  <si>
    <t>IDzCP-25-20-02</t>
  </si>
  <si>
    <t>7670</t>
  </si>
  <si>
    <t>19.11.2025</t>
  </si>
  <si>
    <t>PHM Mercedes S BL466OP,26,73l, 1,534eur/l</t>
  </si>
  <si>
    <t>IDzCP-25-20-03</t>
  </si>
  <si>
    <t>ST1656244</t>
  </si>
  <si>
    <t>20.11.2025</t>
  </si>
  <si>
    <t>Regen. a rehabilitácia - vstup do term. kúpeľov pre 3os./3ho</t>
  </si>
  <si>
    <t>St. Martins Therme</t>
  </si>
  <si>
    <t>IDzCP-25-21-01</t>
  </si>
  <si>
    <t>06.12.2025</t>
  </si>
  <si>
    <t>SC - 1. a 2. Severo-amer. pohár Whistler, CAN 15.11.-25.11.2025 - Diety športovec</t>
  </si>
  <si>
    <t>Diety športovec</t>
  </si>
  <si>
    <t>Diety tréner</t>
  </si>
  <si>
    <t>IDzCP-25-21-02</t>
  </si>
  <si>
    <t>6007199652</t>
  </si>
  <si>
    <t>22.11.2025</t>
  </si>
  <si>
    <t>Ubytovanie pre 3 os./10 nocí</t>
  </si>
  <si>
    <t>Booking.com (Slovakia) s. r. o.</t>
  </si>
  <si>
    <t>IDzCP-25-21-03</t>
  </si>
  <si>
    <t>15035606273</t>
  </si>
  <si>
    <t>12.12.2025</t>
  </si>
  <si>
    <t>Požičanie auta letisko Vancouver - 1/2 ton Pickup 4WD (639,3</t>
  </si>
  <si>
    <t>Alamo</t>
  </si>
  <si>
    <t>IDzCP-25-21-04</t>
  </si>
  <si>
    <t>06493244</t>
  </si>
  <si>
    <t>18.11.2025</t>
  </si>
  <si>
    <t>Doplatok za batožinu (kolesá na boby)</t>
  </si>
  <si>
    <t>Air France</t>
  </si>
  <si>
    <t>IDzCP-25-21-05</t>
  </si>
  <si>
    <t>Doplatok za batožinu (nože/bežce)</t>
  </si>
  <si>
    <t>IDzCP-25-21-06</t>
  </si>
  <si>
    <t>004272</t>
  </si>
  <si>
    <t>PHM zapož. 1/2 pickup 78,14l, 1,599CAD/l</t>
  </si>
  <si>
    <t>Whistler Chevron</t>
  </si>
  <si>
    <t>IDzCP-25-21-07</t>
  </si>
  <si>
    <t>915555</t>
  </si>
  <si>
    <t>27.11.2025</t>
  </si>
  <si>
    <t>PHM zapož. 1/2 pickup 20,057l, 1,629CAD/l</t>
  </si>
  <si>
    <t>Petro - Canada</t>
  </si>
  <si>
    <t>IDzCP-25-21-08</t>
  </si>
  <si>
    <t>9031058</t>
  </si>
  <si>
    <t>08.12.2025</t>
  </si>
  <si>
    <t>PHM zapož. 1/2 pickup 27,341galons, 3,269CAD/gal</t>
  </si>
  <si>
    <t>Chevron</t>
  </si>
  <si>
    <t>IDzCP-25-21-09</t>
  </si>
  <si>
    <t>1535E+10</t>
  </si>
  <si>
    <t>Štartovné 2xmono, 2x2bob</t>
  </si>
  <si>
    <t>Whistler Sport Legacies</t>
  </si>
  <si>
    <t>IDzCP-25-21-10</t>
  </si>
  <si>
    <t>300693</t>
  </si>
  <si>
    <t>1-týždňový vstup do posilňovne pre 2os. (Čerň., Mokr.)</t>
  </si>
  <si>
    <t>Whistler Core</t>
  </si>
  <si>
    <t>IDzCP-25-21-11</t>
  </si>
  <si>
    <t>417584</t>
  </si>
  <si>
    <t>1-rázový vstup do posilňovne pre 2os. (Čerň., Mokr.)</t>
  </si>
  <si>
    <t>IDzCP-25-21-12</t>
  </si>
  <si>
    <t>01869161460323</t>
  </si>
  <si>
    <t>21.11.2025</t>
  </si>
  <si>
    <t>Tech. mat. na boby (páska)</t>
  </si>
  <si>
    <t>Rona Whistler</t>
  </si>
  <si>
    <t>IDzCP-25-21-13</t>
  </si>
  <si>
    <t>Parkovné</t>
  </si>
  <si>
    <t>Resort Municipality</t>
  </si>
  <si>
    <t>IDzCP-25-21-14</t>
  </si>
  <si>
    <t>01040302</t>
  </si>
  <si>
    <t>Tech. mat. na boby (acetón)</t>
  </si>
  <si>
    <t>Home Hardware</t>
  </si>
  <si>
    <t>IDzCP-25-21-15</t>
  </si>
  <si>
    <t>01039800</t>
  </si>
  <si>
    <t>Techn. materiál na boby - pásky</t>
  </si>
  <si>
    <t>IDzCP-25-21-16</t>
  </si>
  <si>
    <t>01869361460323</t>
  </si>
  <si>
    <t>Tech. mat. na boby (šmirgle)</t>
  </si>
  <si>
    <t>IDzCP-25-22-01</t>
  </si>
  <si>
    <t>SC - 3. a 4. Severoamer. Pohár Park City, USA 25.11.-6.12.2025 - Diety</t>
  </si>
  <si>
    <t>Diety</t>
  </si>
  <si>
    <t>IDzCP-25-22-02</t>
  </si>
  <si>
    <t>IDzCP-25-22-03</t>
  </si>
  <si>
    <t>5076772975</t>
  </si>
  <si>
    <t>IDzCP-25-22-04</t>
  </si>
  <si>
    <t>3691219-2025/IE</t>
  </si>
  <si>
    <t>Letenka zahr. tréner Kibermanis Viedeň-Riga (home town)</t>
  </si>
  <si>
    <t>IDzCP-25-22-05</t>
  </si>
  <si>
    <t>10.12.2025</t>
  </si>
  <si>
    <t>Batožinový doplatok k letenke Kibermanis Viedeň-Riga (home t</t>
  </si>
  <si>
    <t>IDzCP-25-22-06</t>
  </si>
  <si>
    <t>70060519962</t>
  </si>
  <si>
    <t>Požičanie auta z letiska Salt Lake City - Pick-up 4WD (822,6</t>
  </si>
  <si>
    <t>IDzCP-25-22-07</t>
  </si>
  <si>
    <t>251206964268</t>
  </si>
  <si>
    <t>09.12.2025</t>
  </si>
  <si>
    <t>Autobus Schwechat-Bratislava 6.12.25 Mokr.</t>
  </si>
  <si>
    <t>Slovak Lines Express, a. s.</t>
  </si>
  <si>
    <t>Autobus Schwechat-Bratislava 6.12.25 Čerň.</t>
  </si>
  <si>
    <t>IDzCP-25-22-08</t>
  </si>
  <si>
    <t>157650</t>
  </si>
  <si>
    <t>02.12.2025</t>
  </si>
  <si>
    <t>Štartovné (2xmono, 2x2bob)</t>
  </si>
  <si>
    <t>Utah Olympic Legancy</t>
  </si>
  <si>
    <t>IDzCP-25-22-09</t>
  </si>
  <si>
    <t>305859</t>
  </si>
  <si>
    <t>01.12.2025</t>
  </si>
  <si>
    <t>Vstup do posilňovne pre 2os. (Čerň., Mokr.)</t>
  </si>
  <si>
    <t>Basin Recreation</t>
  </si>
  <si>
    <t>IDzCP-25-22-10</t>
  </si>
  <si>
    <t>305902</t>
  </si>
  <si>
    <t>IDzCP-25-22-11</t>
  </si>
  <si>
    <t>306048</t>
  </si>
  <si>
    <t>IDzCP-25-22-26</t>
  </si>
  <si>
    <t>0066</t>
  </si>
  <si>
    <t>Delta</t>
  </si>
  <si>
    <t>IDzCP-25-23-01</t>
  </si>
  <si>
    <t>22.12.2025</t>
  </si>
  <si>
    <t>SC - 4. SP Sigulda, LAT 9.-22.12.2025 - Diety športovca</t>
  </si>
  <si>
    <t>Diety športovca</t>
  </si>
  <si>
    <t>IDzCP-25-23-02</t>
  </si>
  <si>
    <t>0122/MH/12/2025</t>
  </si>
  <si>
    <t>11.12.2025</t>
  </si>
  <si>
    <t xml:space="preserve">Ubytovanie v apartmáne pre 2os./1 noc </t>
  </si>
  <si>
    <t>Mirage Tomasz Szyszko</t>
  </si>
  <si>
    <t>IDzCP-25-23-03</t>
  </si>
  <si>
    <t>12/2025</t>
  </si>
  <si>
    <t xml:space="preserve">Ubytovanie v apartmáne pre 2os./11 nocí </t>
  </si>
  <si>
    <t>Brieza Apartment</t>
  </si>
  <si>
    <t>IDzCP-25-23-04</t>
  </si>
  <si>
    <t>11266364</t>
  </si>
  <si>
    <t>19.12.2025</t>
  </si>
  <si>
    <t>PHM dodávka AA787IG, 95,83l, 1,474eur/l</t>
  </si>
  <si>
    <t>SIA Circle Latvia</t>
  </si>
  <si>
    <t>IDzCP-25-23-05</t>
  </si>
  <si>
    <t>201480203</t>
  </si>
  <si>
    <t>PHM dodávka AA787IG, 99,96l, 6,46pln/l</t>
  </si>
  <si>
    <t>Orlen</t>
  </si>
  <si>
    <t>IDzCP-25-23-06</t>
  </si>
  <si>
    <t>293</t>
  </si>
  <si>
    <t>31.12.2205</t>
  </si>
  <si>
    <t>PHM dodávka AA787IG, 88,71l, 29,50czk/l</t>
  </si>
  <si>
    <t>ČS ONO Spytihnev</t>
  </si>
  <si>
    <t>IDzCP-25-23-07</t>
  </si>
  <si>
    <t>25122208072</t>
  </si>
  <si>
    <t>27.12.2025</t>
  </si>
  <si>
    <t>PHM dodávka AA787IG, 16,89l, 1,329eur/l</t>
  </si>
  <si>
    <t>JURKI - HAYTON s.r.o.</t>
  </si>
  <si>
    <t>IDzCP-25-23-08</t>
  </si>
  <si>
    <t>1038076819</t>
  </si>
  <si>
    <t>DZ CZ-1 dň. dodávka AA787IG</t>
  </si>
  <si>
    <t>IDzCP-25-23-09</t>
  </si>
  <si>
    <t>22576121</t>
  </si>
  <si>
    <t>DZ Litva-1 dň. dodávka AA787IG</t>
  </si>
  <si>
    <t>UAB Gelvybe Degaline</t>
  </si>
  <si>
    <t>IDzCP-25-23-10</t>
  </si>
  <si>
    <t>5831023182</t>
  </si>
  <si>
    <t>PHM dodávka AA787IG, 83,2l, 6,59pln/l</t>
  </si>
  <si>
    <t>IDzCP-25-23-11</t>
  </si>
  <si>
    <t>UAB "Viada LT"</t>
  </si>
  <si>
    <t>IDzCP-25-23-12</t>
  </si>
  <si>
    <t>099</t>
  </si>
  <si>
    <t>18.12.2025</t>
  </si>
  <si>
    <t>Štartovné SP4 1xmono, 1xdvojbob</t>
  </si>
  <si>
    <t>Latvian Bobsleigh &amp; Skeleton Federation</t>
  </si>
  <si>
    <t>IDzCP-25-23-13</t>
  </si>
  <si>
    <t>S246/2025</t>
  </si>
  <si>
    <t>Platené tréningové jazdy (8x), prenájom ľadového trenažéra</t>
  </si>
  <si>
    <t>Latvijas Nacionalais sporta centrs, SIA</t>
  </si>
  <si>
    <t>IDzCP-25-23-14</t>
  </si>
  <si>
    <t>4226</t>
  </si>
  <si>
    <t>Vstup do šport centra 2-týždňový/2os. + 1os. 1-rázový (tréne</t>
  </si>
  <si>
    <t>SIA Siguldas Sporta Serviss</t>
  </si>
  <si>
    <t>IDzCP-25-23-15</t>
  </si>
  <si>
    <t>4108</t>
  </si>
  <si>
    <t>1-hod. vstup do sauny (Mokrášová)</t>
  </si>
  <si>
    <t>IDzCP-25-24-01</t>
  </si>
  <si>
    <t>SC - 4. SP Sigulda, LAT 16.-22.12.2025 - Diety trénera</t>
  </si>
  <si>
    <t>IDzCP-25-24-02</t>
  </si>
  <si>
    <t>2025-12-001</t>
  </si>
  <si>
    <t>17.12.2025</t>
  </si>
  <si>
    <t>Ubytovanie v apartmáne pre 1os./5 nocí bez stravy</t>
  </si>
  <si>
    <t>IDzCP-25-24-04</t>
  </si>
  <si>
    <t>1501593</t>
  </si>
  <si>
    <t>PHM Mercedes S BL466OP 28,19l, 1,419eur/l (cesta na letisko)</t>
  </si>
  <si>
    <t>IDzCP-25-24-05</t>
  </si>
  <si>
    <t>1498892</t>
  </si>
  <si>
    <t>DZ Rak. 10-dň. Mercedes S BL466OP</t>
  </si>
  <si>
    <t>50-25-053</t>
  </si>
  <si>
    <t>25106080</t>
  </si>
  <si>
    <t>Letenky Viedeň-Vancouver-Salt Lake City-Viedeň pre 3 os. (Če</t>
  </si>
  <si>
    <t>TUCAN, s.r.o.</t>
  </si>
  <si>
    <t>50-25-022</t>
  </si>
  <si>
    <t>1491841867</t>
  </si>
  <si>
    <t>13.06.2025</t>
  </si>
  <si>
    <t>Telefónne poplatky za 1.5.-31.5.2025</t>
  </si>
  <si>
    <t>O2 Slovakia, s.r.o.</t>
  </si>
  <si>
    <t>50-25-027</t>
  </si>
  <si>
    <t>1561795914</t>
  </si>
  <si>
    <t>15.07.2025</t>
  </si>
  <si>
    <t>Telefónne poplatky za 1.6.-30.6.2025</t>
  </si>
  <si>
    <t>50-25-032</t>
  </si>
  <si>
    <t>1501872872</t>
  </si>
  <si>
    <t>11.08.2025</t>
  </si>
  <si>
    <t>Telefónne poplatky za 1.7.-31.7.2025</t>
  </si>
  <si>
    <t>50-25-036</t>
  </si>
  <si>
    <t>1421841091</t>
  </si>
  <si>
    <t>16.09.2025</t>
  </si>
  <si>
    <t>Telefónne poplatky za 1.8-31.8.2025</t>
  </si>
  <si>
    <t>50-25-041</t>
  </si>
  <si>
    <t>1571876188</t>
  </si>
  <si>
    <t>Telefónne poplatky za 1.9-30.9.2025</t>
  </si>
  <si>
    <t>50-25-055</t>
  </si>
  <si>
    <t>1601935256</t>
  </si>
  <si>
    <t>12.11.2025</t>
  </si>
  <si>
    <t>Telefónne poplatky za 1.10-31.10.2025</t>
  </si>
  <si>
    <t>50-25-059</t>
  </si>
  <si>
    <t>1331898819</t>
  </si>
  <si>
    <t>Telefónne poplatky za 1.11-30.11.2025</t>
  </si>
  <si>
    <t>50-25-045</t>
  </si>
  <si>
    <t>1020251092</t>
  </si>
  <si>
    <t>Odborné školenie - Legislatívne zmeny v športe (Ing. Fistero</t>
  </si>
  <si>
    <t>PragmaSys s. r. o.</t>
  </si>
  <si>
    <t>50-25-060</t>
  </si>
  <si>
    <t>2025030</t>
  </si>
  <si>
    <t>15.12.2025</t>
  </si>
  <si>
    <t>Logá na športové odevy (bundy, vesty, mikiny, čiapky) + nále</t>
  </si>
  <si>
    <t>45961026</t>
  </si>
  <si>
    <t>DAMIS SK, s.r.o.</t>
  </si>
  <si>
    <t>50-25-063</t>
  </si>
  <si>
    <t>1020250108</t>
  </si>
  <si>
    <t>Celoročný prístup k online školeniam - aktualizácia do 31.12</t>
  </si>
  <si>
    <t>50-25-070</t>
  </si>
  <si>
    <t>202500153</t>
  </si>
  <si>
    <t>iTretiSektor - single licencia na rok 2026</t>
  </si>
  <si>
    <t>Centralna neziskova spoločnost o.z.</t>
  </si>
  <si>
    <t>50-25-021</t>
  </si>
  <si>
    <t>1025010</t>
  </si>
  <si>
    <t>05.06.2025</t>
  </si>
  <si>
    <t>Administratívne práce za 5/2025</t>
  </si>
  <si>
    <t>OLYMPIS, s.r.o.</t>
  </si>
  <si>
    <t>50-25-028</t>
  </si>
  <si>
    <t>1025012</t>
  </si>
  <si>
    <t>Administratívne práce za 6/2025</t>
  </si>
  <si>
    <t>50-25-031</t>
  </si>
  <si>
    <t>1025014</t>
  </si>
  <si>
    <t>02.08.2025</t>
  </si>
  <si>
    <t>Administratívne práce za 7/2025</t>
  </si>
  <si>
    <t>50-25-035</t>
  </si>
  <si>
    <t>1025016</t>
  </si>
  <si>
    <t>02.09.2025</t>
  </si>
  <si>
    <t>Administratívne práce za 8/2025</t>
  </si>
  <si>
    <t>50-25-040</t>
  </si>
  <si>
    <t>1025018</t>
  </si>
  <si>
    <t>02.10.2025</t>
  </si>
  <si>
    <t>Administratívne práce za 9/2025 (časť)</t>
  </si>
  <si>
    <t>IDV-25-006</t>
  </si>
  <si>
    <t>16.07.2025</t>
  </si>
  <si>
    <t>Hrubá mzda za 6/2025</t>
  </si>
  <si>
    <t>Jagnešáková</t>
  </si>
  <si>
    <t>IDV-25-007</t>
  </si>
  <si>
    <t>14.08.2025</t>
  </si>
  <si>
    <t>Hrubá mzda za 7/2025</t>
  </si>
  <si>
    <t>IDV-25-008</t>
  </si>
  <si>
    <t>Hrubá mzda za 8/2025</t>
  </si>
  <si>
    <t>IDV-25-009</t>
  </si>
  <si>
    <t>Hrubá mzda za 9/2025</t>
  </si>
  <si>
    <t>IDV-25-010</t>
  </si>
  <si>
    <t>Hrubá mzda za 10/2025</t>
  </si>
  <si>
    <t>IDV-25-011</t>
  </si>
  <si>
    <t>Hrubá mzda za 11/2025</t>
  </si>
  <si>
    <t>IDV-25-012</t>
  </si>
  <si>
    <t>03.01.2026</t>
  </si>
  <si>
    <t>Hrubá mzda za 12/2025</t>
  </si>
  <si>
    <t>IDV-25-005</t>
  </si>
  <si>
    <t>Dôvera organizácia za 5/2025</t>
  </si>
  <si>
    <t>Dôvera ZP</t>
  </si>
  <si>
    <t>Sociálna poisťovňa organizácia za 5/2025</t>
  </si>
  <si>
    <t>Sociálna poisťovňa organizácia za 1/2025</t>
  </si>
  <si>
    <t>Dôvera organizácia za 6/2025</t>
  </si>
  <si>
    <t>Sociálna poisťovňa organizácia za 6/2025</t>
  </si>
  <si>
    <t>Dôvera organizácia za 7/2025</t>
  </si>
  <si>
    <t>Sociálna poisťovňa organizácia za 7/2025</t>
  </si>
  <si>
    <t>Sociálna poisťovňa organizácia za 8/2025</t>
  </si>
  <si>
    <t>Dôvera organizácia za 8/2025</t>
  </si>
  <si>
    <t>Sociálna poisťovňa organizácia za 9/2025</t>
  </si>
  <si>
    <t>Dôvera organizácia za 9/2025</t>
  </si>
  <si>
    <t>Dôvera organizácia za 10/2025</t>
  </si>
  <si>
    <t>Sociálna poisťovňa organizácia za 10/2025</t>
  </si>
  <si>
    <t>Dôvera organizácia za 11/2025</t>
  </si>
  <si>
    <t>Sociálna poisťovňa organizácia za 11/2025</t>
  </si>
  <si>
    <t>Dôvera organizácia za 12/2025</t>
  </si>
  <si>
    <t>Sociálna poisťovňa organizácia za 12/2025</t>
  </si>
  <si>
    <t>IDB-25-041</t>
  </si>
  <si>
    <t>17.07.2025</t>
  </si>
  <si>
    <t>Dialničná známka Toyota RAV4, BL518RT - SK ročná</t>
  </si>
  <si>
    <t>35919001</t>
  </si>
  <si>
    <t>Národná diaľničná spoločnosť, a.s.</t>
  </si>
  <si>
    <t>50-25-062</t>
  </si>
  <si>
    <t>55/2025</t>
  </si>
  <si>
    <t>Fyzio - masérske služby pre Mokrášovú (4 x 40 EUR)</t>
  </si>
  <si>
    <t>53131002</t>
  </si>
  <si>
    <t>Bc. Jessica Zatlkajová</t>
  </si>
  <si>
    <t>VEUR-25-092</t>
  </si>
  <si>
    <t>05.09.2025</t>
  </si>
  <si>
    <t>STH - Stavohotely - 2x vstup do sauny (Čerňanská, Mokr.)</t>
  </si>
  <si>
    <t>31391621</t>
  </si>
  <si>
    <t>VEUR-25-094</t>
  </si>
  <si>
    <t>09.09.2025</t>
  </si>
  <si>
    <t>STH - Stavohotely - 2x vstup do sauny (Čerňanská, Mokr., Kra</t>
  </si>
  <si>
    <t>VEUR-25-104</t>
  </si>
  <si>
    <t>STH - Stavohotely - 3x vstup do sauny (Čerňanská, Mokr., Jag</t>
  </si>
  <si>
    <t>VEUR-25-112</t>
  </si>
  <si>
    <t>05.10.2025</t>
  </si>
  <si>
    <t>Vstup do sauny pre 2os. (Krajčík, Rutai)</t>
  </si>
  <si>
    <t>STH - Stavohotely, a.s.</t>
  </si>
  <si>
    <t>VEUR-25-114</t>
  </si>
  <si>
    <t>11.10.2025</t>
  </si>
  <si>
    <t>Vodní a saunový svět - reg. a rehabilitácia (Mokrášová)</t>
  </si>
  <si>
    <t>05347092</t>
  </si>
  <si>
    <t>50-25-038</t>
  </si>
  <si>
    <t>2025021</t>
  </si>
  <si>
    <t>01.10.2025</t>
  </si>
  <si>
    <t>Telovýchovná prehliadka (typ A) - Krajčík Michal</t>
  </si>
  <si>
    <t>35870281</t>
  </si>
  <si>
    <t>SPORTMED s.r.o.</t>
  </si>
  <si>
    <t>60-25-007</t>
  </si>
  <si>
    <t>IVC0000047924</t>
  </si>
  <si>
    <t>25.11.2025</t>
  </si>
  <si>
    <t>Prenájom monobobu na NAC Whistler + Park City (15.11.-6.12.2</t>
  </si>
  <si>
    <t>Olympic Regional Development Authority</t>
  </si>
  <si>
    <t>60-25-009</t>
  </si>
  <si>
    <t>IVC0000048364</t>
  </si>
  <si>
    <t>31.12.2025</t>
  </si>
  <si>
    <t>Prenájom monobobu na NAC Lake Placid (28.12.25-11.1.26)</t>
  </si>
  <si>
    <t>VEUR-25-127</t>
  </si>
  <si>
    <t>SQT gym - 1-ráz. vstup do posilňovne (Čerňanská)</t>
  </si>
  <si>
    <t>VEUR-25-128</t>
  </si>
  <si>
    <t>VEUR-25-129</t>
  </si>
  <si>
    <t>SQT gym - 1-ráz. vstup do posilňovne (Mokrášová)</t>
  </si>
  <si>
    <t>VEUR-25-132</t>
  </si>
  <si>
    <t>VEUR-25-133</t>
  </si>
  <si>
    <t>VEUR-25-148</t>
  </si>
  <si>
    <t>VEUR-25-149</t>
  </si>
  <si>
    <t>50-25-037</t>
  </si>
  <si>
    <t>10250008</t>
  </si>
  <si>
    <t>Trénerské služby za 3Q 2025</t>
  </si>
  <si>
    <t>Jakub Lohyňa</t>
  </si>
  <si>
    <t>50-25-044</t>
  </si>
  <si>
    <t>20250011</t>
  </si>
  <si>
    <t>Trénerské služby (špeciálne atletická príprava) za 9/2025</t>
  </si>
  <si>
    <t>ŠVEPET, s.r.o.</t>
  </si>
  <si>
    <t>50-25-051</t>
  </si>
  <si>
    <t>20250015</t>
  </si>
  <si>
    <t>28.11.2025</t>
  </si>
  <si>
    <t>Trénerské služby (špeciálne atletická príprava) za 10/2025</t>
  </si>
  <si>
    <t>50-25-057</t>
  </si>
  <si>
    <t>20250016</t>
  </si>
  <si>
    <t>Trénerské služby (silový tréning) za 11/2025</t>
  </si>
  <si>
    <t>50-25-066</t>
  </si>
  <si>
    <t>10250010</t>
  </si>
  <si>
    <t>20.12.2025</t>
  </si>
  <si>
    <t>Trénerské služby za 4Q 2025</t>
  </si>
  <si>
    <t>50-25-069</t>
  </si>
  <si>
    <t>20250017</t>
  </si>
  <si>
    <t>Trénerské služby (silový tréning) za 12/2025</t>
  </si>
  <si>
    <t>60-25-008</t>
  </si>
  <si>
    <t>2025002</t>
  </si>
  <si>
    <t>Trénerské služby počas tréning. týždňa v Sigulde, Lotyšsko (10-16.12.2025)</t>
  </si>
  <si>
    <t>Janis Ozols</t>
  </si>
  <si>
    <t>50-25-046</t>
  </si>
  <si>
    <t>202519</t>
  </si>
  <si>
    <t>17.10.2025</t>
  </si>
  <si>
    <t>Prenájom dodávky Renault Master AA980EX</t>
  </si>
  <si>
    <t>Švejk Pub, s.r.o.</t>
  </si>
  <si>
    <t>50-25-054</t>
  </si>
  <si>
    <t>202521</t>
  </si>
  <si>
    <t>Prenájom dodávky Renault Master BT656DH</t>
  </si>
  <si>
    <t>50-25-056</t>
  </si>
  <si>
    <t>20250105</t>
  </si>
  <si>
    <t>Taxi BA-Schwechat (3 os.)z 15.11.2025 (k SC Whistler 15.11.-</t>
  </si>
  <si>
    <t>53344308</t>
  </si>
  <si>
    <t>Gourmandia s. r. o.</t>
  </si>
  <si>
    <t>50-25-067</t>
  </si>
  <si>
    <t>202526</t>
  </si>
  <si>
    <t>Prenájom dodávky Renault Master AA878IG 9.-22.12.2025</t>
  </si>
  <si>
    <t>50-25-047</t>
  </si>
  <si>
    <t>32025091</t>
  </si>
  <si>
    <t>Testovanie športovcov pred sezónou - Čerňanská, Mokrášová</t>
  </si>
  <si>
    <t>30853923</t>
  </si>
  <si>
    <t>Národné športové centrum</t>
  </si>
  <si>
    <t>50-25-049</t>
  </si>
  <si>
    <t>20250030</t>
  </si>
  <si>
    <t>Doplnková infúzna liečba od MUDr. R. Fano pre Čerňanskú/Mokr</t>
  </si>
  <si>
    <t>36233404</t>
  </si>
  <si>
    <t>S &amp; A, spol. s r.o.</t>
  </si>
  <si>
    <t>TB-07-002</t>
  </si>
  <si>
    <t>14.07.2025</t>
  </si>
  <si>
    <t>Bankové poplatky</t>
  </si>
  <si>
    <t>Tatrabanka</t>
  </si>
  <si>
    <t>TB-07-017</t>
  </si>
  <si>
    <t>31.07.2025</t>
  </si>
  <si>
    <t>TB-07-018</t>
  </si>
  <si>
    <t>TB-07-019</t>
  </si>
  <si>
    <t>TB-08-006</t>
  </si>
  <si>
    <t>TB-08-020</t>
  </si>
  <si>
    <t>TB-08-021</t>
  </si>
  <si>
    <t>TB-08-022</t>
  </si>
  <si>
    <t>TB-09-009</t>
  </si>
  <si>
    <t>TB-09-026</t>
  </si>
  <si>
    <t>30.09.2025</t>
  </si>
  <si>
    <t>TB-09-027</t>
  </si>
  <si>
    <t>TB-09-028</t>
  </si>
  <si>
    <t>TB-09-029</t>
  </si>
  <si>
    <t>TB-10-015</t>
  </si>
  <si>
    <t>TB-10-033</t>
  </si>
  <si>
    <t>31.10.2025</t>
  </si>
  <si>
    <t>TB-10-034</t>
  </si>
  <si>
    <t>TB-10-035</t>
  </si>
  <si>
    <t>TB-10-036</t>
  </si>
  <si>
    <t>TB-11-029</t>
  </si>
  <si>
    <t>TB-11-037</t>
  </si>
  <si>
    <t>TB-11-087</t>
  </si>
  <si>
    <t>29.11.2025</t>
  </si>
  <si>
    <t>TB-11-088</t>
  </si>
  <si>
    <t>TB-11-089</t>
  </si>
  <si>
    <t>TB-11-090</t>
  </si>
  <si>
    <t>TB-12-056</t>
  </si>
  <si>
    <t>TB-12-107</t>
  </si>
  <si>
    <t>TB-12-108</t>
  </si>
  <si>
    <t>TB-12-109</t>
  </si>
  <si>
    <t>TB-12-110</t>
  </si>
  <si>
    <t>TB-12-111</t>
  </si>
  <si>
    <t>IDB-25-045</t>
  </si>
  <si>
    <t>23.08.2025</t>
  </si>
  <si>
    <t>Poistenie športovcov - Krajčík, Rutai, Ivák 24.8.-30.8.2025</t>
  </si>
  <si>
    <t>KOOPERATIVA poisťovňa, a.s. Vienna Insurance Group</t>
  </si>
  <si>
    <t>IDB-25-065</t>
  </si>
  <si>
    <t>Poistenie športovcov Čerňanská, Mokrášová 5.11.-14.11.2025</t>
  </si>
  <si>
    <t>IDB-25-067</t>
  </si>
  <si>
    <t>Poistenie športovcov Čerňanská, Mokrášová 15.11.-6.12.2025</t>
  </si>
  <si>
    <t>IDB-25-068</t>
  </si>
  <si>
    <t>Poistenie trénera Kibermanis 15.11.-6.12.2025</t>
  </si>
  <si>
    <t>IDB-25-073</t>
  </si>
  <si>
    <t>Poistenie športovcov Čerňanská, Mokrášová 9.12.-22.12.2025</t>
  </si>
  <si>
    <t>IDB-25-080</t>
  </si>
  <si>
    <t>Poistenie športovcov Čerňanská, Mokrášová 27.12.25-13.1.2026</t>
  </si>
  <si>
    <t>IDB-25-081</t>
  </si>
  <si>
    <t>Poistenie trénerov Jagnešák, Kibermanis 27.12.25-13.1.2026</t>
  </si>
  <si>
    <t>IDB-25-033</t>
  </si>
  <si>
    <t>HP Toyota 18.7.-18.10.2025</t>
  </si>
  <si>
    <t>IDB-25-047</t>
  </si>
  <si>
    <t>27.09.2025</t>
  </si>
  <si>
    <t>PZP Toyota 1.10.-31.12.2025</t>
  </si>
  <si>
    <t>IDB-25-049</t>
  </si>
  <si>
    <t>IDB-25-063</t>
  </si>
  <si>
    <t>HP Toyota 18.1.2026-18.4.2026</t>
  </si>
  <si>
    <t>60-25-003</t>
  </si>
  <si>
    <t>525014466</t>
  </si>
  <si>
    <t>25.08.2025</t>
  </si>
  <si>
    <t>Športový bobový klub OLYMPIS - 'Športové odevy</t>
  </si>
  <si>
    <t>CZ29213291</t>
  </si>
  <si>
    <t>Topforsport s.r.o.</t>
  </si>
  <si>
    <t>1</t>
  </si>
  <si>
    <t>23.09.2025</t>
  </si>
  <si>
    <t>Nadobudnutie tovaru - EÚ - DPH</t>
  </si>
  <si>
    <t>V2-25-081</t>
  </si>
  <si>
    <t>Doplnky výživy - sóda bikarbóna, l-theanine,</t>
  </si>
  <si>
    <t>02305348</t>
  </si>
  <si>
    <t>Green Medical</t>
  </si>
  <si>
    <t>V2-25-084</t>
  </si>
  <si>
    <t>01.08.2025</t>
  </si>
  <si>
    <t>Regen. Príp. izotonické nápoje, fľaša, čistiaca kefa, náhradný</t>
  </si>
  <si>
    <t>46972111</t>
  </si>
  <si>
    <t>MTBIKER</t>
  </si>
  <si>
    <t>V2-25-090</t>
  </si>
  <si>
    <t>Regen. Prípr. - energetický gél, reflexné nálepky na rám bicykla</t>
  </si>
  <si>
    <t>V2-25-095</t>
  </si>
  <si>
    <t>Národný ústav reumatických chorôb</t>
  </si>
  <si>
    <t>00165271</t>
  </si>
  <si>
    <t>V2-25-097</t>
  </si>
  <si>
    <t>17.09.2025</t>
  </si>
  <si>
    <t>Doplnky výživy - maltodextrín, fruktóza, l-t</t>
  </si>
  <si>
    <t>V2-25-101</t>
  </si>
  <si>
    <t>22.09.2025</t>
  </si>
  <si>
    <t>Regen. Prípr. - energetické tyčinky, gély, chamois krém</t>
  </si>
  <si>
    <t>V2-25-094</t>
  </si>
  <si>
    <t>04.09.2025</t>
  </si>
  <si>
    <t>Lieky - flector, bandáž, octan krém, olfen krém, paralén, ib</t>
  </si>
  <si>
    <t>49-25-001</t>
  </si>
  <si>
    <t>19.09.2025</t>
  </si>
  <si>
    <t>Športové odevy - bundy 6ks, vesty 5ks, mikiny 5ks, tepláky č</t>
  </si>
  <si>
    <t>ONA mulebuy com</t>
  </si>
  <si>
    <t>50-25-012</t>
  </si>
  <si>
    <t>919200990</t>
  </si>
  <si>
    <t>Športové potreby - boxerské rukavice + krycie pásky</t>
  </si>
  <si>
    <t>CZ25149628</t>
  </si>
  <si>
    <t>MMA shop s.r.o.</t>
  </si>
  <si>
    <t>V2-25-091</t>
  </si>
  <si>
    <t>Športové potreby - elektrická minipumpa</t>
  </si>
  <si>
    <t>V2-25-093</t>
  </si>
  <si>
    <t>Športové potreby - energetické tyčinky, gély, náhr. jadro ventilu, od</t>
  </si>
  <si>
    <t>V2-25-107</t>
  </si>
  <si>
    <t>06.10.2025</t>
  </si>
  <si>
    <t>Športové potreby - ponožky (2 páry dámske, 2 pánske)</t>
  </si>
  <si>
    <t>45259593</t>
  </si>
  <si>
    <t>BEPON Retail SK s. r. o.</t>
  </si>
  <si>
    <t>V2-25-108</t>
  </si>
  <si>
    <t>Športové potreby - techn. bunda + nohavice</t>
  </si>
  <si>
    <t>50342363</t>
  </si>
  <si>
    <t>OTCF SLOVAKIA s.r.o.</t>
  </si>
  <si>
    <t>V2-25-109</t>
  </si>
  <si>
    <t>Športové potreby - posilňovací krúžok z gumy, fitness rukavi</t>
  </si>
  <si>
    <t>47658827</t>
  </si>
  <si>
    <t>Decathlon SK s. r. o.</t>
  </si>
  <si>
    <t>V2-25-149</t>
  </si>
  <si>
    <t>24.12.2025</t>
  </si>
  <si>
    <t>Športové potreby - ponožky (2 páry pánske)</t>
  </si>
  <si>
    <t>IDCPz-25-04-01</t>
  </si>
  <si>
    <t>31.05.2025</t>
  </si>
  <si>
    <t>SC Letné sústredenie Antalya 24.5.-31.5.2025 - Diety športovca</t>
  </si>
  <si>
    <t>Ivák Juraj</t>
  </si>
  <si>
    <t>Diety trénera</t>
  </si>
  <si>
    <t>IDCPz-25-04-02</t>
  </si>
  <si>
    <t>Letenky BA-Antalya-BA pre 4 os.</t>
  </si>
  <si>
    <t>Pegasus Airlines</t>
  </si>
  <si>
    <t>IDCPz-25-04-03</t>
  </si>
  <si>
    <t>Ubytovanie v hoteli pre 4os./7 nocí s PP</t>
  </si>
  <si>
    <t>IDCPz-25-04-04</t>
  </si>
  <si>
    <t>Taxi Líščie údolie - letisko BA pre 4 os.</t>
  </si>
  <si>
    <t>Bolt</t>
  </si>
  <si>
    <t>IDCPz-25-04-05</t>
  </si>
  <si>
    <t>Taxi letisko BA - Líščie údolie 134 pre 4 os.</t>
  </si>
  <si>
    <t>IDCPz-25-04-06</t>
  </si>
  <si>
    <t>Taxi hotel Selectum - letisko Antalya pre 4 os.</t>
  </si>
  <si>
    <t>Taxi letisko Antalya - hotel Selectum pre 4 os.</t>
  </si>
  <si>
    <t>IDCPz-25-06-01</t>
  </si>
  <si>
    <t>SC - 1 dň. Regen. a rehab. Pasohlávky, CZE 23.06.2025 - Diety trénera</t>
  </si>
  <si>
    <t>IDCPz-25-06-02</t>
  </si>
  <si>
    <t>PHM Mercedes S BL466OP, 27,22l, 1,469e/l</t>
  </si>
  <si>
    <t>IDCPz-25-06-03</t>
  </si>
  <si>
    <t>DZ CZ 1-dň. Mercedes S BL466OP</t>
  </si>
  <si>
    <t>IDCPz-25-07-01</t>
  </si>
  <si>
    <t>30.06.2025</t>
  </si>
  <si>
    <r>
      <rPr>
        <b/>
        <sz val="8"/>
        <rFont val="Arial Narrow CE"/>
        <family val="2"/>
        <charset val="238"/>
      </rPr>
      <t xml:space="preserve">SC Letné sústredenie Caorle, ITA 26.6.-30.6.2025 </t>
    </r>
    <r>
      <rPr>
        <sz val="8"/>
        <rFont val="Arial Narrow CE"/>
        <family val="2"/>
        <charset val="238"/>
      </rPr>
      <t>- Diety športovca</t>
    </r>
  </si>
  <si>
    <t>Diety team leader</t>
  </si>
  <si>
    <t>Jagnešák Šimon</t>
  </si>
  <si>
    <t>IDCPz-25-07-02</t>
  </si>
  <si>
    <t>Ubytovanie v apartmáne pre 5 os./4 noci vrátane mest. dane</t>
  </si>
  <si>
    <t>Mestská daň na mieste v hotovosti</t>
  </si>
  <si>
    <t>IDCPz-25-07-03</t>
  </si>
  <si>
    <t>Prenájom lehátok 3 sady na 3 dni</t>
  </si>
  <si>
    <t>IDCPz-25-07-04</t>
  </si>
  <si>
    <t>PHM Mercedes S BL466OP, 67,39l, 1,469e/l</t>
  </si>
  <si>
    <t>IDCPz-25-07-05</t>
  </si>
  <si>
    <t>PHM Mercedes S BL466OP, 10,55l, 1,899e/l</t>
  </si>
  <si>
    <t>IDCPz-25-07-06</t>
  </si>
  <si>
    <t>PHM Mercedes S BL466OP, 25,02l, 1,999e/l</t>
  </si>
  <si>
    <t>IDCPz-25-07-07</t>
  </si>
  <si>
    <t>DZ Rak. 10-dň.  Mercedes S BL466OP</t>
  </si>
  <si>
    <t>IDCPz-25-07-08</t>
  </si>
  <si>
    <t>Dial. popl. ITA  Mercedes S BL466OP</t>
  </si>
  <si>
    <t>IDCPz-25-07-09</t>
  </si>
  <si>
    <t>IDCPz-25-07-10</t>
  </si>
  <si>
    <t>IDCPz-25-08-01</t>
  </si>
  <si>
    <t>19.07.2025</t>
  </si>
  <si>
    <t>SC - tlačenie trenažéra Ljubljana, SLO 18.7.2025 - Diety športovca</t>
  </si>
  <si>
    <t>IDCPz-25-08-02</t>
  </si>
  <si>
    <t>DZ Slovinsko 1-dň.  Mercedes S BL466OP</t>
  </si>
  <si>
    <t>DARS d.d.</t>
  </si>
  <si>
    <t>IDCPz-25-08-03</t>
  </si>
  <si>
    <t>Umytie auta  Mercedes S BL466OP</t>
  </si>
  <si>
    <t>V2-25-110</t>
  </si>
  <si>
    <t>18.10.2025</t>
  </si>
  <si>
    <t>Obrazová diagnostika nahratá na usb kľúč</t>
  </si>
  <si>
    <t>36257338</t>
  </si>
  <si>
    <t>MRI, s.r.o.</t>
  </si>
  <si>
    <t>V2-25-089</t>
  </si>
  <si>
    <t>05.08.2025</t>
  </si>
  <si>
    <t>Permanetka do fitnesscentra mesačná</t>
  </si>
  <si>
    <t>54345031</t>
  </si>
  <si>
    <t>Za Šport v Petržalke</t>
  </si>
  <si>
    <t>V2-25-096</t>
  </si>
  <si>
    <t>08.09.2025</t>
  </si>
  <si>
    <t>Permanetka do fitnesscentra 12-vstupová</t>
  </si>
  <si>
    <t>V2-25-143</t>
  </si>
  <si>
    <t>1-rázový vstup do fitnesscentra</t>
  </si>
  <si>
    <t>V2-25-146</t>
  </si>
  <si>
    <t>03.12.2025</t>
  </si>
  <si>
    <t>2x 1-rázový vstup do fitnesscentra</t>
  </si>
  <si>
    <t>V2-25-147</t>
  </si>
  <si>
    <t>07.12.2025</t>
  </si>
  <si>
    <t>36793922</t>
  </si>
  <si>
    <t>Fit&amp;Co s. r. o.</t>
  </si>
  <si>
    <t>V2-25-148</t>
  </si>
  <si>
    <t>14.12.2025</t>
  </si>
  <si>
    <t>50-25-011</t>
  </si>
  <si>
    <t>42502</t>
  </si>
  <si>
    <t>Masáže za 2Q 2025</t>
  </si>
  <si>
    <t>32173776</t>
  </si>
  <si>
    <t>Richard Grich</t>
  </si>
  <si>
    <t>50-25-014</t>
  </si>
  <si>
    <t>42503</t>
  </si>
  <si>
    <t>Masáže za 3Q 2025</t>
  </si>
  <si>
    <t>50-25-015</t>
  </si>
  <si>
    <t>42504</t>
  </si>
  <si>
    <t>Masáže za 4Q 2025</t>
  </si>
  <si>
    <t>50-25-010</t>
  </si>
  <si>
    <t>10250006</t>
  </si>
  <si>
    <t>20.06.2025</t>
  </si>
  <si>
    <t>Trénerské služby za 2Q 2025</t>
  </si>
  <si>
    <t>50011731</t>
  </si>
  <si>
    <t>50-25-013</t>
  </si>
  <si>
    <t>10250009</t>
  </si>
  <si>
    <t>V2-25-092</t>
  </si>
  <si>
    <t>Vstup do sauny - Mokrášová</t>
  </si>
  <si>
    <t>5205337</t>
  </si>
  <si>
    <t>Saunia SK, s.r.o.</t>
  </si>
  <si>
    <t>V2-25-113</t>
  </si>
  <si>
    <t>01.11.2025</t>
  </si>
  <si>
    <t>Regenerácia a rehabilitácia - vstup do wellness 2h. + mazáž</t>
  </si>
  <si>
    <t>60727942</t>
  </si>
  <si>
    <t>V2-25-123</t>
  </si>
  <si>
    <t>16.11.2025</t>
  </si>
  <si>
    <t>Regenerácia a rehabilitácia - vstup do sauny pre 2os.</t>
  </si>
  <si>
    <t>49-25-002</t>
  </si>
  <si>
    <t>RE-2025-1097</t>
  </si>
  <si>
    <t>Ročný členský poplatok - bobový klub/dráha St. Moritzs</t>
  </si>
  <si>
    <t>St. Moritz Bobsleigh Club</t>
  </si>
  <si>
    <t>VEUR-25-081</t>
  </si>
  <si>
    <t>28.08.2025</t>
  </si>
  <si>
    <t>ŠK Atletika Bratislava - Elektrobicykel Kellys tayen 50 1ks</t>
  </si>
  <si>
    <t>36327221</t>
  </si>
  <si>
    <t>e - zabezpečenie účasti reprezentácie SR na kvalifikačných pretekoch Severo-amerického pohára</t>
  </si>
  <si>
    <t>IDzB-25-003</t>
  </si>
  <si>
    <t>J533841838</t>
  </si>
  <si>
    <t>11.11.2025</t>
  </si>
  <si>
    <t>Vízum do Kanady - Čerňanská k SC Whistler 15.11.-25.11.2025</t>
  </si>
  <si>
    <t>Government of Canada</t>
  </si>
  <si>
    <t>IDzB-25-004</t>
  </si>
  <si>
    <t>J533842056</t>
  </si>
  <si>
    <t>Vízum do Kanady - Mokrášová k SC Whistler 15.11.-25.11.2025</t>
  </si>
  <si>
    <t>IDzB-25-005</t>
  </si>
  <si>
    <t>J533847042</t>
  </si>
  <si>
    <t>Vízum do Kanady - Kibermanis k SC Whistler 15.11.-25.11.2025</t>
  </si>
  <si>
    <t>IDzB-25-006</t>
  </si>
  <si>
    <t>2T1622169O1O74R0</t>
  </si>
  <si>
    <t>Vízum do USA - Čerňanská k SC Park City 25.11.-6.12.2025</t>
  </si>
  <si>
    <t>ESTA</t>
  </si>
  <si>
    <t>IDzB-25-007</t>
  </si>
  <si>
    <t>00R751T6Y51H5F0Y</t>
  </si>
  <si>
    <t>Vízum do USA - Kibermanis k SC Park City 25.11.-6.12.2025</t>
  </si>
  <si>
    <t>IDzB-25-008</t>
  </si>
  <si>
    <t>J534383316</t>
  </si>
  <si>
    <t>Vízum do Kanady - Jagnešák k SC Lake Placid 27.12.-13.1.2026</t>
  </si>
  <si>
    <t>IDzB-25-009</t>
  </si>
  <si>
    <t>0H2Z624920S004R7</t>
  </si>
  <si>
    <t>Vízum do USA - Jagnešák k SC Lake Placid 27.12.-13.1.2026</t>
  </si>
  <si>
    <t>50-25-061</t>
  </si>
  <si>
    <t>25106811</t>
  </si>
  <si>
    <t>Letenky Viedeň-Montreal-Viedeň pre 3os. (Čerň., Mokr., Kiber</t>
  </si>
  <si>
    <t>50-25-065</t>
  </si>
  <si>
    <t>25106956</t>
  </si>
  <si>
    <t>Letenka Viedeň-Montreal-Viedeň pre 1os. (Jagnešák)</t>
  </si>
  <si>
    <t>50-25-068</t>
  </si>
  <si>
    <t>20250112</t>
  </si>
  <si>
    <t>Taxi BA-Schwechat (4 os.)z 27.12.2025 (k SC Lake Placid 27.1</t>
  </si>
  <si>
    <t>50-26-003</t>
  </si>
  <si>
    <t>20260003</t>
  </si>
  <si>
    <t>14.01.2026</t>
  </si>
  <si>
    <t>TAXI Schwechat-BA k SC Lake Placid</t>
  </si>
  <si>
    <t>IDzCP-26-01-01</t>
  </si>
  <si>
    <t>SC - 5., 6., 7. Severoamer. pohár Lake Placid, USA 27.12.25-13.1.26 - Diety</t>
  </si>
  <si>
    <t>IDzCP-26-01-02</t>
  </si>
  <si>
    <t>IDzCP-26-01-03</t>
  </si>
  <si>
    <t>IDzCP-26-01-04</t>
  </si>
  <si>
    <t>INV-2026-01-EDGLEY</t>
  </si>
  <si>
    <t>Ubytovanie v dome s garátožou pre 4os./16 nocí (doplatok)</t>
  </si>
  <si>
    <t>Airbnb</t>
  </si>
  <si>
    <t>Ubytovanie v dome s garátožou pre 4os./16 nocí (záloha)</t>
  </si>
  <si>
    <t>IDzCP-26-01-05</t>
  </si>
  <si>
    <t>R494FK</t>
  </si>
  <si>
    <t>Letenka zahr. tréner Kibermanis Riga-Viedeň (home town)</t>
  </si>
  <si>
    <t>IDzCP-26-01-06</t>
  </si>
  <si>
    <t>2574005889482</t>
  </si>
  <si>
    <t>Batožinový poplatok - doplatok za let. prepravu 1 sady nožov</t>
  </si>
  <si>
    <t>austrian airlines</t>
  </si>
  <si>
    <t>IDzCP-26-01-08</t>
  </si>
  <si>
    <t>15035768187</t>
  </si>
  <si>
    <t>16.01.2026</t>
  </si>
  <si>
    <t>Požičanie os. auta na prepravu športovcov (2 245,72 CAD)</t>
  </si>
  <si>
    <t>IDzCP-26-01-09</t>
  </si>
  <si>
    <t>Taxi z letiska Montreal do autopožičovne Globe Car</t>
  </si>
  <si>
    <t>UBER Canada</t>
  </si>
  <si>
    <t>IDzCP-26-01-10</t>
  </si>
  <si>
    <t>IDzCP-26-01-13</t>
  </si>
  <si>
    <t>312203</t>
  </si>
  <si>
    <t>05.01.2026</t>
  </si>
  <si>
    <t>PHM zapož. os. auto</t>
  </si>
  <si>
    <t>Stewarts Shop</t>
  </si>
  <si>
    <t>IDzCP-26-01-14</t>
  </si>
  <si>
    <t>107124025361195901</t>
  </si>
  <si>
    <t>Colný poplatok za vstup do USA z Kanady autom</t>
  </si>
  <si>
    <t>U.S.Customs</t>
  </si>
  <si>
    <t>IDzCP-26-01-17</t>
  </si>
  <si>
    <t>20693898</t>
  </si>
  <si>
    <t>02.01.2026</t>
  </si>
  <si>
    <t>Štartovné mono+2bob (3x)</t>
  </si>
  <si>
    <t>Whiteface</t>
  </si>
  <si>
    <t>IDzCP-26-01-18</t>
  </si>
  <si>
    <t>74552100000</t>
  </si>
  <si>
    <t>Mt Van Hoevenberg</t>
  </si>
  <si>
    <t>IDzCP-26-01-19</t>
  </si>
  <si>
    <t>18415</t>
  </si>
  <si>
    <t>1-rázový vstup do fitness centra pre 2 os. (Čerň., Mokr.)</t>
  </si>
  <si>
    <t>Fitness Revolution</t>
  </si>
  <si>
    <t>IDzCP-26-01-20</t>
  </si>
  <si>
    <t>18489</t>
  </si>
  <si>
    <t>07.01.2026</t>
  </si>
  <si>
    <t>1-rázový vstup do fitness centra pre 1 os. (Mokr.)</t>
  </si>
  <si>
    <t>IDzCP-26-01-21</t>
  </si>
  <si>
    <t>18726</t>
  </si>
  <si>
    <t>13.01.2026</t>
  </si>
  <si>
    <t>1-rázový vstup do fitness centra pre 1 os. (Čerň.)</t>
  </si>
  <si>
    <t>IDzCP-26-01-22</t>
  </si>
  <si>
    <t>18749</t>
  </si>
  <si>
    <t>IDzCP-26-02-01</t>
  </si>
  <si>
    <t>19.01.2026</t>
  </si>
  <si>
    <t>SC - 7. SP Altenberg, GER 14.1.-18.1.2026 - Diety</t>
  </si>
  <si>
    <t>IDzCP-26-02-02</t>
  </si>
  <si>
    <t>6271278529</t>
  </si>
  <si>
    <t>12.01.2026</t>
  </si>
  <si>
    <t>Ubytovanie v hoteli Ladenmuhle 4os./4 noci s polpenziou</t>
  </si>
  <si>
    <t>Ubytovanie v dome s garátožou pre 4os./16 nocí (doplatok za</t>
  </si>
  <si>
    <t>IDzCP-26-02-03</t>
  </si>
  <si>
    <t>E12TKT</t>
  </si>
  <si>
    <t>Letenka k zahr. tréner Kibermanis Praha-Riga (4176,23 CZK)</t>
  </si>
  <si>
    <t>IDzCP-26-02-04</t>
  </si>
  <si>
    <t>0243</t>
  </si>
  <si>
    <t>20.01.2026</t>
  </si>
  <si>
    <t>Voda do ost. dodávka AA787IG</t>
  </si>
  <si>
    <t>Globus ČR</t>
  </si>
  <si>
    <t>PHM dodávka AA787IG, 82,54l, 29,4czk/l</t>
  </si>
  <si>
    <t>IDzCP-26-02-06</t>
  </si>
  <si>
    <t>1039028435</t>
  </si>
  <si>
    <t>Dialničná známka Toyota RAV4 Bl518RT 10dň. CZ</t>
  </si>
  <si>
    <t>IDzCP-26-02-08</t>
  </si>
  <si>
    <t>4454976</t>
  </si>
  <si>
    <t>PHM Toyota RAV4 BL518RT, 31,48l, 1,589e/l</t>
  </si>
  <si>
    <t>Voda do ostr. Toyota RAV4 BL518RT</t>
  </si>
  <si>
    <t>IDzCP-26-02-10</t>
  </si>
  <si>
    <t>1515838</t>
  </si>
  <si>
    <t>21.01.2026</t>
  </si>
  <si>
    <t>PHM Toyota RAV4 BL518RT 43,89l, 1,709e/l</t>
  </si>
  <si>
    <t>IDzCP-26-02-11</t>
  </si>
  <si>
    <t>Štartovné 1xmono, 1x2bob</t>
  </si>
  <si>
    <t>Wintersport Altenberg</t>
  </si>
  <si>
    <t>IDzCP-26-04-02</t>
  </si>
  <si>
    <t>6023386219</t>
  </si>
  <si>
    <t>26.01.2026</t>
  </si>
  <si>
    <t>SC Tréning pred ZOH na dráhe Sigulda, LAT 23.1.-30.1.2026 - Ubytovanie v apartmáne 2os./7 nocí bez stravy</t>
  </si>
  <si>
    <t>IDzCP-26-04-03</t>
  </si>
  <si>
    <t>128907/2026/IE</t>
  </si>
  <si>
    <t>23.01.2026</t>
  </si>
  <si>
    <t>Letenky Viedeň-Riga-Viedeň pre 2os. Čerň., Mokr.</t>
  </si>
  <si>
    <t>IDzCP-26-04-04</t>
  </si>
  <si>
    <t>148510-2026/IE</t>
  </si>
  <si>
    <t>Doplatok za prilbu k letenke Čerňanská (Lucke uznali, Viki j</t>
  </si>
  <si>
    <t>IDzCP-26-04-08</t>
  </si>
  <si>
    <t>260130988824</t>
  </si>
  <si>
    <t>BUS Schwechat-Bratislava 2os. Čerň., Mokr.</t>
  </si>
  <si>
    <t>IDzCP-26-04-09</t>
  </si>
  <si>
    <t>103001168396</t>
  </si>
  <si>
    <t>02.02.2026</t>
  </si>
  <si>
    <t>Vstupy do fitness haly 2os./1 týždeň Čerň., Mokr.</t>
  </si>
  <si>
    <t>IDzCP-26-04-07</t>
  </si>
  <si>
    <t>12231</t>
  </si>
  <si>
    <t>Platené tréningové jazdy 5ks + prenájom ľad. trenažéra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</si>
</sst>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name val="Arial Narrow CE"/>
      <family val="2"/>
      <charset val="238"/>
    </font>
    <font>
      <sz val="8"/>
      <name val="Arial Narrow CE"/>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56" val="15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59"/>
      <c r="D1" s="359"/>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1673</v>
      </c>
      <c r="C6" s="205"/>
      <c r="D6" s="205"/>
    </row>
    <row r="7" spans="1:4" s="18" customFormat="1" ht="15" customHeight="1" x14ac:dyDescent="0.2">
      <c r="A7" s="294" t="s">
        <v>4</v>
      </c>
      <c r="C7" s="205"/>
      <c r="D7" s="205"/>
    </row>
    <row r="8" spans="1:4" s="18" customFormat="1" ht="15" customHeight="1" x14ac:dyDescent="0.2">
      <c r="A8" s="269" t="s">
        <v>1328</v>
      </c>
      <c r="C8" s="205"/>
      <c r="D8" s="205"/>
    </row>
    <row r="9" spans="1:4" s="18" customFormat="1" ht="15" customHeight="1" x14ac:dyDescent="0.2">
      <c r="A9" s="269" t="s">
        <v>1329</v>
      </c>
      <c r="C9" s="205"/>
      <c r="D9" s="205"/>
    </row>
    <row r="10" spans="1:4" s="18" customFormat="1" ht="15.75" customHeight="1" x14ac:dyDescent="0.2">
      <c r="A10" s="294" t="s">
        <v>1330</v>
      </c>
      <c r="C10" s="205"/>
      <c r="D10" s="205"/>
    </row>
    <row r="11" spans="1:4" s="18" customFormat="1" ht="42.75" customHeight="1" x14ac:dyDescent="0.2">
      <c r="A11" s="294" t="s">
        <v>1331</v>
      </c>
      <c r="C11" s="205"/>
      <c r="D11" s="205"/>
    </row>
    <row r="12" spans="1:4" s="18" customFormat="1" ht="20.45" customHeight="1" x14ac:dyDescent="0.2">
      <c r="A12" s="302" t="s">
        <v>1350</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60"/>
      <c r="D21" s="360"/>
    </row>
    <row r="22" spans="1:4" x14ac:dyDescent="0.2">
      <c r="C22" s="361"/>
      <c r="D22" s="360"/>
    </row>
    <row r="23" spans="1:4" ht="63.75" x14ac:dyDescent="0.2">
      <c r="A23" s="23" t="s">
        <v>1351</v>
      </c>
      <c r="C23" s="255"/>
      <c r="D23" s="256"/>
    </row>
    <row r="24" spans="1:4" ht="12.75" customHeight="1" x14ac:dyDescent="0.2">
      <c r="C24" s="357"/>
      <c r="D24" s="358"/>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1332</v>
      </c>
    </row>
    <row r="32" spans="1:4" ht="12.6" customHeight="1" x14ac:dyDescent="0.2"/>
    <row r="33" spans="1:3" ht="15.75" customHeight="1" x14ac:dyDescent="0.2">
      <c r="A33" s="19" t="s">
        <v>1333</v>
      </c>
    </row>
    <row r="34" spans="1:3" ht="12.6" customHeight="1" x14ac:dyDescent="0.2"/>
    <row r="35" spans="1:3" ht="51" x14ac:dyDescent="0.2">
      <c r="A35" s="19" t="s">
        <v>1335</v>
      </c>
    </row>
    <row r="36" spans="1:3" ht="12" customHeight="1" x14ac:dyDescent="0.2"/>
    <row r="37" spans="1:3" ht="25.5" x14ac:dyDescent="0.2">
      <c r="A37" s="271" t="s">
        <v>1334</v>
      </c>
    </row>
    <row r="39" spans="1:3" ht="76.5" x14ac:dyDescent="0.2">
      <c r="A39" s="23" t="s">
        <v>1336</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1337</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1338</v>
      </c>
    </row>
    <row r="49" spans="1:1" ht="12" customHeight="1" x14ac:dyDescent="0.2"/>
    <row r="50" spans="1:1" ht="38.25" x14ac:dyDescent="0.2">
      <c r="A50" s="19" t="s">
        <v>1339</v>
      </c>
    </row>
    <row r="51" spans="1:1" ht="12.75" customHeight="1" x14ac:dyDescent="0.2"/>
    <row r="52" spans="1:1" ht="76.5" x14ac:dyDescent="0.2">
      <c r="A52" s="19" t="s">
        <v>1340</v>
      </c>
    </row>
    <row r="53" spans="1:1" ht="12.75" customHeight="1" x14ac:dyDescent="0.2"/>
    <row r="54" spans="1:1" ht="38.25" x14ac:dyDescent="0.2">
      <c r="A54" s="19" t="s">
        <v>1341</v>
      </c>
    </row>
    <row r="56" spans="1:1" x14ac:dyDescent="0.2">
      <c r="A56" s="19" t="s">
        <v>16</v>
      </c>
    </row>
    <row r="58" spans="1:1" x14ac:dyDescent="0.2">
      <c r="A58" s="19" t="s">
        <v>17</v>
      </c>
    </row>
    <row r="60" spans="1:1" ht="121.7" customHeight="1" x14ac:dyDescent="0.2">
      <c r="A60" s="23" t="s">
        <v>1342</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1343</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1361</v>
      </c>
    </row>
    <row r="73" spans="1:1" ht="38.25" x14ac:dyDescent="0.2">
      <c r="A73" s="23" t="s">
        <v>1362</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1352</v>
      </c>
    </row>
    <row r="96" spans="1:2" x14ac:dyDescent="0.2">
      <c r="A96" s="23"/>
    </row>
    <row r="97" spans="1:4" x14ac:dyDescent="0.2">
      <c r="A97" s="260" t="s">
        <v>40</v>
      </c>
    </row>
    <row r="98" spans="1:4" ht="68.45" customHeight="1" x14ac:dyDescent="0.2">
      <c r="A98" s="23" t="s">
        <v>1353</v>
      </c>
    </row>
    <row r="99" spans="1:4" x14ac:dyDescent="0.2">
      <c r="A99" s="23"/>
    </row>
    <row r="100" spans="1:4" x14ac:dyDescent="0.2">
      <c r="A100" s="260" t="s">
        <v>41</v>
      </c>
    </row>
    <row r="101" spans="1:4" ht="89.25" x14ac:dyDescent="0.2">
      <c r="A101" s="23" t="s">
        <v>1354</v>
      </c>
    </row>
    <row r="102" spans="1:4" x14ac:dyDescent="0.2">
      <c r="A102" s="23"/>
    </row>
    <row r="103" spans="1:4" x14ac:dyDescent="0.2">
      <c r="A103" s="295" t="s">
        <v>42</v>
      </c>
    </row>
    <row r="104" spans="1:4" ht="51" x14ac:dyDescent="0.2">
      <c r="A104" s="23" t="s">
        <v>1355</v>
      </c>
    </row>
    <row r="105" spans="1:4" x14ac:dyDescent="0.2">
      <c r="A105" s="23"/>
      <c r="B105" s="20" t="s">
        <v>43</v>
      </c>
    </row>
    <row r="106" spans="1:4" x14ac:dyDescent="0.2">
      <c r="A106" s="260" t="s">
        <v>44</v>
      </c>
    </row>
    <row r="107" spans="1:4" ht="71.25" customHeight="1" x14ac:dyDescent="0.2">
      <c r="A107" s="19" t="s">
        <v>1356</v>
      </c>
    </row>
    <row r="108" spans="1:4" ht="38.25" x14ac:dyDescent="0.2">
      <c r="A108" s="19" t="s">
        <v>1346</v>
      </c>
    </row>
    <row r="109" spans="1:4" ht="25.5" x14ac:dyDescent="0.2">
      <c r="A109" s="19" t="s">
        <v>45</v>
      </c>
    </row>
    <row r="110" spans="1:4" ht="10.5" customHeight="1" x14ac:dyDescent="0.2">
      <c r="D110" s="20" t="s">
        <v>43</v>
      </c>
    </row>
    <row r="111" spans="1:4" ht="99.75" customHeight="1" x14ac:dyDescent="0.2">
      <c r="A111" s="23" t="s">
        <v>1345</v>
      </c>
    </row>
    <row r="112" spans="1:4" ht="25.5" x14ac:dyDescent="0.2">
      <c r="A112" s="19" t="s">
        <v>1344</v>
      </c>
    </row>
    <row r="114" spans="1:2" ht="178.5" x14ac:dyDescent="0.2">
      <c r="A114" s="23" t="s">
        <v>1357</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1358</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1347</v>
      </c>
    </row>
    <row r="133" spans="1:1" ht="61.5" customHeight="1" x14ac:dyDescent="0.2">
      <c r="A133" s="301" t="s">
        <v>1359</v>
      </c>
    </row>
    <row r="134" spans="1:1" x14ac:dyDescent="0.2">
      <c r="A134" s="260" t="s">
        <v>1360</v>
      </c>
    </row>
    <row r="135" spans="1:1" ht="102" x14ac:dyDescent="0.2">
      <c r="A135" s="301" t="s">
        <v>1348</v>
      </c>
    </row>
    <row r="136" spans="1:1" x14ac:dyDescent="0.2">
      <c r="A136"/>
    </row>
    <row r="137" spans="1:1" ht="71.45" customHeight="1" x14ac:dyDescent="0.2">
      <c r="A137" s="300" t="s">
        <v>1349</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62" t="s">
        <v>57</v>
      </c>
      <c r="B1" s="362"/>
      <c r="C1" s="362"/>
      <c r="D1" s="362"/>
      <c r="E1" s="362"/>
      <c r="F1" s="362"/>
      <c r="G1" s="362"/>
      <c r="H1" s="362"/>
      <c r="I1" s="52"/>
      <c r="J1" s="37"/>
    </row>
    <row r="2" spans="1:11" ht="15.75" x14ac:dyDescent="0.25">
      <c r="A2" s="368" t="s">
        <v>58</v>
      </c>
      <c r="B2" s="368"/>
      <c r="C2" s="368"/>
      <c r="D2" s="368"/>
      <c r="E2" s="368"/>
      <c r="F2" s="368"/>
      <c r="G2" s="368"/>
      <c r="H2" s="366" t="str">
        <f>+Doklady!I100</f>
        <v>V4</v>
      </c>
      <c r="I2" s="366"/>
    </row>
    <row r="3" spans="1:11" ht="15" x14ac:dyDescent="0.25">
      <c r="A3" s="40"/>
      <c r="B3" s="40"/>
      <c r="C3" s="40"/>
      <c r="D3" s="40"/>
      <c r="E3" s="40"/>
      <c r="F3" s="40"/>
      <c r="G3" s="40"/>
      <c r="H3" s="367">
        <f>+Doklady!I101</f>
        <v>46048</v>
      </c>
      <c r="I3" s="367"/>
    </row>
    <row r="4" spans="1:11" ht="15.75" customHeight="1" x14ac:dyDescent="0.2">
      <c r="A4" s="41" t="s">
        <v>59</v>
      </c>
      <c r="B4" s="363" t="s">
        <v>60</v>
      </c>
      <c r="C4" s="364"/>
      <c r="D4" s="364"/>
      <c r="E4" s="365"/>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71" t="s">
        <v>311</v>
      </c>
      <c r="B1" s="372"/>
      <c r="C1" s="174">
        <v>45688</v>
      </c>
      <c r="D1" s="26"/>
      <c r="G1" s="252">
        <v>45688</v>
      </c>
    </row>
    <row r="2" spans="1:7" ht="15" x14ac:dyDescent="0.25">
      <c r="A2" s="28"/>
      <c r="B2" s="28"/>
      <c r="G2" s="252">
        <v>45716</v>
      </c>
    </row>
    <row r="3" spans="1:7" ht="14.25" x14ac:dyDescent="0.2">
      <c r="A3" s="30" t="s">
        <v>312</v>
      </c>
      <c r="B3" s="369" t="str">
        <f>INDEX(Adr!B:B,Doklady!B102+1)</f>
        <v>Slovenský zväz bobistov</v>
      </c>
      <c r="C3" s="369"/>
      <c r="D3" s="369"/>
      <c r="G3" s="252">
        <v>45747</v>
      </c>
    </row>
    <row r="4" spans="1:7" ht="14.25" x14ac:dyDescent="0.2">
      <c r="A4" s="30" t="s">
        <v>313</v>
      </c>
      <c r="B4" s="29" t="str">
        <f>RIGHT("0000"&amp;INDEX(Adr!A:A,Doklady!B102+1),8)</f>
        <v>36067580</v>
      </c>
      <c r="G4" s="252">
        <v>45777</v>
      </c>
    </row>
    <row r="5" spans="1:7" ht="14.25" x14ac:dyDescent="0.2">
      <c r="A5" s="30" t="s">
        <v>314</v>
      </c>
      <c r="B5" s="29" t="str">
        <f>INDEX(Adr!D:D,Doklady!B102+1)&amp;", "&amp;INDEX(Adr!E:E,Doklady!B102+1)</f>
        <v>Líščie údolie 134,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62770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62770</v>
      </c>
      <c r="G15" s="252"/>
    </row>
    <row r="16" spans="1:7" ht="14.25" x14ac:dyDescent="0.2">
      <c r="G16" s="252"/>
    </row>
    <row r="17" spans="1:5" ht="72" customHeight="1" x14ac:dyDescent="0.2">
      <c r="A17" s="370" t="s">
        <v>328</v>
      </c>
      <c r="B17" s="370"/>
      <c r="C17" s="370"/>
      <c r="D17" s="370"/>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2" zoomScaleNormal="100" workbookViewId="0">
      <selection activeCell="A56" sqref="A56"/>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34" t="s">
        <v>329</v>
      </c>
      <c r="B1" s="334"/>
      <c r="C1" s="334"/>
      <c r="D1" s="334"/>
      <c r="E1" s="334"/>
      <c r="F1" s="334"/>
      <c r="G1" s="334"/>
      <c r="H1" s="334"/>
      <c r="I1" s="334"/>
    </row>
    <row r="2" spans="1:26" ht="7.5" customHeight="1" x14ac:dyDescent="0.2">
      <c r="C2" s="8"/>
      <c r="D2" s="8"/>
      <c r="E2" s="8"/>
      <c r="F2" s="8"/>
      <c r="G2" s="8"/>
      <c r="H2" s="8"/>
      <c r="I2" s="8"/>
    </row>
    <row r="3" spans="1:26" s="9" customFormat="1" ht="26.1" customHeight="1" x14ac:dyDescent="0.2">
      <c r="B3" s="160" t="s">
        <v>59</v>
      </c>
      <c r="C3" s="335" t="str">
        <f>INDEX(Adr!B2:B240,Doklady!B102)</f>
        <v>Slovenský zväz bobistov</v>
      </c>
      <c r="D3" s="335"/>
      <c r="E3" s="335"/>
      <c r="F3" s="335"/>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INDEX(Adr!A2:A240,Doklady!B102)</f>
        <v>36067580</v>
      </c>
      <c r="I4" s="65">
        <f>Doklady!I101</f>
        <v>46048</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INDEX(Adr!D2:D240,Doklady!B102)&amp;", "&amp;INDEX(Adr!E2:E240,Doklady!B102)&amp;", "&amp;INDEX(Adr!F2:F240,Doklady!B102)</f>
        <v>Líščie údolie 134, Bratislava, 841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36" t="s">
        <v>334</v>
      </c>
      <c r="F9" s="337"/>
      <c r="J9" s="8"/>
      <c r="L9" s="118"/>
      <c r="M9" s="118"/>
      <c r="N9" s="118"/>
      <c r="O9" s="118"/>
      <c r="P9" s="118"/>
      <c r="Q9" s="118"/>
      <c r="R9" s="118"/>
      <c r="S9" s="118"/>
    </row>
    <row r="10" spans="1:26" ht="18" x14ac:dyDescent="0.25">
      <c r="A10" s="69" t="s">
        <v>317</v>
      </c>
      <c r="B10" s="70" t="s">
        <v>318</v>
      </c>
      <c r="C10" s="126">
        <f>SUMIF(FP!J:J,Doklady!$B$1&amp;A10,FP!D:D)</f>
        <v>0</v>
      </c>
      <c r="D10" s="126">
        <f>C10-E10</f>
        <v>0</v>
      </c>
      <c r="E10" s="327">
        <f>SUMIF(K:K,A10,I:I)</f>
        <v>0</v>
      </c>
      <c r="F10" s="328"/>
      <c r="L10" s="120" t="s">
        <v>335</v>
      </c>
      <c r="M10" s="118"/>
      <c r="N10" s="118"/>
      <c r="O10" s="118"/>
      <c r="P10" s="118"/>
      <c r="Q10" s="118"/>
      <c r="R10" s="118"/>
      <c r="S10" s="118"/>
    </row>
    <row r="11" spans="1:26" ht="18" x14ac:dyDescent="0.25">
      <c r="A11" s="69" t="s">
        <v>319</v>
      </c>
      <c r="B11" s="70" t="s">
        <v>320</v>
      </c>
      <c r="C11" s="126">
        <f>SUMIF(FP!J:J,Doklady!$B$1&amp;A11,FP!D:D)</f>
        <v>62770</v>
      </c>
      <c r="D11" s="126">
        <f>+C11-E11</f>
        <v>62769.999999999993</v>
      </c>
      <c r="E11" s="338">
        <f>+I39-I42+I44-I47</f>
        <v>7.2759576141834259E-12</v>
      </c>
      <c r="F11" s="339"/>
      <c r="J11" s="176"/>
      <c r="L11" s="161" t="str">
        <f>L41</f>
        <v>a - boby a skeleton - bežné transfery</v>
      </c>
      <c r="M11" s="118"/>
      <c r="N11" s="118"/>
      <c r="O11" s="118"/>
      <c r="P11" s="118"/>
      <c r="Q11" s="118"/>
      <c r="R11" s="118"/>
      <c r="S11" s="118"/>
    </row>
    <row r="12" spans="1:26" ht="18" x14ac:dyDescent="0.25">
      <c r="A12" s="69" t="s">
        <v>321</v>
      </c>
      <c r="B12" s="70" t="s">
        <v>322</v>
      </c>
      <c r="C12" s="126">
        <f>SUMIF(FP!J:J,Doklady!$B$1&amp;A12,FP!D:D)</f>
        <v>20068.689999999999</v>
      </c>
      <c r="D12" s="126">
        <f>C12-E12</f>
        <v>20068.689999999999</v>
      </c>
      <c r="E12" s="327">
        <f>SUMIF(K:K,A12,I:I)</f>
        <v>0</v>
      </c>
      <c r="F12" s="328"/>
      <c r="J12" s="177"/>
      <c r="L12" s="161" t="str">
        <f>L42</f>
        <v>a - boby a skeleton - kapitálové transfery</v>
      </c>
      <c r="N12" s="118"/>
      <c r="O12" s="118"/>
      <c r="P12" s="118"/>
      <c r="Q12" s="118"/>
      <c r="R12" s="118"/>
      <c r="S12" s="118"/>
    </row>
    <row r="13" spans="1:26" ht="18" x14ac:dyDescent="0.25">
      <c r="A13" s="69" t="s">
        <v>323</v>
      </c>
      <c r="B13" s="70" t="s">
        <v>324</v>
      </c>
      <c r="C13" s="126">
        <f>SUMIF(FP!J:J,Doklady!$B$1&amp;A13,FP!D:D)</f>
        <v>0</v>
      </c>
      <c r="D13" s="126">
        <f>C13-E13</f>
        <v>0</v>
      </c>
      <c r="E13" s="327">
        <f>SUMIF(K:K,A13,I:I)</f>
        <v>0</v>
      </c>
      <c r="F13" s="32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40">
        <f>SUMIF(K:K,A14,I:I)</f>
        <v>0</v>
      </c>
      <c r="F14" s="341"/>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7" t="s">
        <v>337</v>
      </c>
      <c r="C16" s="348"/>
      <c r="D16" s="348"/>
      <c r="E16" s="348"/>
      <c r="F16" s="348"/>
      <c r="G16" s="348"/>
      <c r="H16" s="34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2" t="s">
        <v>340</v>
      </c>
      <c r="C17" s="342"/>
      <c r="D17" s="342"/>
      <c r="E17" s="342"/>
      <c r="F17" s="342"/>
      <c r="G17" s="342"/>
      <c r="H17" s="342"/>
      <c r="I17" s="73">
        <f>SUMIF(FP!I:I,Doklady!$B$1&amp;A17,FP!D:D)</f>
        <v>62770</v>
      </c>
      <c r="T17" s="86"/>
    </row>
    <row r="18" spans="1:20" x14ac:dyDescent="0.2">
      <c r="A18" s="135" t="s">
        <v>341</v>
      </c>
      <c r="B18" s="342" t="s">
        <v>342</v>
      </c>
      <c r="C18" s="342"/>
      <c r="D18" s="342"/>
      <c r="E18" s="342"/>
      <c r="F18" s="342"/>
      <c r="G18" s="342"/>
      <c r="H18" s="342"/>
      <c r="I18" s="73">
        <f>SUMIF(FP!I:I,Doklady!$B$1&amp;A18,FP!D:D)</f>
        <v>0</v>
      </c>
    </row>
    <row r="19" spans="1:20" x14ac:dyDescent="0.2">
      <c r="A19" s="115" t="s">
        <v>343</v>
      </c>
      <c r="B19" s="342" t="s">
        <v>344</v>
      </c>
      <c r="C19" s="342"/>
      <c r="D19" s="342"/>
      <c r="E19" s="342"/>
      <c r="F19" s="342"/>
      <c r="G19" s="342"/>
      <c r="H19" s="342"/>
      <c r="I19" s="73">
        <f>SUMIF(FP!I:I,Doklady!$B$1&amp;A19,FP!D:D)</f>
        <v>0</v>
      </c>
    </row>
    <row r="20" spans="1:20" x14ac:dyDescent="0.2">
      <c r="A20" s="135" t="s">
        <v>345</v>
      </c>
      <c r="B20" s="331" t="s">
        <v>346</v>
      </c>
      <c r="C20" s="332"/>
      <c r="D20" s="332"/>
      <c r="E20" s="332"/>
      <c r="F20" s="332"/>
      <c r="G20" s="332"/>
      <c r="H20" s="333"/>
      <c r="I20" s="73">
        <f>SUMIF(FP!I:I,Doklady!$B$1&amp;A20,FP!D:D)</f>
        <v>0</v>
      </c>
      <c r="T20" s="86"/>
    </row>
    <row r="21" spans="1:20" x14ac:dyDescent="0.2">
      <c r="A21" s="115" t="s">
        <v>347</v>
      </c>
      <c r="B21" s="331" t="s">
        <v>348</v>
      </c>
      <c r="C21" s="332"/>
      <c r="D21" s="332"/>
      <c r="E21" s="332"/>
      <c r="F21" s="332"/>
      <c r="G21" s="332"/>
      <c r="H21" s="333"/>
      <c r="I21" s="73">
        <f>SUMIF(FP!I:I,Doklady!$B$1&amp;A21,FP!D:D)</f>
        <v>20068.689999999999</v>
      </c>
      <c r="T21" s="86"/>
    </row>
    <row r="22" spans="1:20" x14ac:dyDescent="0.2">
      <c r="A22" s="135" t="s">
        <v>349</v>
      </c>
      <c r="B22" s="350" t="s">
        <v>350</v>
      </c>
      <c r="C22" s="351"/>
      <c r="D22" s="351"/>
      <c r="E22" s="351"/>
      <c r="F22" s="351"/>
      <c r="G22" s="351"/>
      <c r="H22" s="352"/>
      <c r="I22" s="73">
        <f>SUMIF(FP!I:I,Doklady!$B$1&amp;A22,FP!D:D)</f>
        <v>0</v>
      </c>
      <c r="T22" s="86"/>
    </row>
    <row r="23" spans="1:20" x14ac:dyDescent="0.2">
      <c r="A23" s="115" t="s">
        <v>351</v>
      </c>
      <c r="B23" s="331" t="s">
        <v>352</v>
      </c>
      <c r="C23" s="332"/>
      <c r="D23" s="332"/>
      <c r="E23" s="332"/>
      <c r="F23" s="332"/>
      <c r="G23" s="332"/>
      <c r="H23" s="333"/>
      <c r="I23" s="73">
        <f>SUMIF(FP!I:I,Doklady!$B$1&amp;A23,FP!D:D)</f>
        <v>0</v>
      </c>
      <c r="T23" s="86"/>
    </row>
    <row r="24" spans="1:20" x14ac:dyDescent="0.2">
      <c r="A24" s="135" t="s">
        <v>353</v>
      </c>
      <c r="B24" s="331" t="s">
        <v>354</v>
      </c>
      <c r="C24" s="332"/>
      <c r="D24" s="332"/>
      <c r="E24" s="332"/>
      <c r="F24" s="332"/>
      <c r="G24" s="332"/>
      <c r="H24" s="333"/>
      <c r="I24" s="73">
        <f>SUMIF(FP!I:I,Doklady!$B$1&amp;A24,FP!D:D)</f>
        <v>0</v>
      </c>
      <c r="T24" s="86"/>
    </row>
    <row r="25" spans="1:20" x14ac:dyDescent="0.2">
      <c r="A25" s="115" t="s">
        <v>355</v>
      </c>
      <c r="B25" s="343" t="s">
        <v>2234</v>
      </c>
      <c r="C25" s="344"/>
      <c r="D25" s="344"/>
      <c r="E25" s="344"/>
      <c r="F25" s="344"/>
      <c r="G25" s="344"/>
      <c r="H25" s="345"/>
      <c r="I25" s="73">
        <f>SUMIF(FP!I:I,Doklady!$B$1&amp;A25,FP!D:D)</f>
        <v>0</v>
      </c>
      <c r="T25" s="86"/>
    </row>
    <row r="26" spans="1:20" x14ac:dyDescent="0.2">
      <c r="A26" s="135" t="s">
        <v>356</v>
      </c>
      <c r="B26" s="331" t="s">
        <v>357</v>
      </c>
      <c r="C26" s="332"/>
      <c r="D26" s="332"/>
      <c r="E26" s="332"/>
      <c r="F26" s="332"/>
      <c r="G26" s="332"/>
      <c r="H26" s="333"/>
      <c r="I26" s="73">
        <f>SUMIF(FP!I:I,Doklady!$B$1&amp;A26,FP!D:D)</f>
        <v>0</v>
      </c>
      <c r="T26" s="86"/>
    </row>
    <row r="27" spans="1:20" x14ac:dyDescent="0.2">
      <c r="A27" s="115" t="s">
        <v>358</v>
      </c>
      <c r="B27" s="331" t="s">
        <v>359</v>
      </c>
      <c r="C27" s="332"/>
      <c r="D27" s="332"/>
      <c r="E27" s="332"/>
      <c r="F27" s="332"/>
      <c r="G27" s="332"/>
      <c r="H27" s="333"/>
      <c r="I27" s="73">
        <f>SUMIF(FP!I:I,Doklady!$B$1&amp;A27,FP!D:D)</f>
        <v>0</v>
      </c>
      <c r="T27" s="86"/>
    </row>
    <row r="28" spans="1:20" x14ac:dyDescent="0.2">
      <c r="A28" s="135" t="s">
        <v>360</v>
      </c>
      <c r="B28" s="331" t="s">
        <v>2975</v>
      </c>
      <c r="C28" s="332"/>
      <c r="D28" s="332"/>
      <c r="E28" s="332"/>
      <c r="F28" s="332"/>
      <c r="G28" s="332"/>
      <c r="H28" s="333"/>
      <c r="I28" s="73">
        <f>SUMIF(FP!I:I,Doklady!$B$1&amp;A28,FP!D:D)</f>
        <v>0</v>
      </c>
      <c r="T28" s="86"/>
    </row>
    <row r="29" spans="1:20" x14ac:dyDescent="0.2">
      <c r="A29" s="115" t="s">
        <v>362</v>
      </c>
      <c r="B29" s="331" t="s">
        <v>363</v>
      </c>
      <c r="C29" s="332"/>
      <c r="D29" s="332"/>
      <c r="E29" s="332"/>
      <c r="F29" s="332"/>
      <c r="G29" s="332"/>
      <c r="H29" s="333"/>
      <c r="I29" s="73">
        <f>SUMIF(FP!I:I,Doklady!$B$1&amp;A29,FP!D:D)</f>
        <v>0</v>
      </c>
      <c r="T29" s="86"/>
    </row>
    <row r="30" spans="1:20" hidden="1" x14ac:dyDescent="0.2">
      <c r="A30" s="135" t="s">
        <v>364</v>
      </c>
      <c r="B30" s="331"/>
      <c r="C30" s="332"/>
      <c r="D30" s="332"/>
      <c r="E30" s="332"/>
      <c r="F30" s="332"/>
      <c r="G30" s="332"/>
      <c r="H30" s="333"/>
      <c r="I30" s="73">
        <f>SUMIF(FP!I:I,Doklady!$B$1&amp;A30,FP!D:D)</f>
        <v>0</v>
      </c>
      <c r="T30" s="86"/>
    </row>
    <row r="31" spans="1:20" hidden="1" x14ac:dyDescent="0.2">
      <c r="A31" s="115" t="s">
        <v>365</v>
      </c>
      <c r="B31" s="331"/>
      <c r="C31" s="332"/>
      <c r="D31" s="332"/>
      <c r="E31" s="332"/>
      <c r="F31" s="332"/>
      <c r="G31" s="332"/>
      <c r="H31" s="333"/>
      <c r="I31" s="73">
        <f>SUMIF(FP!I:I,Doklady!$B$1&amp;A31,FP!D:D)</f>
        <v>0</v>
      </c>
      <c r="T31" s="86"/>
    </row>
    <row r="32" spans="1:20" hidden="1" x14ac:dyDescent="0.2">
      <c r="A32" s="135" t="s">
        <v>366</v>
      </c>
      <c r="B32" s="353"/>
      <c r="C32" s="354"/>
      <c r="D32" s="354"/>
      <c r="E32" s="354"/>
      <c r="F32" s="354"/>
      <c r="G32" s="354"/>
      <c r="H32" s="355"/>
      <c r="I32" s="73">
        <f>SUMIF(FP!I:I,Doklady!$B$1&amp;A32,FP!D:D)</f>
        <v>0</v>
      </c>
      <c r="T32" s="86"/>
    </row>
    <row r="33" spans="1:21" hidden="1" x14ac:dyDescent="0.2">
      <c r="A33" s="115" t="s">
        <v>367</v>
      </c>
      <c r="B33" s="353"/>
      <c r="C33" s="354"/>
      <c r="D33" s="354"/>
      <c r="E33" s="354"/>
      <c r="F33" s="354"/>
      <c r="G33" s="354"/>
      <c r="H33" s="355"/>
      <c r="I33" s="73">
        <f>SUMIF(FP!I:I,Doklady!$B$1&amp;A33,FP!D:D)</f>
        <v>0</v>
      </c>
      <c r="T33" s="86"/>
    </row>
    <row r="34" spans="1:21" hidden="1" x14ac:dyDescent="0.2">
      <c r="A34" s="135" t="s">
        <v>368</v>
      </c>
      <c r="B34" s="356"/>
      <c r="C34" s="356"/>
      <c r="D34" s="356"/>
      <c r="E34" s="356"/>
      <c r="F34" s="356"/>
      <c r="G34" s="356"/>
      <c r="H34" s="356"/>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boby a skeleton</v>
      </c>
      <c r="C38" s="68" t="s">
        <v>1670</v>
      </c>
      <c r="D38" s="68" t="s">
        <v>1671</v>
      </c>
      <c r="E38" s="68" t="s">
        <v>1672</v>
      </c>
      <c r="F38" s="68" t="s">
        <v>1669</v>
      </c>
      <c r="G38" s="68" t="s">
        <v>370</v>
      </c>
      <c r="H38" s="68" t="s">
        <v>371</v>
      </c>
      <c r="I38" s="67" t="s">
        <v>327</v>
      </c>
      <c r="L38" s="84">
        <f>COUNTIF(FP!N:N,Doklady!B1&amp;"aB")</f>
        <v>1</v>
      </c>
    </row>
    <row r="39" spans="1:21" x14ac:dyDescent="0.2">
      <c r="A39" s="115" t="s">
        <v>339</v>
      </c>
      <c r="B39" s="116" t="s">
        <v>372</v>
      </c>
      <c r="C39" s="78">
        <f>I39*0.2</f>
        <v>12554</v>
      </c>
      <c r="D39" s="78">
        <f>I39*0.2</f>
        <v>12554</v>
      </c>
      <c r="E39" s="78">
        <f>I39*0.25</f>
        <v>15692.5</v>
      </c>
      <c r="F39" s="78">
        <f>+I39*0.15</f>
        <v>9415.5</v>
      </c>
      <c r="G39" s="78">
        <f>+MAX(I39-C39-D39-E39-F39-H39,0)</f>
        <v>12554</v>
      </c>
      <c r="H39" s="78">
        <f>+IFERROR(VLOOKUP(K40&amp;" - kapitálové transfery",B$53:C$90,2,0),0)</f>
        <v>0</v>
      </c>
      <c r="I39" s="73">
        <f>SUMIF(FP!K:K,K40,FP!D:D)</f>
        <v>62770</v>
      </c>
      <c r="L39" s="84">
        <f>COUNTIF(FP!N:N,Doklady!B1&amp;"aK")</f>
        <v>0</v>
      </c>
      <c r="T39" s="86"/>
    </row>
    <row r="40" spans="1:21" x14ac:dyDescent="0.2">
      <c r="A40" s="115" t="s">
        <v>339</v>
      </c>
      <c r="B40" s="116" t="s">
        <v>373</v>
      </c>
      <c r="C40" s="78">
        <f>DSUM(Doklady!A103:J10000,"GGG",Spolu!L40:M42)</f>
        <v>12766</v>
      </c>
      <c r="D40" s="78">
        <f>DSUM(Doklady!A103:J10000,"GGG",Spolu!N40:O42)</f>
        <v>12653.359999999999</v>
      </c>
      <c r="E40" s="78">
        <f>DSUM(Doklady!A103:J10000,"GGG",Spolu!P40:Q42)</f>
        <v>27941.989999999994</v>
      </c>
      <c r="F40" s="78">
        <f>DSUM(Doklady!A103:J10000,"GGG",Spolu!R40:S42)</f>
        <v>9408.6500000000033</v>
      </c>
      <c r="G40" s="78">
        <f>DSUM(Doklady!A103:J10000,"GGG",Spolu!T40:U42)-H40</f>
        <v>0</v>
      </c>
      <c r="H40" s="78">
        <f>+IFERROR(VLOOKUP(K40&amp;" - kapitálové transfery",B$53:D$90,3,0),0)</f>
        <v>0</v>
      </c>
      <c r="I40" s="73">
        <f>+C40+D40+E40+F40+G40+H40</f>
        <v>62769.999999999993</v>
      </c>
      <c r="J40" s="218" t="str">
        <f>+K45</f>
        <v>.</v>
      </c>
      <c r="K40" s="218" t="str">
        <f>IF(L38&gt;0,INDEX(FP!K:K,Doklady!B2),".")</f>
        <v>boby a skeleton</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boby a skeleton - bežné transfery</v>
      </c>
      <c r="M41" s="120">
        <v>1</v>
      </c>
      <c r="N41" s="161" t="str">
        <f>+L41</f>
        <v>a - boby a skeleton - bežné transfery</v>
      </c>
      <c r="O41" s="120">
        <v>2</v>
      </c>
      <c r="P41" s="161" t="str">
        <f>+L41</f>
        <v>a - boby a skeleton - bežné transfery</v>
      </c>
      <c r="Q41" s="120">
        <v>3</v>
      </c>
      <c r="R41" s="161" t="str">
        <f>+L41</f>
        <v>a - boby a skeleton - bežné transfery</v>
      </c>
      <c r="S41" s="120">
        <v>4</v>
      </c>
      <c r="T41" s="161" t="str">
        <f>+L41</f>
        <v>a - boby a skeleton - bežné transfery</v>
      </c>
      <c r="U41" s="120">
        <v>5</v>
      </c>
    </row>
    <row r="42" spans="1:21" ht="10.5" customHeight="1" x14ac:dyDescent="0.2">
      <c r="A42" s="115" t="s">
        <v>339</v>
      </c>
      <c r="B42" s="116" t="s">
        <v>376</v>
      </c>
      <c r="C42" s="73">
        <f>+C40</f>
        <v>12766</v>
      </c>
      <c r="D42" s="216">
        <f>+D40</f>
        <v>12653.359999999999</v>
      </c>
      <c r="E42" s="216">
        <f>+E40</f>
        <v>27941.989999999994</v>
      </c>
      <c r="F42" s="216">
        <f>+MIN(F39:F40)</f>
        <v>9408.6500000000033</v>
      </c>
      <c r="G42" s="216">
        <f>+MIN(G39+MAX(F39-F40,0)-MAX(E40-E39,0)-MAX(D40-D39,0)-MAX(C40-C39,0),G40)</f>
        <v>0</v>
      </c>
      <c r="H42" s="216">
        <f>+MIN(H39:H40)</f>
        <v>0</v>
      </c>
      <c r="I42" s="73">
        <f>+C42+D42+E42+MIN(F39:F40)+G42+H42</f>
        <v>62769.999999999993</v>
      </c>
      <c r="J42" s="219">
        <f>+K47</f>
        <v>0</v>
      </c>
      <c r="K42" s="219">
        <f>+I42-H42</f>
        <v>62769.999999999993</v>
      </c>
      <c r="L42" s="161" t="str">
        <f>+SUBSTITUTE(L41,"bežné","kapitálové")</f>
        <v>a - boby a skeleton - kapitálové transfery</v>
      </c>
      <c r="M42" s="120">
        <v>1</v>
      </c>
      <c r="N42" s="161" t="str">
        <f>+L42</f>
        <v>a - boby a skeleton - kapitálové transfery</v>
      </c>
      <c r="O42" s="120">
        <v>2</v>
      </c>
      <c r="P42" s="161" t="str">
        <f>+L42</f>
        <v>a - boby a skeleton - kapitálové transfery</v>
      </c>
      <c r="Q42" s="120">
        <v>3</v>
      </c>
      <c r="R42" s="161" t="str">
        <f>+L42</f>
        <v>a - boby a skeleton - kapitálové transfery</v>
      </c>
      <c r="S42" s="120">
        <v>4</v>
      </c>
      <c r="T42" s="161" t="str">
        <f>+L42</f>
        <v>a - boby a skeleton - kapitálové transfery</v>
      </c>
      <c r="U42" s="120">
        <v>5</v>
      </c>
    </row>
    <row r="43" spans="1:21" ht="33.75"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29"/>
      <c r="B50" s="330"/>
      <c r="C50" s="330"/>
      <c r="D50" s="330"/>
      <c r="E50" s="330"/>
      <c r="F50" s="330"/>
      <c r="G50" s="330"/>
      <c r="H50" s="330"/>
      <c r="I50" s="33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boby a skeleton - bežné transfery</v>
      </c>
      <c r="C53" s="73">
        <f>IF(A53&lt;&gt;"",INDEX(FP!D:D,Doklady!B$2+(ROW()-53)),"")</f>
        <v>62770</v>
      </c>
      <c r="D53" s="73">
        <f>IF(A53&lt;&gt;"",Doklady!I1-Doklady!J1,"")</f>
        <v>62770.000000000007</v>
      </c>
      <c r="E53" s="73">
        <f>IF(A53&lt;&gt;"",MIN(D53,C53)*Doklady!C1/(1-Doklady!C1),"")</f>
        <v>0</v>
      </c>
      <c r="F53" s="71">
        <f>IF(A53&lt;&gt;"",Doklady!J1,"")</f>
        <v>0</v>
      </c>
      <c r="G53" s="73">
        <f>+IFERROR(HLOOKUP(IF(RIGHT(B53,15)="bežné transfery",LEFT(B53,LEN(B53)-18),0),$J$40:$K$42,3,0),MIN(C53,D53))</f>
        <v>62769.999999999993</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22.5" x14ac:dyDescent="0.2">
      <c r="A54" s="75" t="str">
        <f>Doklady!D2</f>
        <v>e</v>
      </c>
      <c r="B54" s="119" t="str">
        <f>Doklady!H2</f>
        <v>zabezpečenie účasti reprezentácie SR na kvalifikačných pretekoch Severo-amerického pohára</v>
      </c>
      <c r="C54" s="73">
        <f>IF(A54&lt;&gt;"",INDEX(FP!D:D,Doklady!B$2+(ROW()-53)),"")</f>
        <v>20068.689999999999</v>
      </c>
      <c r="D54" s="73">
        <f>IF(A54&lt;&gt;"",Doklady!I2-Doklady!J2,"")</f>
        <v>20068.690000000002</v>
      </c>
      <c r="E54" s="73">
        <f>IF(A54&lt;&gt;"",MIN(D54,C54)*Doklady!C2/(1-Doklady!C2),"")</f>
        <v>0</v>
      </c>
      <c r="F54" s="71">
        <f>IF(A54&lt;&gt;"",Doklady!J2,"")</f>
        <v>0</v>
      </c>
      <c r="G54" s="73">
        <f t="shared" ref="G54:G117" si="0">+IFERROR(HLOOKUP(IF(RIGHT(B54,15)="bežné transfery",LEFT(B54,LEN(B54)-18),0),$J$40:$K$42,3,0),MIN(C54,D54))</f>
        <v>20068.689999999999</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82838.69</v>
      </c>
      <c r="D130" s="228">
        <f t="shared" ref="D130:I130" si="9">SUM(D53:D129)</f>
        <v>82838.69</v>
      </c>
      <c r="E130" s="228">
        <f t="shared" si="9"/>
        <v>0</v>
      </c>
      <c r="F130" s="228">
        <f t="shared" si="9"/>
        <v>0</v>
      </c>
      <c r="G130" s="228">
        <f t="shared" si="9"/>
        <v>82838.689999999988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46"/>
      <c r="E140" s="346"/>
      <c r="F140" s="346"/>
      <c r="G140" s="346"/>
      <c r="H140" s="346"/>
      <c r="I140" s="346"/>
      <c r="J140" s="85"/>
    </row>
    <row r="141" spans="1:26" ht="68.25" customHeight="1" x14ac:dyDescent="0.2">
      <c r="A141" s="9"/>
      <c r="B141" s="281" t="s">
        <v>393</v>
      </c>
      <c r="C141" s="214"/>
      <c r="D141" s="326" t="s">
        <v>394</v>
      </c>
      <c r="E141" s="326"/>
      <c r="F141" s="326"/>
      <c r="G141" s="326"/>
      <c r="H141" s="326"/>
      <c r="I141" s="32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475" zoomScaleNormal="100" workbookViewId="0">
      <selection activeCell="A107" sqref="A107:J478"/>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boby a skeleton - bežné transfery</v>
      </c>
      <c r="B1" s="232" t="str">
        <f>INDEX(Adr!A:A,B102+1)</f>
        <v>36067580</v>
      </c>
      <c r="C1" s="233">
        <f>IF(ROW()&lt;=B$3,INDEX(FP!E:E,B$2+ROW()-1),"")</f>
        <v>0</v>
      </c>
      <c r="D1" s="234" t="str">
        <f>IF(ROW()&lt;=B$3,INDEX(FP!F:F,B$2+ROW()-1),"")</f>
        <v>a</v>
      </c>
      <c r="E1" s="234"/>
      <c r="F1" s="234" t="str">
        <f>IF(ROW()&lt;=B$3,INDEX(FP!G:G,B$2+ROW()-1),"")</f>
        <v>026 02</v>
      </c>
      <c r="G1" s="234"/>
      <c r="H1" s="235" t="str">
        <f>IF(ROW()&lt;=B$3,INDEX(FP!C:C,B$2+ROW()-1),"")</f>
        <v>boby a skeleton - bežné transfery</v>
      </c>
      <c r="I1" s="236">
        <f t="shared" ref="I1:I6" si="0">IF(ROW()&lt;=B$3,SUMIF(A$107:A$10042,A1,I$107:I$10042),"")</f>
        <v>62770.000000000007</v>
      </c>
      <c r="J1" s="236">
        <f t="shared" ref="J1:J32" si="1">IF(ROW()&lt;=B$3,SUMIFS(I$103:I$50042,A$103:A$50042,K1,J$103:J$50042,L1),"")</f>
        <v>0</v>
      </c>
      <c r="K1" s="110" t="str">
        <f>$A1</f>
        <v>a - boby a skeleton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e - zabezpečenie účasti reprezentácie SR na kvalifikačných pretekoch Severo-amerického pohára</v>
      </c>
      <c r="B2" s="237">
        <f>MATCH(B1,FP!A:A,0)</f>
        <v>365</v>
      </c>
      <c r="C2" s="233">
        <f>IF(ROW()&lt;=B$3,INDEX(FP!E:E,B$2+ROW()-1),"")</f>
        <v>0</v>
      </c>
      <c r="D2" s="234" t="str">
        <f>IF(ROW()&lt;=B$3,INDEX(FP!F:F,B$2+ROW()-1),"")</f>
        <v>e</v>
      </c>
      <c r="E2" s="234"/>
      <c r="F2" s="234" t="str">
        <f>IF(ROW()&lt;=B$3,INDEX(FP!G:G,B$2+ROW()-1),"")</f>
        <v>026 03</v>
      </c>
      <c r="G2" s="234"/>
      <c r="H2" s="235" t="str">
        <f>IF(ROW()&lt;=B$3,INDEX(FP!C:C,B$2+ROW()-1),"")</f>
        <v>zabezpečenie účasti reprezentácie SR na kvalifikačných pretekoch Severo-amerického pohára</v>
      </c>
      <c r="I2" s="236">
        <f t="shared" si="0"/>
        <v>20068.690000000002</v>
      </c>
      <c r="J2" s="236">
        <f t="shared" si="1"/>
        <v>0</v>
      </c>
      <c r="K2" s="110" t="str">
        <f>$A2</f>
        <v>e - zabezpečenie účasti reprezentácie SR na kvalifikačných pretekoch Severo-amerického pohára</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e - zabezpečenie účasti reprezentácie SR na kvalifikačných pretekoch Severo-amerického pohára</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2977</v>
      </c>
      <c r="J100" s="375"/>
      <c r="K100" s="89"/>
    </row>
    <row r="101" spans="1:25" ht="15.75" x14ac:dyDescent="0.25">
      <c r="A101" s="373"/>
      <c r="B101" s="373"/>
      <c r="C101" s="373"/>
      <c r="D101" s="373"/>
      <c r="E101" s="373"/>
      <c r="F101" s="373"/>
      <c r="G101" s="373"/>
      <c r="H101" s="373"/>
      <c r="I101" s="374">
        <v>46048</v>
      </c>
      <c r="J101" s="374"/>
    </row>
    <row r="102" spans="1:25" ht="14.25" x14ac:dyDescent="0.2">
      <c r="A102" s="249" t="s">
        <v>399</v>
      </c>
      <c r="B102" s="250">
        <v>156</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3028</v>
      </c>
      <c r="B107" s="14" t="s">
        <v>3029</v>
      </c>
      <c r="C107" s="14" t="s">
        <v>3030</v>
      </c>
      <c r="D107" s="16" t="s">
        <v>3031</v>
      </c>
      <c r="E107" s="16"/>
      <c r="F107" s="14" t="s">
        <v>3032</v>
      </c>
      <c r="G107" s="14"/>
      <c r="H107" s="14" t="s">
        <v>3033</v>
      </c>
      <c r="I107" s="15">
        <v>191.98</v>
      </c>
      <c r="J107" s="77" t="s">
        <v>3034</v>
      </c>
      <c r="K107" s="92"/>
    </row>
    <row r="108" spans="1:25" ht="22.5" x14ac:dyDescent="0.2">
      <c r="A108" s="14" t="s">
        <v>3028</v>
      </c>
      <c r="B108" s="14" t="s">
        <v>3035</v>
      </c>
      <c r="C108" s="14" t="s">
        <v>3035</v>
      </c>
      <c r="D108" s="16" t="s">
        <v>3036</v>
      </c>
      <c r="E108" s="16"/>
      <c r="F108" s="14" t="s">
        <v>3037</v>
      </c>
      <c r="G108" s="14" t="s">
        <v>3038</v>
      </c>
      <c r="H108" s="14" t="s">
        <v>3039</v>
      </c>
      <c r="I108" s="15">
        <v>19.989999999999998</v>
      </c>
      <c r="J108" s="77" t="s">
        <v>153</v>
      </c>
      <c r="K108" s="92"/>
    </row>
    <row r="109" spans="1:25" ht="12.75" x14ac:dyDescent="0.2">
      <c r="A109" s="14" t="s">
        <v>3028</v>
      </c>
      <c r="B109" s="14" t="s">
        <v>3040</v>
      </c>
      <c r="C109" s="14" t="s">
        <v>3040</v>
      </c>
      <c r="D109" s="16" t="s">
        <v>3041</v>
      </c>
      <c r="E109" s="16"/>
      <c r="F109" s="14" t="s">
        <v>3042</v>
      </c>
      <c r="G109" s="14" t="s">
        <v>3043</v>
      </c>
      <c r="H109" s="14" t="s">
        <v>3044</v>
      </c>
      <c r="I109" s="15">
        <v>353.46</v>
      </c>
      <c r="J109" s="77" t="s">
        <v>3034</v>
      </c>
      <c r="K109" s="92"/>
    </row>
    <row r="110" spans="1:25" ht="12.75" x14ac:dyDescent="0.2">
      <c r="A110" s="14" t="s">
        <v>3028</v>
      </c>
      <c r="B110" s="14" t="s">
        <v>3045</v>
      </c>
      <c r="C110" s="14" t="s">
        <v>3045</v>
      </c>
      <c r="D110" s="16" t="s">
        <v>3046</v>
      </c>
      <c r="E110" s="16"/>
      <c r="F110" s="14" t="s">
        <v>3047</v>
      </c>
      <c r="G110" s="14">
        <v>36327221</v>
      </c>
      <c r="H110" s="14" t="s">
        <v>3048</v>
      </c>
      <c r="I110" s="15">
        <v>5996</v>
      </c>
      <c r="J110" s="77" t="s">
        <v>3034</v>
      </c>
      <c r="K110" s="92"/>
    </row>
    <row r="111" spans="1:25" ht="22.5" x14ac:dyDescent="0.2">
      <c r="A111" s="14" t="s">
        <v>3028</v>
      </c>
      <c r="B111" s="14" t="s">
        <v>3049</v>
      </c>
      <c r="C111" s="14" t="s">
        <v>3049</v>
      </c>
      <c r="D111" s="16" t="s">
        <v>3050</v>
      </c>
      <c r="E111" s="16"/>
      <c r="F111" s="14" t="s">
        <v>3051</v>
      </c>
      <c r="G111" s="14"/>
      <c r="H111" s="14" t="s">
        <v>3052</v>
      </c>
      <c r="I111" s="15">
        <v>292.36</v>
      </c>
      <c r="J111" s="77" t="s">
        <v>153</v>
      </c>
      <c r="K111" s="92"/>
    </row>
    <row r="112" spans="1:25" ht="22.5" x14ac:dyDescent="0.2">
      <c r="A112" s="14" t="s">
        <v>3028</v>
      </c>
      <c r="B112" s="14" t="s">
        <v>3053</v>
      </c>
      <c r="C112" s="14" t="s">
        <v>3053</v>
      </c>
      <c r="D112" s="16" t="s">
        <v>3054</v>
      </c>
      <c r="E112" s="16"/>
      <c r="F112" s="14" t="s">
        <v>3055</v>
      </c>
      <c r="G112" s="14"/>
      <c r="H112" s="14" t="s">
        <v>3052</v>
      </c>
      <c r="I112" s="15">
        <v>113.27</v>
      </c>
      <c r="J112" s="77" t="s">
        <v>153</v>
      </c>
      <c r="K112" s="92"/>
    </row>
    <row r="113" spans="1:11" ht="22.5" x14ac:dyDescent="0.2">
      <c r="A113" s="14" t="s">
        <v>3028</v>
      </c>
      <c r="B113" s="14" t="s">
        <v>3056</v>
      </c>
      <c r="C113" s="14" t="s">
        <v>3056</v>
      </c>
      <c r="D113" s="16" t="s">
        <v>3054</v>
      </c>
      <c r="E113" s="16"/>
      <c r="F113" s="14" t="s">
        <v>3057</v>
      </c>
      <c r="G113" s="14"/>
      <c r="H113" s="14" t="s">
        <v>3058</v>
      </c>
      <c r="I113" s="15">
        <v>115.14</v>
      </c>
      <c r="J113" s="77" t="s">
        <v>153</v>
      </c>
      <c r="K113" s="92"/>
    </row>
    <row r="114" spans="1:11" ht="22.5" x14ac:dyDescent="0.2">
      <c r="A114" s="14" t="s">
        <v>3028</v>
      </c>
      <c r="B114" s="14" t="s">
        <v>3059</v>
      </c>
      <c r="C114" s="14" t="s">
        <v>3059</v>
      </c>
      <c r="D114" s="16" t="s">
        <v>3060</v>
      </c>
      <c r="E114" s="16"/>
      <c r="F114" s="14" t="s">
        <v>3061</v>
      </c>
      <c r="G114" s="14" t="s">
        <v>3062</v>
      </c>
      <c r="H114" s="14" t="s">
        <v>3063</v>
      </c>
      <c r="I114" s="15">
        <v>94.9</v>
      </c>
      <c r="J114" s="77" t="s">
        <v>3034</v>
      </c>
      <c r="K114" s="92"/>
    </row>
    <row r="115" spans="1:11" ht="12.75" x14ac:dyDescent="0.2">
      <c r="A115" s="14" t="s">
        <v>3028</v>
      </c>
      <c r="B115" s="14" t="s">
        <v>3064</v>
      </c>
      <c r="C115" s="14" t="s">
        <v>3064</v>
      </c>
      <c r="D115" s="16" t="s">
        <v>3065</v>
      </c>
      <c r="E115" s="16"/>
      <c r="F115" s="14" t="s">
        <v>3066</v>
      </c>
      <c r="G115" s="14" t="s">
        <v>3067</v>
      </c>
      <c r="H115" s="14" t="s">
        <v>3058</v>
      </c>
      <c r="I115" s="15">
        <v>18.190000000000001</v>
      </c>
      <c r="J115" s="77" t="s">
        <v>153</v>
      </c>
      <c r="K115" s="92"/>
    </row>
    <row r="116" spans="1:11" ht="22.5" x14ac:dyDescent="0.2">
      <c r="A116" s="14" t="s">
        <v>3028</v>
      </c>
      <c r="B116" s="14" t="s">
        <v>3068</v>
      </c>
      <c r="C116" s="14" t="s">
        <v>3068</v>
      </c>
      <c r="D116" s="16" t="s">
        <v>3069</v>
      </c>
      <c r="E116" s="16"/>
      <c r="F116" s="14" t="s">
        <v>3070</v>
      </c>
      <c r="G116" s="14" t="s">
        <v>3071</v>
      </c>
      <c r="H116" s="14" t="s">
        <v>3063</v>
      </c>
      <c r="I116" s="15">
        <v>28.25</v>
      </c>
      <c r="J116" s="77" t="s">
        <v>3034</v>
      </c>
      <c r="K116" s="92"/>
    </row>
    <row r="117" spans="1:11" ht="12.75" x14ac:dyDescent="0.2">
      <c r="A117" s="14" t="s">
        <v>3028</v>
      </c>
      <c r="B117" s="14" t="s">
        <v>3072</v>
      </c>
      <c r="C117" s="14" t="s">
        <v>3072</v>
      </c>
      <c r="D117" s="16" t="s">
        <v>3073</v>
      </c>
      <c r="E117" s="16"/>
      <c r="F117" s="14" t="s">
        <v>3074</v>
      </c>
      <c r="G117" s="14" t="s">
        <v>3075</v>
      </c>
      <c r="H117" s="14" t="s">
        <v>3076</v>
      </c>
      <c r="I117" s="15">
        <v>156.99</v>
      </c>
      <c r="J117" s="77" t="s">
        <v>3034</v>
      </c>
      <c r="K117" s="92"/>
    </row>
    <row r="118" spans="1:11" ht="22.5" x14ac:dyDescent="0.2">
      <c r="A118" s="14" t="s">
        <v>3028</v>
      </c>
      <c r="B118" s="14" t="s">
        <v>3077</v>
      </c>
      <c r="C118" s="14" t="s">
        <v>3077</v>
      </c>
      <c r="D118" s="16" t="s">
        <v>3078</v>
      </c>
      <c r="E118" s="16"/>
      <c r="F118" s="14" t="s">
        <v>3079</v>
      </c>
      <c r="G118" s="14" t="s">
        <v>3080</v>
      </c>
      <c r="H118" s="14" t="s">
        <v>3081</v>
      </c>
      <c r="I118" s="15">
        <v>95</v>
      </c>
      <c r="J118" s="77" t="s">
        <v>3034</v>
      </c>
      <c r="K118" s="92"/>
    </row>
    <row r="119" spans="1:11" ht="22.5" x14ac:dyDescent="0.2">
      <c r="A119" s="14" t="s">
        <v>3028</v>
      </c>
      <c r="B119" s="14" t="s">
        <v>3082</v>
      </c>
      <c r="C119" s="14" t="s">
        <v>3082</v>
      </c>
      <c r="D119" s="16" t="s">
        <v>3083</v>
      </c>
      <c r="E119" s="16"/>
      <c r="F119" s="14" t="s">
        <v>3084</v>
      </c>
      <c r="G119" s="14" t="s">
        <v>3080</v>
      </c>
      <c r="H119" s="14" t="s">
        <v>3058</v>
      </c>
      <c r="I119" s="15">
        <v>14.5</v>
      </c>
      <c r="J119" s="77" t="s">
        <v>153</v>
      </c>
      <c r="K119" s="92"/>
    </row>
    <row r="120" spans="1:11" ht="22.5" x14ac:dyDescent="0.2">
      <c r="A120" s="14" t="s">
        <v>3028</v>
      </c>
      <c r="B120" s="14" t="s">
        <v>3085</v>
      </c>
      <c r="C120" s="14" t="s">
        <v>3085</v>
      </c>
      <c r="D120" s="16" t="s">
        <v>3086</v>
      </c>
      <c r="E120" s="16"/>
      <c r="F120" s="14" t="s">
        <v>3087</v>
      </c>
      <c r="G120" s="14" t="s">
        <v>3080</v>
      </c>
      <c r="H120" s="14" t="s">
        <v>3052</v>
      </c>
      <c r="I120" s="15">
        <v>35.04</v>
      </c>
      <c r="J120" s="77" t="s">
        <v>153</v>
      </c>
      <c r="K120" s="92"/>
    </row>
    <row r="121" spans="1:11" ht="22.5" x14ac:dyDescent="0.2">
      <c r="A121" s="14" t="s">
        <v>3028</v>
      </c>
      <c r="B121" s="14" t="s">
        <v>3088</v>
      </c>
      <c r="C121" s="14" t="s">
        <v>3089</v>
      </c>
      <c r="D121" s="16" t="s">
        <v>3090</v>
      </c>
      <c r="E121" s="16"/>
      <c r="F121" s="14" t="s">
        <v>3091</v>
      </c>
      <c r="G121" s="14" t="s">
        <v>3092</v>
      </c>
      <c r="H121" s="14" t="s">
        <v>3093</v>
      </c>
      <c r="I121" s="15">
        <v>199</v>
      </c>
      <c r="J121" s="77" t="s">
        <v>3034</v>
      </c>
      <c r="K121" s="92"/>
    </row>
    <row r="122" spans="1:11" ht="22.5" x14ac:dyDescent="0.2">
      <c r="A122" s="14" t="s">
        <v>3028</v>
      </c>
      <c r="B122" s="14" t="s">
        <v>3094</v>
      </c>
      <c r="C122" s="14" t="s">
        <v>3094</v>
      </c>
      <c r="D122" s="16" t="s">
        <v>3083</v>
      </c>
      <c r="E122" s="16"/>
      <c r="F122" s="14" t="s">
        <v>3095</v>
      </c>
      <c r="G122" s="14" t="s">
        <v>3096</v>
      </c>
      <c r="H122" s="14" t="s">
        <v>3058</v>
      </c>
      <c r="I122" s="15">
        <v>16.5</v>
      </c>
      <c r="J122" s="77" t="s">
        <v>153</v>
      </c>
      <c r="K122" s="92"/>
    </row>
    <row r="123" spans="1:11" ht="22.5" x14ac:dyDescent="0.2">
      <c r="A123" s="14" t="s">
        <v>3028</v>
      </c>
      <c r="B123" s="14" t="s">
        <v>3097</v>
      </c>
      <c r="C123" s="14" t="s">
        <v>3097</v>
      </c>
      <c r="D123" s="16" t="s">
        <v>3098</v>
      </c>
      <c r="E123" s="16"/>
      <c r="F123" s="14" t="s">
        <v>3099</v>
      </c>
      <c r="G123" s="14" t="s">
        <v>3100</v>
      </c>
      <c r="H123" s="14" t="s">
        <v>3101</v>
      </c>
      <c r="I123" s="15">
        <v>16.899999999999999</v>
      </c>
      <c r="J123" s="77" t="s">
        <v>3034</v>
      </c>
      <c r="K123" s="92"/>
    </row>
    <row r="124" spans="1:11" ht="22.5" x14ac:dyDescent="0.2">
      <c r="A124" s="14" t="s">
        <v>3028</v>
      </c>
      <c r="B124" s="14" t="s">
        <v>3102</v>
      </c>
      <c r="C124" s="14" t="s">
        <v>3102</v>
      </c>
      <c r="D124" s="16" t="s">
        <v>3031</v>
      </c>
      <c r="E124" s="16"/>
      <c r="F124" s="14" t="s">
        <v>3103</v>
      </c>
      <c r="G124" s="14" t="s">
        <v>3104</v>
      </c>
      <c r="H124" s="14" t="s">
        <v>3052</v>
      </c>
      <c r="I124" s="15">
        <v>9.2899999999999991</v>
      </c>
      <c r="J124" s="77" t="s">
        <v>153</v>
      </c>
      <c r="K124" s="92"/>
    </row>
    <row r="125" spans="1:11" ht="22.5" x14ac:dyDescent="0.2">
      <c r="A125" s="14" t="s">
        <v>3028</v>
      </c>
      <c r="B125" s="14" t="s">
        <v>3105</v>
      </c>
      <c r="C125" s="14" t="s">
        <v>3105</v>
      </c>
      <c r="D125" s="16" t="s">
        <v>3031</v>
      </c>
      <c r="E125" s="16"/>
      <c r="F125" s="14" t="s">
        <v>3106</v>
      </c>
      <c r="G125" s="14" t="s">
        <v>3104</v>
      </c>
      <c r="H125" s="14" t="s">
        <v>3052</v>
      </c>
      <c r="I125" s="15">
        <v>60.26</v>
      </c>
      <c r="J125" s="77" t="s">
        <v>153</v>
      </c>
      <c r="K125" s="92"/>
    </row>
    <row r="126" spans="1:11" ht="22.5" x14ac:dyDescent="0.2">
      <c r="A126" s="14" t="s">
        <v>3028</v>
      </c>
      <c r="B126" s="14" t="s">
        <v>3107</v>
      </c>
      <c r="C126" s="14" t="s">
        <v>3107</v>
      </c>
      <c r="D126" s="16" t="s">
        <v>3108</v>
      </c>
      <c r="E126" s="16"/>
      <c r="F126" s="14" t="s">
        <v>3109</v>
      </c>
      <c r="G126" s="14" t="s">
        <v>3110</v>
      </c>
      <c r="H126" s="14" t="s">
        <v>3052</v>
      </c>
      <c r="I126" s="15">
        <v>10.5</v>
      </c>
      <c r="J126" s="77" t="s">
        <v>153</v>
      </c>
      <c r="K126" s="92"/>
    </row>
    <row r="127" spans="1:11" ht="12.75" x14ac:dyDescent="0.2">
      <c r="A127" s="14" t="s">
        <v>3028</v>
      </c>
      <c r="B127" s="14" t="s">
        <v>3111</v>
      </c>
      <c r="C127" s="14" t="s">
        <v>3111</v>
      </c>
      <c r="D127" s="16" t="s">
        <v>3108</v>
      </c>
      <c r="E127" s="16"/>
      <c r="F127" s="14" t="s">
        <v>3112</v>
      </c>
      <c r="G127" s="14" t="s">
        <v>3113</v>
      </c>
      <c r="H127" s="14" t="s">
        <v>3052</v>
      </c>
      <c r="I127" s="15">
        <v>19.7</v>
      </c>
      <c r="J127" s="77" t="s">
        <v>153</v>
      </c>
      <c r="K127" s="92"/>
    </row>
    <row r="128" spans="1:11" ht="22.5" x14ac:dyDescent="0.2">
      <c r="A128" s="14" t="s">
        <v>3028</v>
      </c>
      <c r="B128" s="14" t="s">
        <v>3114</v>
      </c>
      <c r="C128" s="14" t="s">
        <v>3114</v>
      </c>
      <c r="D128" s="16" t="s">
        <v>3115</v>
      </c>
      <c r="E128" s="16"/>
      <c r="F128" s="14" t="s">
        <v>3116</v>
      </c>
      <c r="G128" s="14"/>
      <c r="H128" s="14" t="s">
        <v>3052</v>
      </c>
      <c r="I128" s="15">
        <v>33.53</v>
      </c>
      <c r="J128" s="77" t="s">
        <v>153</v>
      </c>
      <c r="K128" s="92"/>
    </row>
    <row r="129" spans="1:11" ht="22.5" x14ac:dyDescent="0.2">
      <c r="A129" s="14" t="s">
        <v>3028</v>
      </c>
      <c r="B129" s="14" t="s">
        <v>3117</v>
      </c>
      <c r="C129" s="14" t="s">
        <v>3117</v>
      </c>
      <c r="D129" s="16" t="s">
        <v>3118</v>
      </c>
      <c r="E129" s="16"/>
      <c r="F129" s="14" t="s">
        <v>3119</v>
      </c>
      <c r="G129" s="14">
        <v>31322832</v>
      </c>
      <c r="H129" s="14" t="s">
        <v>3120</v>
      </c>
      <c r="I129" s="15">
        <v>57.6</v>
      </c>
      <c r="J129" s="77" t="s">
        <v>3121</v>
      </c>
      <c r="K129" s="92"/>
    </row>
    <row r="130" spans="1:11" ht="22.5" x14ac:dyDescent="0.2">
      <c r="A130" s="14" t="s">
        <v>3028</v>
      </c>
      <c r="B130" s="14" t="s">
        <v>3122</v>
      </c>
      <c r="C130" s="14" t="s">
        <v>3122</v>
      </c>
      <c r="D130" s="16" t="s">
        <v>3050</v>
      </c>
      <c r="E130" s="16"/>
      <c r="F130" s="14" t="s">
        <v>3123</v>
      </c>
      <c r="G130" s="14">
        <v>31322832</v>
      </c>
      <c r="H130" s="14" t="s">
        <v>3120</v>
      </c>
      <c r="I130" s="15">
        <v>49.94</v>
      </c>
      <c r="J130" s="77" t="s">
        <v>3121</v>
      </c>
      <c r="K130" s="92"/>
    </row>
    <row r="131" spans="1:11" ht="22.5" x14ac:dyDescent="0.2">
      <c r="A131" s="14" t="s">
        <v>3028</v>
      </c>
      <c r="B131" s="14" t="s">
        <v>3124</v>
      </c>
      <c r="C131" s="14" t="s">
        <v>3124</v>
      </c>
      <c r="D131" s="16" t="s">
        <v>3125</v>
      </c>
      <c r="E131" s="16"/>
      <c r="F131" s="14" t="s">
        <v>3126</v>
      </c>
      <c r="G131" s="14">
        <v>604381</v>
      </c>
      <c r="H131" s="14" t="s">
        <v>3127</v>
      </c>
      <c r="I131" s="15">
        <v>54.08</v>
      </c>
      <c r="J131" s="77" t="s">
        <v>3121</v>
      </c>
      <c r="K131" s="92"/>
    </row>
    <row r="132" spans="1:11" ht="22.5" x14ac:dyDescent="0.2">
      <c r="A132" s="14" t="s">
        <v>3028</v>
      </c>
      <c r="B132" s="14" t="s">
        <v>3128</v>
      </c>
      <c r="C132" s="14" t="s">
        <v>3128</v>
      </c>
      <c r="D132" s="16" t="s">
        <v>3129</v>
      </c>
      <c r="E132" s="16"/>
      <c r="F132" s="14" t="s">
        <v>3130</v>
      </c>
      <c r="G132" s="14">
        <v>31322832</v>
      </c>
      <c r="H132" s="14" t="s">
        <v>3120</v>
      </c>
      <c r="I132" s="15">
        <v>52.4</v>
      </c>
      <c r="J132" s="77" t="s">
        <v>3121</v>
      </c>
      <c r="K132" s="92"/>
    </row>
    <row r="133" spans="1:11" ht="22.5" x14ac:dyDescent="0.2">
      <c r="A133" s="14" t="s">
        <v>3028</v>
      </c>
      <c r="B133" s="14" t="s">
        <v>3131</v>
      </c>
      <c r="C133" s="14" t="s">
        <v>3131</v>
      </c>
      <c r="D133" s="16" t="s">
        <v>3132</v>
      </c>
      <c r="E133" s="16"/>
      <c r="F133" s="14" t="s">
        <v>3133</v>
      </c>
      <c r="G133" s="14">
        <v>31322832</v>
      </c>
      <c r="H133" s="14" t="s">
        <v>3120</v>
      </c>
      <c r="I133" s="15">
        <v>56</v>
      </c>
      <c r="J133" s="77" t="s">
        <v>3121</v>
      </c>
      <c r="K133" s="92"/>
    </row>
    <row r="134" spans="1:11" ht="22.5" x14ac:dyDescent="0.2">
      <c r="A134" s="14" t="s">
        <v>3028</v>
      </c>
      <c r="B134" s="14" t="s">
        <v>3134</v>
      </c>
      <c r="C134" s="14" t="s">
        <v>3134</v>
      </c>
      <c r="D134" s="16" t="s">
        <v>3135</v>
      </c>
      <c r="E134" s="16"/>
      <c r="F134" s="14" t="s">
        <v>3136</v>
      </c>
      <c r="G134" s="14">
        <v>31322832</v>
      </c>
      <c r="H134" s="14" t="s">
        <v>3120</v>
      </c>
      <c r="I134" s="15">
        <v>53.6</v>
      </c>
      <c r="J134" s="77" t="s">
        <v>3121</v>
      </c>
      <c r="K134" s="92"/>
    </row>
    <row r="135" spans="1:11" ht="22.5" x14ac:dyDescent="0.2">
      <c r="A135" s="14" t="s">
        <v>3028</v>
      </c>
      <c r="B135" s="14" t="s">
        <v>3137</v>
      </c>
      <c r="C135" s="14" t="s">
        <v>3137</v>
      </c>
      <c r="D135" s="16" t="s">
        <v>3138</v>
      </c>
      <c r="E135" s="16"/>
      <c r="F135" s="14" t="s">
        <v>3139</v>
      </c>
      <c r="G135" s="14">
        <v>54107580</v>
      </c>
      <c r="H135" s="14" t="s">
        <v>3140</v>
      </c>
      <c r="I135" s="15">
        <v>52.8</v>
      </c>
      <c r="J135" s="77" t="s">
        <v>3121</v>
      </c>
      <c r="K135" s="92"/>
    </row>
    <row r="136" spans="1:11" ht="22.5" x14ac:dyDescent="0.2">
      <c r="A136" s="14" t="s">
        <v>3028</v>
      </c>
      <c r="B136" s="14" t="s">
        <v>3141</v>
      </c>
      <c r="C136" s="14" t="s">
        <v>3141</v>
      </c>
      <c r="D136" s="16" t="s">
        <v>3142</v>
      </c>
      <c r="E136" s="16"/>
      <c r="F136" s="14" t="s">
        <v>3143</v>
      </c>
      <c r="G136" s="14">
        <v>604381</v>
      </c>
      <c r="H136" s="14" t="s">
        <v>3127</v>
      </c>
      <c r="I136" s="15">
        <v>56.01</v>
      </c>
      <c r="J136" s="77" t="s">
        <v>3121</v>
      </c>
      <c r="K136" s="92"/>
    </row>
    <row r="137" spans="1:11" ht="22.5" x14ac:dyDescent="0.2">
      <c r="A137" s="14" t="s">
        <v>3028</v>
      </c>
      <c r="B137" s="14" t="s">
        <v>3144</v>
      </c>
      <c r="C137" s="14" t="s">
        <v>3144</v>
      </c>
      <c r="D137" s="16" t="s">
        <v>3145</v>
      </c>
      <c r="E137" s="16"/>
      <c r="F137" s="14" t="s">
        <v>3146</v>
      </c>
      <c r="G137" s="14">
        <v>31322832</v>
      </c>
      <c r="H137" s="14" t="s">
        <v>3120</v>
      </c>
      <c r="I137" s="15">
        <v>56</v>
      </c>
      <c r="J137" s="77" t="s">
        <v>3121</v>
      </c>
      <c r="K137" s="92"/>
    </row>
    <row r="138" spans="1:11" ht="22.5" x14ac:dyDescent="0.2">
      <c r="A138" s="14" t="s">
        <v>3028</v>
      </c>
      <c r="B138" s="14" t="s">
        <v>3147</v>
      </c>
      <c r="C138" s="14" t="s">
        <v>3147</v>
      </c>
      <c r="D138" s="16" t="s">
        <v>3148</v>
      </c>
      <c r="E138" s="16"/>
      <c r="F138" s="14" t="s">
        <v>3149</v>
      </c>
      <c r="G138" s="14">
        <v>54107580</v>
      </c>
      <c r="H138" s="14" t="s">
        <v>3140</v>
      </c>
      <c r="I138" s="15">
        <v>54.4</v>
      </c>
      <c r="J138" s="77" t="s">
        <v>3121</v>
      </c>
      <c r="K138" s="92"/>
    </row>
    <row r="139" spans="1:11" ht="22.5" x14ac:dyDescent="0.2">
      <c r="A139" s="14" t="s">
        <v>3028</v>
      </c>
      <c r="B139" s="14" t="s">
        <v>3150</v>
      </c>
      <c r="C139" s="14" t="s">
        <v>3150</v>
      </c>
      <c r="D139" s="16" t="s">
        <v>3151</v>
      </c>
      <c r="E139" s="16"/>
      <c r="F139" s="14" t="s">
        <v>3152</v>
      </c>
      <c r="G139" s="14">
        <v>31322832</v>
      </c>
      <c r="H139" s="14" t="s">
        <v>3120</v>
      </c>
      <c r="I139" s="15">
        <v>54.4</v>
      </c>
      <c r="J139" s="77" t="s">
        <v>3121</v>
      </c>
      <c r="K139" s="92"/>
    </row>
    <row r="140" spans="1:11" ht="22.5" x14ac:dyDescent="0.2">
      <c r="A140" s="14" t="s">
        <v>3028</v>
      </c>
      <c r="B140" s="14" t="s">
        <v>3153</v>
      </c>
      <c r="C140" s="14" t="s">
        <v>3153</v>
      </c>
      <c r="D140" s="16" t="s">
        <v>3154</v>
      </c>
      <c r="E140" s="16"/>
      <c r="F140" s="14" t="s">
        <v>3155</v>
      </c>
      <c r="G140" s="14">
        <v>31322832</v>
      </c>
      <c r="H140" s="14" t="s">
        <v>3120</v>
      </c>
      <c r="I140" s="15">
        <v>44.29</v>
      </c>
      <c r="J140" s="77" t="s">
        <v>3121</v>
      </c>
      <c r="K140" s="92"/>
    </row>
    <row r="141" spans="1:11" ht="22.5" x14ac:dyDescent="0.2">
      <c r="A141" s="14" t="s">
        <v>3028</v>
      </c>
      <c r="B141" s="14" t="s">
        <v>3156</v>
      </c>
      <c r="C141" s="14" t="s">
        <v>3157</v>
      </c>
      <c r="D141" s="16" t="s">
        <v>3158</v>
      </c>
      <c r="E141" s="16"/>
      <c r="F141" s="14" t="s">
        <v>3159</v>
      </c>
      <c r="G141" s="14" t="s">
        <v>3160</v>
      </c>
      <c r="H141" s="14" t="s">
        <v>3161</v>
      </c>
      <c r="I141" s="15">
        <v>627.29999999999995</v>
      </c>
      <c r="J141" s="77" t="s">
        <v>3034</v>
      </c>
      <c r="K141" s="92"/>
    </row>
    <row r="142" spans="1:11" ht="22.5" x14ac:dyDescent="0.2">
      <c r="A142" s="14" t="s">
        <v>3028</v>
      </c>
      <c r="B142" s="14" t="s">
        <v>3162</v>
      </c>
      <c r="C142" s="14" t="s">
        <v>3162</v>
      </c>
      <c r="D142" s="16" t="s">
        <v>3050</v>
      </c>
      <c r="E142" s="16"/>
      <c r="F142" s="14" t="s">
        <v>3163</v>
      </c>
      <c r="G142" s="14"/>
      <c r="H142" s="14" t="s">
        <v>3164</v>
      </c>
      <c r="I142" s="15">
        <v>8.3000000000000007</v>
      </c>
      <c r="J142" s="77" t="s">
        <v>3034</v>
      </c>
      <c r="K142" s="92"/>
    </row>
    <row r="143" spans="1:11" ht="22.5" x14ac:dyDescent="0.2">
      <c r="A143" s="14" t="s">
        <v>3028</v>
      </c>
      <c r="B143" s="14" t="s">
        <v>3162</v>
      </c>
      <c r="C143" s="14" t="s">
        <v>3162</v>
      </c>
      <c r="D143" s="16" t="s">
        <v>3050</v>
      </c>
      <c r="E143" s="16"/>
      <c r="F143" s="14" t="s">
        <v>3165</v>
      </c>
      <c r="G143" s="14"/>
      <c r="H143" s="14" t="s">
        <v>3164</v>
      </c>
      <c r="I143" s="15">
        <v>8.3000000000000007</v>
      </c>
      <c r="J143" s="77" t="s">
        <v>3034</v>
      </c>
      <c r="K143" s="92"/>
    </row>
    <row r="144" spans="1:11" ht="22.5" x14ac:dyDescent="0.2">
      <c r="A144" s="14" t="s">
        <v>3028</v>
      </c>
      <c r="B144" s="14" t="s">
        <v>3166</v>
      </c>
      <c r="C144" s="14" t="s">
        <v>3166</v>
      </c>
      <c r="D144" s="16" t="s">
        <v>3050</v>
      </c>
      <c r="E144" s="16"/>
      <c r="F144" s="14" t="s">
        <v>3167</v>
      </c>
      <c r="G144" s="14"/>
      <c r="H144" s="14" t="s">
        <v>3164</v>
      </c>
      <c r="I144" s="15">
        <v>115</v>
      </c>
      <c r="J144" s="77" t="s">
        <v>3034</v>
      </c>
      <c r="K144" s="92"/>
    </row>
    <row r="145" spans="1:11" ht="22.5" x14ac:dyDescent="0.2">
      <c r="A145" s="14" t="s">
        <v>3028</v>
      </c>
      <c r="B145" s="14" t="s">
        <v>3168</v>
      </c>
      <c r="C145" s="14" t="s">
        <v>3168</v>
      </c>
      <c r="D145" s="16" t="s">
        <v>3169</v>
      </c>
      <c r="E145" s="16"/>
      <c r="F145" s="14" t="s">
        <v>3170</v>
      </c>
      <c r="G145" s="14"/>
      <c r="H145" s="14" t="s">
        <v>3171</v>
      </c>
      <c r="I145" s="15">
        <v>153.32</v>
      </c>
      <c r="J145" s="77" t="s">
        <v>3034</v>
      </c>
      <c r="K145" s="92"/>
    </row>
    <row r="146" spans="1:11" ht="22.5" x14ac:dyDescent="0.2">
      <c r="A146" s="14" t="s">
        <v>3028</v>
      </c>
      <c r="B146" s="14" t="s">
        <v>3168</v>
      </c>
      <c r="C146" s="14" t="s">
        <v>3168</v>
      </c>
      <c r="D146" s="16" t="s">
        <v>3169</v>
      </c>
      <c r="E146" s="16"/>
      <c r="F146" s="14" t="s">
        <v>3172</v>
      </c>
      <c r="G146" s="14"/>
      <c r="H146" s="14" t="s">
        <v>3173</v>
      </c>
      <c r="I146" s="15">
        <v>153.32</v>
      </c>
      <c r="J146" s="77" t="s">
        <v>3034</v>
      </c>
      <c r="K146" s="92"/>
    </row>
    <row r="147" spans="1:11" ht="22.5" x14ac:dyDescent="0.2">
      <c r="A147" s="14" t="s">
        <v>3028</v>
      </c>
      <c r="B147" s="14" t="s">
        <v>3174</v>
      </c>
      <c r="C147" s="14" t="s">
        <v>3175</v>
      </c>
      <c r="D147" s="16" t="s">
        <v>3169</v>
      </c>
      <c r="E147" s="16"/>
      <c r="F147" s="14" t="s">
        <v>3176</v>
      </c>
      <c r="G147" s="14"/>
      <c r="H147" s="14" t="s">
        <v>3177</v>
      </c>
      <c r="I147" s="15">
        <v>32</v>
      </c>
      <c r="J147" s="77" t="s">
        <v>3034</v>
      </c>
      <c r="K147" s="92"/>
    </row>
    <row r="148" spans="1:11" ht="22.5" x14ac:dyDescent="0.2">
      <c r="A148" s="14" t="s">
        <v>3028</v>
      </c>
      <c r="B148" s="14" t="s">
        <v>3178</v>
      </c>
      <c r="C148" s="14" t="s">
        <v>3179</v>
      </c>
      <c r="D148" s="16" t="s">
        <v>3169</v>
      </c>
      <c r="E148" s="16"/>
      <c r="F148" s="14" t="s">
        <v>3180</v>
      </c>
      <c r="G148" s="14"/>
      <c r="H148" s="14" t="s">
        <v>3181</v>
      </c>
      <c r="I148" s="15">
        <v>33.369999999999997</v>
      </c>
      <c r="J148" s="77" t="s">
        <v>3034</v>
      </c>
      <c r="K148" s="92"/>
    </row>
    <row r="149" spans="1:11" ht="22.5" x14ac:dyDescent="0.2">
      <c r="A149" s="14" t="s">
        <v>3028</v>
      </c>
      <c r="B149" s="14" t="s">
        <v>3182</v>
      </c>
      <c r="C149" s="14" t="s">
        <v>3183</v>
      </c>
      <c r="D149" s="16" t="s">
        <v>3169</v>
      </c>
      <c r="E149" s="16"/>
      <c r="F149" s="14" t="s">
        <v>3184</v>
      </c>
      <c r="G149" s="14"/>
      <c r="H149" s="14" t="s">
        <v>3177</v>
      </c>
      <c r="I149" s="15">
        <v>32</v>
      </c>
      <c r="J149" s="77" t="s">
        <v>3034</v>
      </c>
      <c r="K149" s="92"/>
    </row>
    <row r="150" spans="1:11" ht="22.5" x14ac:dyDescent="0.2">
      <c r="A150" s="14" t="s">
        <v>3028</v>
      </c>
      <c r="B150" s="14" t="s">
        <v>3185</v>
      </c>
      <c r="C150" s="14" t="s">
        <v>3186</v>
      </c>
      <c r="D150" s="16" t="s">
        <v>3169</v>
      </c>
      <c r="E150" s="16"/>
      <c r="F150" s="14" t="s">
        <v>3187</v>
      </c>
      <c r="G150" s="14"/>
      <c r="H150" s="14" t="s">
        <v>3181</v>
      </c>
      <c r="I150" s="15">
        <v>32.71</v>
      </c>
      <c r="J150" s="77" t="s">
        <v>3034</v>
      </c>
      <c r="K150" s="92"/>
    </row>
    <row r="151" spans="1:11" ht="22.5" x14ac:dyDescent="0.2">
      <c r="A151" s="14" t="s">
        <v>3028</v>
      </c>
      <c r="B151" s="14" t="s">
        <v>3188</v>
      </c>
      <c r="C151" s="14" t="s">
        <v>3189</v>
      </c>
      <c r="D151" s="16" t="s">
        <v>3169</v>
      </c>
      <c r="E151" s="16"/>
      <c r="F151" s="14" t="s">
        <v>3190</v>
      </c>
      <c r="G151" s="14"/>
      <c r="H151" s="14" t="s">
        <v>3191</v>
      </c>
      <c r="I151" s="15">
        <v>3.67</v>
      </c>
      <c r="J151" s="77" t="s">
        <v>3034</v>
      </c>
      <c r="K151" s="92"/>
    </row>
    <row r="152" spans="1:11" ht="22.5" x14ac:dyDescent="0.2">
      <c r="A152" s="14" t="s">
        <v>3028</v>
      </c>
      <c r="B152" s="14" t="s">
        <v>3192</v>
      </c>
      <c r="C152" s="14" t="s">
        <v>3193</v>
      </c>
      <c r="D152" s="16" t="s">
        <v>3169</v>
      </c>
      <c r="E152" s="16"/>
      <c r="F152" s="14" t="s">
        <v>3194</v>
      </c>
      <c r="G152" s="14"/>
      <c r="H152" s="14" t="s">
        <v>3191</v>
      </c>
      <c r="I152" s="15">
        <v>3.89</v>
      </c>
      <c r="J152" s="77" t="s">
        <v>3034</v>
      </c>
      <c r="K152" s="92"/>
    </row>
    <row r="153" spans="1:11" ht="22.5" x14ac:dyDescent="0.2">
      <c r="A153" s="14" t="s">
        <v>3028</v>
      </c>
      <c r="B153" s="14" t="s">
        <v>3195</v>
      </c>
      <c r="C153" s="14" t="s">
        <v>3195</v>
      </c>
      <c r="D153" s="16" t="s">
        <v>3196</v>
      </c>
      <c r="E153" s="16"/>
      <c r="F153" s="14" t="s">
        <v>3197</v>
      </c>
      <c r="G153" s="14"/>
      <c r="H153" s="14" t="s">
        <v>3198</v>
      </c>
      <c r="I153" s="15">
        <v>6.18</v>
      </c>
      <c r="J153" s="77" t="s">
        <v>153</v>
      </c>
      <c r="K153" s="92"/>
    </row>
    <row r="154" spans="1:11" ht="22.5" x14ac:dyDescent="0.2">
      <c r="A154" s="14" t="s">
        <v>3028</v>
      </c>
      <c r="B154" s="14" t="s">
        <v>3195</v>
      </c>
      <c r="C154" s="14" t="s">
        <v>3195</v>
      </c>
      <c r="D154" s="16" t="s">
        <v>3196</v>
      </c>
      <c r="E154" s="16"/>
      <c r="F154" s="14" t="s">
        <v>3172</v>
      </c>
      <c r="G154" s="14"/>
      <c r="H154" s="14" t="s">
        <v>3199</v>
      </c>
      <c r="I154" s="15">
        <v>6.18</v>
      </c>
      <c r="J154" s="77" t="s">
        <v>153</v>
      </c>
      <c r="K154" s="92"/>
    </row>
    <row r="155" spans="1:11" ht="22.5" x14ac:dyDescent="0.2">
      <c r="A155" s="14" t="s">
        <v>3028</v>
      </c>
      <c r="B155" s="14" t="s">
        <v>3200</v>
      </c>
      <c r="C155" s="14" t="s">
        <v>3201</v>
      </c>
      <c r="D155" s="16" t="s">
        <v>3135</v>
      </c>
      <c r="E155" s="16"/>
      <c r="F155" s="14" t="s">
        <v>3202</v>
      </c>
      <c r="G155" s="14"/>
      <c r="H155" s="14" t="s">
        <v>3203</v>
      </c>
      <c r="I155" s="15">
        <v>8.65</v>
      </c>
      <c r="J155" s="77" t="s">
        <v>153</v>
      </c>
      <c r="K155" s="92"/>
    </row>
    <row r="156" spans="1:11" ht="22.5" x14ac:dyDescent="0.2">
      <c r="A156" s="14" t="s">
        <v>3028</v>
      </c>
      <c r="B156" s="14" t="s">
        <v>3204</v>
      </c>
      <c r="C156" s="14" t="s">
        <v>3205</v>
      </c>
      <c r="D156" s="16" t="s">
        <v>3206</v>
      </c>
      <c r="E156" s="16"/>
      <c r="F156" s="14" t="s">
        <v>3207</v>
      </c>
      <c r="G156" s="14"/>
      <c r="H156" s="14" t="s">
        <v>3127</v>
      </c>
      <c r="I156" s="15">
        <v>40.01</v>
      </c>
      <c r="J156" s="77" t="s">
        <v>153</v>
      </c>
      <c r="K156" s="92"/>
    </row>
    <row r="157" spans="1:11" ht="33.75" x14ac:dyDescent="0.2">
      <c r="A157" s="14" t="s">
        <v>3028</v>
      </c>
      <c r="B157" s="14" t="s">
        <v>3208</v>
      </c>
      <c r="C157" s="14" t="s">
        <v>3209</v>
      </c>
      <c r="D157" s="16" t="s">
        <v>3090</v>
      </c>
      <c r="E157" s="16"/>
      <c r="F157" s="14" t="s">
        <v>3210</v>
      </c>
      <c r="G157" s="14"/>
      <c r="H157" s="14" t="s">
        <v>3211</v>
      </c>
      <c r="I157" s="15">
        <v>404.79</v>
      </c>
      <c r="J157" s="77" t="s">
        <v>153</v>
      </c>
      <c r="K157" s="92"/>
    </row>
    <row r="158" spans="1:11" ht="33.75" x14ac:dyDescent="0.2">
      <c r="A158" s="14" t="s">
        <v>3028</v>
      </c>
      <c r="B158" s="14" t="s">
        <v>3212</v>
      </c>
      <c r="C158" s="14" t="s">
        <v>3212</v>
      </c>
      <c r="D158" s="16" t="s">
        <v>3145</v>
      </c>
      <c r="E158" s="16"/>
      <c r="F158" s="14" t="s">
        <v>3213</v>
      </c>
      <c r="G158" s="14"/>
      <c r="H158" s="14" t="s">
        <v>3199</v>
      </c>
      <c r="I158" s="15">
        <v>6.16</v>
      </c>
      <c r="J158" s="77" t="s">
        <v>153</v>
      </c>
      <c r="K158" s="92"/>
    </row>
    <row r="159" spans="1:11" ht="22.5" x14ac:dyDescent="0.2">
      <c r="A159" s="14" t="s">
        <v>3028</v>
      </c>
      <c r="B159" s="14" t="s">
        <v>3212</v>
      </c>
      <c r="C159" s="14" t="s">
        <v>3212</v>
      </c>
      <c r="D159" s="16" t="s">
        <v>3145</v>
      </c>
      <c r="E159" s="16"/>
      <c r="F159" s="14" t="s">
        <v>3172</v>
      </c>
      <c r="G159" s="14"/>
      <c r="H159" s="14" t="s">
        <v>3198</v>
      </c>
      <c r="I159" s="15">
        <v>6.17</v>
      </c>
      <c r="J159" s="77" t="s">
        <v>153</v>
      </c>
      <c r="K159" s="92"/>
    </row>
    <row r="160" spans="1:11" ht="22.5" x14ac:dyDescent="0.2">
      <c r="A160" s="14" t="s">
        <v>3028</v>
      </c>
      <c r="B160" s="14" t="s">
        <v>3214</v>
      </c>
      <c r="C160" s="14" t="s">
        <v>3215</v>
      </c>
      <c r="D160" s="16" t="s">
        <v>3060</v>
      </c>
      <c r="E160" s="16"/>
      <c r="F160" s="14" t="s">
        <v>3216</v>
      </c>
      <c r="G160" s="14"/>
      <c r="H160" s="14" t="s">
        <v>3120</v>
      </c>
      <c r="I160" s="15">
        <v>50.99</v>
      </c>
      <c r="J160" s="77" t="s">
        <v>153</v>
      </c>
      <c r="K160" s="92"/>
    </row>
    <row r="161" spans="1:11" ht="22.5" x14ac:dyDescent="0.2">
      <c r="A161" s="14" t="s">
        <v>3028</v>
      </c>
      <c r="B161" s="14" t="s">
        <v>3217</v>
      </c>
      <c r="C161" s="14" t="s">
        <v>3218</v>
      </c>
      <c r="D161" s="16" t="s">
        <v>3060</v>
      </c>
      <c r="E161" s="16"/>
      <c r="F161" s="14" t="s">
        <v>3219</v>
      </c>
      <c r="G161" s="14"/>
      <c r="H161" s="14" t="s">
        <v>3203</v>
      </c>
      <c r="I161" s="15">
        <v>8.6300000000000008</v>
      </c>
      <c r="J161" s="77" t="s">
        <v>153</v>
      </c>
      <c r="K161" s="92"/>
    </row>
    <row r="162" spans="1:11" ht="33.75" x14ac:dyDescent="0.2">
      <c r="A162" s="14" t="s">
        <v>3028</v>
      </c>
      <c r="B162" s="14" t="s">
        <v>3220</v>
      </c>
      <c r="C162" s="14" t="s">
        <v>3220</v>
      </c>
      <c r="D162" s="16" t="s">
        <v>3221</v>
      </c>
      <c r="E162" s="16"/>
      <c r="F162" s="14" t="s">
        <v>3222</v>
      </c>
      <c r="G162" s="14"/>
      <c r="H162" s="14" t="s">
        <v>3223</v>
      </c>
      <c r="I162" s="15">
        <v>405</v>
      </c>
      <c r="J162" s="77" t="s">
        <v>153</v>
      </c>
      <c r="K162" s="92"/>
    </row>
    <row r="163" spans="1:11" ht="22.5" x14ac:dyDescent="0.2">
      <c r="A163" s="14" t="s">
        <v>3028</v>
      </c>
      <c r="B163" s="14" t="s">
        <v>3220</v>
      </c>
      <c r="C163" s="14" t="s">
        <v>3220</v>
      </c>
      <c r="D163" s="16" t="s">
        <v>3221</v>
      </c>
      <c r="E163" s="16"/>
      <c r="F163" s="14" t="s">
        <v>3172</v>
      </c>
      <c r="G163" s="14"/>
      <c r="H163" s="14" t="s">
        <v>3198</v>
      </c>
      <c r="I163" s="15">
        <v>450</v>
      </c>
      <c r="J163" s="77" t="s">
        <v>153</v>
      </c>
      <c r="K163" s="92"/>
    </row>
    <row r="164" spans="1:11" ht="22.5" x14ac:dyDescent="0.2">
      <c r="A164" s="14" t="s">
        <v>3028</v>
      </c>
      <c r="B164" s="14" t="s">
        <v>3220</v>
      </c>
      <c r="C164" s="14" t="s">
        <v>3220</v>
      </c>
      <c r="D164" s="16" t="s">
        <v>3221</v>
      </c>
      <c r="E164" s="16"/>
      <c r="F164" s="14" t="s">
        <v>3172</v>
      </c>
      <c r="G164" s="14"/>
      <c r="H164" s="14" t="s">
        <v>3199</v>
      </c>
      <c r="I164" s="15">
        <v>450</v>
      </c>
      <c r="J164" s="77" t="s">
        <v>153</v>
      </c>
      <c r="K164" s="92"/>
    </row>
    <row r="165" spans="1:11" ht="22.5" x14ac:dyDescent="0.2">
      <c r="A165" s="14" t="s">
        <v>3028</v>
      </c>
      <c r="B165" s="14" t="s">
        <v>3224</v>
      </c>
      <c r="C165" s="14" t="s">
        <v>3225</v>
      </c>
      <c r="D165" s="16" t="s">
        <v>3031</v>
      </c>
      <c r="E165" s="16"/>
      <c r="F165" s="14" t="s">
        <v>3226</v>
      </c>
      <c r="G165" s="14"/>
      <c r="H165" s="14" t="s">
        <v>3227</v>
      </c>
      <c r="I165" s="15">
        <v>728.97</v>
      </c>
      <c r="J165" s="77" t="s">
        <v>153</v>
      </c>
      <c r="K165" s="92"/>
    </row>
    <row r="166" spans="1:11" ht="22.5" x14ac:dyDescent="0.2">
      <c r="A166" s="14" t="s">
        <v>3028</v>
      </c>
      <c r="B166" s="14" t="s">
        <v>3228</v>
      </c>
      <c r="C166" s="14" t="s">
        <v>3229</v>
      </c>
      <c r="D166" s="16" t="s">
        <v>3145</v>
      </c>
      <c r="E166" s="16"/>
      <c r="F166" s="14" t="s">
        <v>3230</v>
      </c>
      <c r="G166" s="14"/>
      <c r="H166" s="14" t="s">
        <v>3231</v>
      </c>
      <c r="I166" s="15">
        <v>198.99</v>
      </c>
      <c r="J166" s="77" t="s">
        <v>153</v>
      </c>
      <c r="K166" s="92"/>
    </row>
    <row r="167" spans="1:11" ht="22.5" x14ac:dyDescent="0.2">
      <c r="A167" s="14" t="s">
        <v>3028</v>
      </c>
      <c r="B167" s="14" t="s">
        <v>3232</v>
      </c>
      <c r="C167" s="14" t="s">
        <v>3233</v>
      </c>
      <c r="D167" s="16" t="s">
        <v>3221</v>
      </c>
      <c r="E167" s="16"/>
      <c r="F167" s="14" t="s">
        <v>3234</v>
      </c>
      <c r="G167" s="14"/>
      <c r="H167" s="14" t="s">
        <v>3235</v>
      </c>
      <c r="I167" s="15">
        <v>315</v>
      </c>
      <c r="J167" s="77" t="s">
        <v>153</v>
      </c>
      <c r="K167" s="92"/>
    </row>
    <row r="168" spans="1:11" ht="22.5" x14ac:dyDescent="0.2">
      <c r="A168" s="14" t="s">
        <v>3028</v>
      </c>
      <c r="B168" s="14" t="s">
        <v>3236</v>
      </c>
      <c r="C168" s="14" t="s">
        <v>3237</v>
      </c>
      <c r="D168" s="16" t="s">
        <v>3238</v>
      </c>
      <c r="E168" s="16"/>
      <c r="F168" s="14" t="s">
        <v>3239</v>
      </c>
      <c r="G168" s="14"/>
      <c r="H168" s="14" t="s">
        <v>3240</v>
      </c>
      <c r="I168" s="15">
        <v>100</v>
      </c>
      <c r="J168" s="77" t="s">
        <v>153</v>
      </c>
      <c r="K168" s="92"/>
    </row>
    <row r="169" spans="1:11" ht="22.5" x14ac:dyDescent="0.2">
      <c r="A169" s="14" t="s">
        <v>3028</v>
      </c>
      <c r="B169" s="14" t="s">
        <v>3241</v>
      </c>
      <c r="C169" s="14" t="s">
        <v>3242</v>
      </c>
      <c r="D169" s="16" t="s">
        <v>3243</v>
      </c>
      <c r="E169" s="16"/>
      <c r="F169" s="14" t="s">
        <v>3244</v>
      </c>
      <c r="G169" s="14"/>
      <c r="H169" s="14" t="s">
        <v>3245</v>
      </c>
      <c r="I169" s="15">
        <v>130.01</v>
      </c>
      <c r="J169" s="77" t="s">
        <v>153</v>
      </c>
      <c r="K169" s="92"/>
    </row>
    <row r="170" spans="1:11" ht="22.5" x14ac:dyDescent="0.2">
      <c r="A170" s="14" t="s">
        <v>3028</v>
      </c>
      <c r="B170" s="14" t="s">
        <v>3246</v>
      </c>
      <c r="C170" s="14" t="s">
        <v>3247</v>
      </c>
      <c r="D170" s="16" t="s">
        <v>3238</v>
      </c>
      <c r="E170" s="16"/>
      <c r="F170" s="14" t="s">
        <v>3248</v>
      </c>
      <c r="G170" s="14"/>
      <c r="H170" s="14" t="s">
        <v>3249</v>
      </c>
      <c r="I170" s="15">
        <v>12.4</v>
      </c>
      <c r="J170" s="77" t="s">
        <v>153</v>
      </c>
      <c r="K170" s="92"/>
    </row>
    <row r="171" spans="1:11" ht="22.5" x14ac:dyDescent="0.2">
      <c r="A171" s="14" t="s">
        <v>3028</v>
      </c>
      <c r="B171" s="14" t="s">
        <v>3250</v>
      </c>
      <c r="C171" s="14" t="s">
        <v>3251</v>
      </c>
      <c r="D171" s="16" t="s">
        <v>3252</v>
      </c>
      <c r="E171" s="16"/>
      <c r="F171" s="14" t="s">
        <v>3253</v>
      </c>
      <c r="G171" s="14"/>
      <c r="H171" s="14" t="s">
        <v>3254</v>
      </c>
      <c r="I171" s="15">
        <v>40</v>
      </c>
      <c r="J171" s="77" t="s">
        <v>153</v>
      </c>
      <c r="K171" s="92"/>
    </row>
    <row r="172" spans="1:11" ht="22.5" x14ac:dyDescent="0.2">
      <c r="A172" s="14" t="s">
        <v>3028</v>
      </c>
      <c r="B172" s="14" t="s">
        <v>3255</v>
      </c>
      <c r="C172" s="14" t="s">
        <v>3256</v>
      </c>
      <c r="D172" s="16" t="s">
        <v>3243</v>
      </c>
      <c r="E172" s="16"/>
      <c r="F172" s="14" t="s">
        <v>3253</v>
      </c>
      <c r="G172" s="14"/>
      <c r="H172" s="14" t="s">
        <v>3254</v>
      </c>
      <c r="I172" s="15">
        <v>30</v>
      </c>
      <c r="J172" s="77" t="s">
        <v>153</v>
      </c>
      <c r="K172" s="92"/>
    </row>
    <row r="173" spans="1:11" ht="22.5" x14ac:dyDescent="0.2">
      <c r="A173" s="14" t="s">
        <v>3028</v>
      </c>
      <c r="B173" s="14" t="s">
        <v>3257</v>
      </c>
      <c r="C173" s="14" t="s">
        <v>3258</v>
      </c>
      <c r="D173" s="16" t="s">
        <v>3243</v>
      </c>
      <c r="E173" s="16"/>
      <c r="F173" s="14" t="s">
        <v>3259</v>
      </c>
      <c r="G173" s="14"/>
      <c r="H173" s="14" t="s">
        <v>3127</v>
      </c>
      <c r="I173" s="15">
        <v>60.01</v>
      </c>
      <c r="J173" s="77" t="s">
        <v>153</v>
      </c>
      <c r="K173" s="92"/>
    </row>
    <row r="174" spans="1:11" ht="22.5" x14ac:dyDescent="0.2">
      <c r="A174" s="14" t="s">
        <v>3028</v>
      </c>
      <c r="B174" s="14" t="s">
        <v>3260</v>
      </c>
      <c r="C174" s="14" t="s">
        <v>3260</v>
      </c>
      <c r="D174" s="16" t="s">
        <v>3221</v>
      </c>
      <c r="E174" s="16"/>
      <c r="F174" s="14" t="s">
        <v>3261</v>
      </c>
      <c r="G174" s="14"/>
      <c r="H174" s="14" t="s">
        <v>3262</v>
      </c>
      <c r="I174" s="15">
        <v>135</v>
      </c>
      <c r="J174" s="77" t="s">
        <v>153</v>
      </c>
      <c r="K174" s="92"/>
    </row>
    <row r="175" spans="1:11" ht="22.5" x14ac:dyDescent="0.2">
      <c r="A175" s="14" t="s">
        <v>3028</v>
      </c>
      <c r="B175" s="14" t="s">
        <v>3260</v>
      </c>
      <c r="C175" s="14" t="s">
        <v>3260</v>
      </c>
      <c r="D175" s="16" t="s">
        <v>3221</v>
      </c>
      <c r="E175" s="16"/>
      <c r="F175" s="14" t="s">
        <v>3263</v>
      </c>
      <c r="G175" s="14"/>
      <c r="H175" s="14" t="s">
        <v>3164</v>
      </c>
      <c r="I175" s="15">
        <v>135</v>
      </c>
      <c r="J175" s="77" t="s">
        <v>153</v>
      </c>
      <c r="K175" s="92"/>
    </row>
    <row r="176" spans="1:11" ht="22.5" x14ac:dyDescent="0.2">
      <c r="A176" s="14" t="s">
        <v>3028</v>
      </c>
      <c r="B176" s="14" t="s">
        <v>3264</v>
      </c>
      <c r="C176" s="14" t="s">
        <v>3265</v>
      </c>
      <c r="D176" s="16" t="s">
        <v>3221</v>
      </c>
      <c r="E176" s="16"/>
      <c r="F176" s="14" t="s">
        <v>3266</v>
      </c>
      <c r="G176" s="14"/>
      <c r="H176" s="14" t="s">
        <v>3120</v>
      </c>
      <c r="I176" s="15">
        <v>95</v>
      </c>
      <c r="J176" s="77" t="s">
        <v>153</v>
      </c>
      <c r="K176" s="92"/>
    </row>
    <row r="177" spans="1:11" ht="22.5" x14ac:dyDescent="0.2">
      <c r="A177" s="14" t="s">
        <v>3028</v>
      </c>
      <c r="B177" s="14" t="s">
        <v>3264</v>
      </c>
      <c r="C177" s="14" t="s">
        <v>3265</v>
      </c>
      <c r="D177" s="16" t="s">
        <v>3221</v>
      </c>
      <c r="E177" s="16"/>
      <c r="F177" s="14" t="s">
        <v>3267</v>
      </c>
      <c r="G177" s="14"/>
      <c r="H177" s="14" t="s">
        <v>3120</v>
      </c>
      <c r="I177" s="15">
        <v>12.4</v>
      </c>
      <c r="J177" s="77" t="s">
        <v>153</v>
      </c>
      <c r="K177" s="92"/>
    </row>
    <row r="178" spans="1:11" ht="22.5" x14ac:dyDescent="0.2">
      <c r="A178" s="14" t="s">
        <v>3028</v>
      </c>
      <c r="B178" s="14" t="s">
        <v>3268</v>
      </c>
      <c r="C178" s="14" t="s">
        <v>3269</v>
      </c>
      <c r="D178" s="16" t="s">
        <v>3243</v>
      </c>
      <c r="E178" s="16"/>
      <c r="F178" s="14" t="s">
        <v>3270</v>
      </c>
      <c r="G178" s="14"/>
      <c r="H178" s="14" t="s">
        <v>3271</v>
      </c>
      <c r="I178" s="15">
        <v>95.02</v>
      </c>
      <c r="J178" s="77" t="s">
        <v>153</v>
      </c>
      <c r="K178" s="92"/>
    </row>
    <row r="179" spans="1:11" ht="33.75" x14ac:dyDescent="0.2">
      <c r="A179" s="14" t="s">
        <v>3028</v>
      </c>
      <c r="B179" s="14" t="s">
        <v>3272</v>
      </c>
      <c r="C179" s="14" t="s">
        <v>3272</v>
      </c>
      <c r="D179" s="16" t="s">
        <v>3243</v>
      </c>
      <c r="E179" s="16"/>
      <c r="F179" s="14" t="s">
        <v>3273</v>
      </c>
      <c r="G179" s="14"/>
      <c r="H179" s="14" t="s">
        <v>3173</v>
      </c>
      <c r="I179" s="15">
        <v>11.25</v>
      </c>
      <c r="J179" s="77" t="s">
        <v>3034</v>
      </c>
      <c r="K179" s="92"/>
    </row>
    <row r="180" spans="1:11" ht="22.5" x14ac:dyDescent="0.2">
      <c r="A180" s="14" t="s">
        <v>3028</v>
      </c>
      <c r="B180" s="14" t="s">
        <v>3272</v>
      </c>
      <c r="C180" s="14" t="s">
        <v>3272</v>
      </c>
      <c r="D180" s="16" t="s">
        <v>3243</v>
      </c>
      <c r="E180" s="16"/>
      <c r="F180" s="14" t="s">
        <v>3172</v>
      </c>
      <c r="G180" s="14"/>
      <c r="H180" s="14" t="s">
        <v>3171</v>
      </c>
      <c r="I180" s="15">
        <v>11.25</v>
      </c>
      <c r="J180" s="77" t="s">
        <v>3034</v>
      </c>
      <c r="K180" s="92"/>
    </row>
    <row r="181" spans="1:11" ht="22.5" x14ac:dyDescent="0.2">
      <c r="A181" s="14" t="s">
        <v>3028</v>
      </c>
      <c r="B181" s="14" t="s">
        <v>3272</v>
      </c>
      <c r="C181" s="14" t="s">
        <v>3272</v>
      </c>
      <c r="D181" s="16" t="s">
        <v>3243</v>
      </c>
      <c r="E181" s="16"/>
      <c r="F181" s="14" t="s">
        <v>3263</v>
      </c>
      <c r="G181" s="14"/>
      <c r="H181" s="14" t="s">
        <v>3274</v>
      </c>
      <c r="I181" s="15">
        <v>11.25</v>
      </c>
      <c r="J181" s="77" t="s">
        <v>3034</v>
      </c>
      <c r="K181" s="92"/>
    </row>
    <row r="182" spans="1:11" ht="22.5" x14ac:dyDescent="0.2">
      <c r="A182" s="14" t="s">
        <v>3028</v>
      </c>
      <c r="B182" s="14" t="s">
        <v>3275</v>
      </c>
      <c r="C182" s="14" t="s">
        <v>3276</v>
      </c>
      <c r="D182" s="16" t="s">
        <v>3277</v>
      </c>
      <c r="E182" s="16"/>
      <c r="F182" s="14" t="s">
        <v>3278</v>
      </c>
      <c r="G182" s="14"/>
      <c r="H182" s="14" t="s">
        <v>3120</v>
      </c>
      <c r="I182" s="15">
        <v>41</v>
      </c>
      <c r="J182" s="77" t="s">
        <v>3034</v>
      </c>
      <c r="K182" s="92"/>
    </row>
    <row r="183" spans="1:11" ht="22.5" x14ac:dyDescent="0.2">
      <c r="A183" s="14" t="s">
        <v>3028</v>
      </c>
      <c r="B183" s="14" t="s">
        <v>3279</v>
      </c>
      <c r="C183" s="14" t="s">
        <v>3280</v>
      </c>
      <c r="D183" s="16" t="s">
        <v>3281</v>
      </c>
      <c r="E183" s="16"/>
      <c r="F183" s="14" t="s">
        <v>3282</v>
      </c>
      <c r="G183" s="14"/>
      <c r="H183" s="14" t="s">
        <v>3283</v>
      </c>
      <c r="I183" s="15">
        <v>96</v>
      </c>
      <c r="J183" s="77" t="s">
        <v>3034</v>
      </c>
      <c r="K183" s="92"/>
    </row>
    <row r="184" spans="1:11" ht="22.5" x14ac:dyDescent="0.2">
      <c r="A184" s="14" t="s">
        <v>3028</v>
      </c>
      <c r="B184" s="14" t="s">
        <v>3284</v>
      </c>
      <c r="C184" s="14" t="s">
        <v>3284</v>
      </c>
      <c r="D184" s="16" t="s">
        <v>3285</v>
      </c>
      <c r="E184" s="16"/>
      <c r="F184" s="14" t="s">
        <v>3286</v>
      </c>
      <c r="G184" s="14"/>
      <c r="H184" s="14" t="s">
        <v>3199</v>
      </c>
      <c r="I184" s="15">
        <v>440.54</v>
      </c>
      <c r="J184" s="77" t="s">
        <v>153</v>
      </c>
      <c r="K184" s="92"/>
    </row>
    <row r="185" spans="1:11" ht="22.5" x14ac:dyDescent="0.2">
      <c r="A185" s="14" t="s">
        <v>3028</v>
      </c>
      <c r="B185" s="14" t="s">
        <v>3284</v>
      </c>
      <c r="C185" s="14" t="s">
        <v>3284</v>
      </c>
      <c r="D185" s="16" t="s">
        <v>3285</v>
      </c>
      <c r="E185" s="16"/>
      <c r="F185" s="14" t="s">
        <v>3287</v>
      </c>
      <c r="G185" s="14"/>
      <c r="H185" s="14" t="s">
        <v>3198</v>
      </c>
      <c r="I185" s="15">
        <v>440.54</v>
      </c>
      <c r="J185" s="77" t="s">
        <v>153</v>
      </c>
      <c r="K185" s="92"/>
    </row>
    <row r="186" spans="1:11" ht="22.5" x14ac:dyDescent="0.2">
      <c r="A186" s="14" t="s">
        <v>3028</v>
      </c>
      <c r="B186" s="14" t="s">
        <v>3284</v>
      </c>
      <c r="C186" s="14" t="s">
        <v>3284</v>
      </c>
      <c r="D186" s="16" t="s">
        <v>3285</v>
      </c>
      <c r="E186" s="16"/>
      <c r="F186" s="14" t="s">
        <v>3288</v>
      </c>
      <c r="G186" s="14"/>
      <c r="H186" s="14" t="s">
        <v>3223</v>
      </c>
      <c r="I186" s="15">
        <v>440.54</v>
      </c>
      <c r="J186" s="77" t="s">
        <v>153</v>
      </c>
      <c r="K186" s="92"/>
    </row>
    <row r="187" spans="1:11" ht="22.5" x14ac:dyDescent="0.2">
      <c r="A187" s="14" t="s">
        <v>3028</v>
      </c>
      <c r="B187" s="14" t="s">
        <v>3289</v>
      </c>
      <c r="C187" s="14" t="s">
        <v>3290</v>
      </c>
      <c r="D187" s="16" t="s">
        <v>3291</v>
      </c>
      <c r="E187" s="16"/>
      <c r="F187" s="14" t="s">
        <v>3292</v>
      </c>
      <c r="G187" s="14"/>
      <c r="H187" s="14" t="s">
        <v>3293</v>
      </c>
      <c r="I187" s="15">
        <v>2030.71</v>
      </c>
      <c r="J187" s="77" t="s">
        <v>153</v>
      </c>
      <c r="K187" s="92"/>
    </row>
    <row r="188" spans="1:11" ht="22.5" x14ac:dyDescent="0.2">
      <c r="A188" s="14" t="s">
        <v>3028</v>
      </c>
      <c r="B188" s="14" t="s">
        <v>3294</v>
      </c>
      <c r="C188" s="14" t="s">
        <v>3295</v>
      </c>
      <c r="D188" s="16" t="s">
        <v>3296</v>
      </c>
      <c r="E188" s="16"/>
      <c r="F188" s="14" t="s">
        <v>3297</v>
      </c>
      <c r="G188" s="14"/>
      <c r="H188" s="14" t="s">
        <v>3298</v>
      </c>
      <c r="I188" s="15">
        <v>405.36</v>
      </c>
      <c r="J188" s="77" t="s">
        <v>153</v>
      </c>
      <c r="K188" s="92"/>
    </row>
    <row r="189" spans="1:11" ht="22.5" x14ac:dyDescent="0.2">
      <c r="A189" s="14" t="s">
        <v>3028</v>
      </c>
      <c r="B189" s="14" t="s">
        <v>3299</v>
      </c>
      <c r="C189" s="14" t="s">
        <v>3300</v>
      </c>
      <c r="D189" s="16" t="s">
        <v>3301</v>
      </c>
      <c r="E189" s="16"/>
      <c r="F189" s="14" t="s">
        <v>3302</v>
      </c>
      <c r="G189" s="14"/>
      <c r="H189" s="14" t="s">
        <v>3303</v>
      </c>
      <c r="I189" s="15">
        <v>80</v>
      </c>
      <c r="J189" s="77" t="s">
        <v>153</v>
      </c>
      <c r="K189" s="92"/>
    </row>
    <row r="190" spans="1:11" ht="22.5" x14ac:dyDescent="0.2">
      <c r="A190" s="14" t="s">
        <v>3028</v>
      </c>
      <c r="B190" s="14" t="s">
        <v>3304</v>
      </c>
      <c r="C190" s="14" t="s">
        <v>3300</v>
      </c>
      <c r="D190" s="16" t="s">
        <v>3301</v>
      </c>
      <c r="E190" s="16"/>
      <c r="F190" s="14" t="s">
        <v>3305</v>
      </c>
      <c r="G190" s="14"/>
      <c r="H190" s="14" t="s">
        <v>3303</v>
      </c>
      <c r="I190" s="15">
        <v>85</v>
      </c>
      <c r="J190" s="77" t="s">
        <v>153</v>
      </c>
      <c r="K190" s="92"/>
    </row>
    <row r="191" spans="1:11" ht="22.5" x14ac:dyDescent="0.2">
      <c r="A191" s="14" t="s">
        <v>3028</v>
      </c>
      <c r="B191" s="14" t="s">
        <v>3306</v>
      </c>
      <c r="C191" s="14" t="s">
        <v>3307</v>
      </c>
      <c r="D191" s="16" t="s">
        <v>3069</v>
      </c>
      <c r="E191" s="16"/>
      <c r="F191" s="14" t="s">
        <v>3308</v>
      </c>
      <c r="G191" s="14"/>
      <c r="H191" s="14" t="s">
        <v>3309</v>
      </c>
      <c r="I191" s="15">
        <v>77.02</v>
      </c>
      <c r="J191" s="77" t="s">
        <v>153</v>
      </c>
      <c r="K191" s="92"/>
    </row>
    <row r="192" spans="1:11" ht="22.5" x14ac:dyDescent="0.2">
      <c r="A192" s="14" t="s">
        <v>3028</v>
      </c>
      <c r="B192" s="14" t="s">
        <v>3310</v>
      </c>
      <c r="C192" s="14" t="s">
        <v>3311</v>
      </c>
      <c r="D192" s="16" t="s">
        <v>3312</v>
      </c>
      <c r="E192" s="16"/>
      <c r="F192" s="14" t="s">
        <v>3313</v>
      </c>
      <c r="G192" s="14"/>
      <c r="H192" s="14" t="s">
        <v>3314</v>
      </c>
      <c r="I192" s="15">
        <v>25.15</v>
      </c>
      <c r="J192" s="77" t="s">
        <v>153</v>
      </c>
      <c r="K192" s="92"/>
    </row>
    <row r="193" spans="1:11" ht="22.5" x14ac:dyDescent="0.2">
      <c r="A193" s="14" t="s">
        <v>3028</v>
      </c>
      <c r="B193" s="14" t="s">
        <v>3315</v>
      </c>
      <c r="C193" s="14" t="s">
        <v>3316</v>
      </c>
      <c r="D193" s="16" t="s">
        <v>3317</v>
      </c>
      <c r="E193" s="16"/>
      <c r="F193" s="14" t="s">
        <v>3318</v>
      </c>
      <c r="G193" s="14"/>
      <c r="H193" s="14" t="s">
        <v>3319</v>
      </c>
      <c r="I193" s="15">
        <v>55.07</v>
      </c>
      <c r="J193" s="77" t="s">
        <v>153</v>
      </c>
      <c r="K193" s="92"/>
    </row>
    <row r="194" spans="1:11" ht="22.5" x14ac:dyDescent="0.2">
      <c r="A194" s="14" t="s">
        <v>3028</v>
      </c>
      <c r="B194" s="14" t="s">
        <v>3320</v>
      </c>
      <c r="C194" s="14" t="s">
        <v>3321</v>
      </c>
      <c r="D194" s="16" t="s">
        <v>3277</v>
      </c>
      <c r="E194" s="16"/>
      <c r="F194" s="14" t="s">
        <v>3322</v>
      </c>
      <c r="G194" s="14"/>
      <c r="H194" s="14" t="s">
        <v>3323</v>
      </c>
      <c r="I194" s="15">
        <v>118.3</v>
      </c>
      <c r="J194" s="77" t="s">
        <v>153</v>
      </c>
      <c r="K194" s="92"/>
    </row>
    <row r="195" spans="1:11" ht="22.5" x14ac:dyDescent="0.2">
      <c r="A195" s="14" t="s">
        <v>3028</v>
      </c>
      <c r="B195" s="14" t="s">
        <v>3324</v>
      </c>
      <c r="C195" s="14" t="s">
        <v>3325</v>
      </c>
      <c r="D195" s="16" t="s">
        <v>3277</v>
      </c>
      <c r="E195" s="16"/>
      <c r="F195" s="14" t="s">
        <v>3326</v>
      </c>
      <c r="G195" s="14"/>
      <c r="H195" s="14" t="s">
        <v>3327</v>
      </c>
      <c r="I195" s="15">
        <v>82.81</v>
      </c>
      <c r="J195" s="77" t="s">
        <v>153</v>
      </c>
      <c r="K195" s="92"/>
    </row>
    <row r="196" spans="1:11" ht="22.5" x14ac:dyDescent="0.2">
      <c r="A196" s="14" t="s">
        <v>3028</v>
      </c>
      <c r="B196" s="14" t="s">
        <v>3328</v>
      </c>
      <c r="C196" s="14" t="s">
        <v>3329</v>
      </c>
      <c r="D196" s="16" t="s">
        <v>3069</v>
      </c>
      <c r="E196" s="16"/>
      <c r="F196" s="14" t="s">
        <v>3330</v>
      </c>
      <c r="G196" s="14"/>
      <c r="H196" s="14" t="s">
        <v>3327</v>
      </c>
      <c r="I196" s="15">
        <v>29.76</v>
      </c>
      <c r="J196" s="77" t="s">
        <v>153</v>
      </c>
      <c r="K196" s="92"/>
    </row>
    <row r="197" spans="1:11" ht="22.5" x14ac:dyDescent="0.2">
      <c r="A197" s="14" t="s">
        <v>3028</v>
      </c>
      <c r="B197" s="14" t="s">
        <v>3331</v>
      </c>
      <c r="C197" s="14" t="s">
        <v>3332</v>
      </c>
      <c r="D197" s="16" t="s">
        <v>3333</v>
      </c>
      <c r="E197" s="16"/>
      <c r="F197" s="14" t="s">
        <v>3334</v>
      </c>
      <c r="G197" s="14"/>
      <c r="H197" s="14" t="s">
        <v>3335</v>
      </c>
      <c r="I197" s="15">
        <v>12.97</v>
      </c>
      <c r="J197" s="77" t="s">
        <v>153</v>
      </c>
      <c r="K197" s="92"/>
    </row>
    <row r="198" spans="1:11" ht="22.5" x14ac:dyDescent="0.2">
      <c r="A198" s="14" t="s">
        <v>3028</v>
      </c>
      <c r="B198" s="14" t="s">
        <v>3336</v>
      </c>
      <c r="C198" s="14" t="s">
        <v>3332</v>
      </c>
      <c r="D198" s="16" t="s">
        <v>3148</v>
      </c>
      <c r="E198" s="16"/>
      <c r="F198" s="14" t="s">
        <v>3337</v>
      </c>
      <c r="G198" s="14"/>
      <c r="H198" s="14" t="s">
        <v>3338</v>
      </c>
      <c r="I198" s="15">
        <v>2.46</v>
      </c>
      <c r="J198" s="77" t="s">
        <v>153</v>
      </c>
      <c r="K198" s="92"/>
    </row>
    <row r="199" spans="1:11" ht="22.5" x14ac:dyDescent="0.2">
      <c r="A199" s="14" t="s">
        <v>3028</v>
      </c>
      <c r="B199" s="14" t="s">
        <v>3339</v>
      </c>
      <c r="C199" s="14" t="s">
        <v>3340</v>
      </c>
      <c r="D199" s="16" t="s">
        <v>3333</v>
      </c>
      <c r="E199" s="16"/>
      <c r="F199" s="14" t="s">
        <v>3341</v>
      </c>
      <c r="G199" s="14"/>
      <c r="H199" s="14" t="s">
        <v>3342</v>
      </c>
      <c r="I199" s="15">
        <v>16.3</v>
      </c>
      <c r="J199" s="77" t="s">
        <v>153</v>
      </c>
      <c r="K199" s="92"/>
    </row>
    <row r="200" spans="1:11" ht="22.5" x14ac:dyDescent="0.2">
      <c r="A200" s="14" t="s">
        <v>3028</v>
      </c>
      <c r="B200" s="14" t="s">
        <v>3343</v>
      </c>
      <c r="C200" s="14" t="s">
        <v>3344</v>
      </c>
      <c r="D200" s="16" t="s">
        <v>3301</v>
      </c>
      <c r="E200" s="16"/>
      <c r="F200" s="14" t="s">
        <v>3345</v>
      </c>
      <c r="G200" s="14"/>
      <c r="H200" s="14" t="s">
        <v>3342</v>
      </c>
      <c r="I200" s="15">
        <v>18.34</v>
      </c>
      <c r="J200" s="77" t="s">
        <v>153</v>
      </c>
      <c r="K200" s="92"/>
    </row>
    <row r="201" spans="1:11" ht="22.5" x14ac:dyDescent="0.2">
      <c r="A201" s="14" t="s">
        <v>3028</v>
      </c>
      <c r="B201" s="14" t="s">
        <v>3346</v>
      </c>
      <c r="C201" s="14" t="s">
        <v>3347</v>
      </c>
      <c r="D201" s="16" t="s">
        <v>3333</v>
      </c>
      <c r="E201" s="16"/>
      <c r="F201" s="14" t="s">
        <v>3348</v>
      </c>
      <c r="G201" s="14"/>
      <c r="H201" s="14" t="s">
        <v>3335</v>
      </c>
      <c r="I201" s="15">
        <v>29.57</v>
      </c>
      <c r="J201" s="77" t="s">
        <v>153</v>
      </c>
      <c r="K201" s="92"/>
    </row>
    <row r="202" spans="1:11" ht="22.5" x14ac:dyDescent="0.2">
      <c r="A202" s="14" t="s">
        <v>3028</v>
      </c>
      <c r="B202" s="14" t="s">
        <v>3349</v>
      </c>
      <c r="C202" s="14" t="s">
        <v>3349</v>
      </c>
      <c r="D202" s="16" t="s">
        <v>3285</v>
      </c>
      <c r="E202" s="16"/>
      <c r="F202" s="14" t="s">
        <v>3350</v>
      </c>
      <c r="G202" s="14"/>
      <c r="H202" s="14" t="s">
        <v>3199</v>
      </c>
      <c r="I202" s="15">
        <v>515.24</v>
      </c>
      <c r="J202" s="77" t="s">
        <v>153</v>
      </c>
      <c r="K202" s="92"/>
    </row>
    <row r="203" spans="1:11" ht="22.5" x14ac:dyDescent="0.2">
      <c r="A203" s="14" t="s">
        <v>3028</v>
      </c>
      <c r="B203" s="14" t="s">
        <v>3349</v>
      </c>
      <c r="C203" s="14" t="s">
        <v>3349</v>
      </c>
      <c r="D203" s="16" t="s">
        <v>3285</v>
      </c>
      <c r="E203" s="16"/>
      <c r="F203" s="14" t="s">
        <v>3351</v>
      </c>
      <c r="G203" s="14"/>
      <c r="H203" s="14" t="s">
        <v>3223</v>
      </c>
      <c r="I203" s="15">
        <v>515.24</v>
      </c>
      <c r="J203" s="77" t="s">
        <v>153</v>
      </c>
      <c r="K203" s="92"/>
    </row>
    <row r="204" spans="1:11" ht="22.5" x14ac:dyDescent="0.2">
      <c r="A204" s="14" t="s">
        <v>3028</v>
      </c>
      <c r="B204" s="14" t="s">
        <v>3349</v>
      </c>
      <c r="C204" s="14" t="s">
        <v>3349</v>
      </c>
      <c r="D204" s="16" t="s">
        <v>3285</v>
      </c>
      <c r="E204" s="16"/>
      <c r="F204" s="14" t="s">
        <v>3351</v>
      </c>
      <c r="G204" s="14"/>
      <c r="H204" s="14" t="s">
        <v>3198</v>
      </c>
      <c r="I204" s="15">
        <v>515.24</v>
      </c>
      <c r="J204" s="77" t="s">
        <v>153</v>
      </c>
      <c r="K204" s="92"/>
    </row>
    <row r="205" spans="1:11" ht="22.5" x14ac:dyDescent="0.2">
      <c r="A205" s="14" t="s">
        <v>3028</v>
      </c>
      <c r="B205" s="14" t="s">
        <v>3352</v>
      </c>
      <c r="C205" s="14" t="s">
        <v>3352</v>
      </c>
      <c r="D205" s="16" t="s">
        <v>3285</v>
      </c>
      <c r="E205" s="16"/>
      <c r="F205" s="14" t="s">
        <v>3351</v>
      </c>
      <c r="G205" s="14"/>
      <c r="H205" s="14" t="s">
        <v>3223</v>
      </c>
      <c r="I205" s="15">
        <v>45</v>
      </c>
      <c r="J205" s="77" t="s">
        <v>153</v>
      </c>
      <c r="K205" s="92"/>
    </row>
    <row r="206" spans="1:11" ht="22.5" x14ac:dyDescent="0.2">
      <c r="A206" s="14" t="s">
        <v>3028</v>
      </c>
      <c r="B206" s="14" t="s">
        <v>3352</v>
      </c>
      <c r="C206" s="14" t="s">
        <v>3352</v>
      </c>
      <c r="D206" s="16" t="s">
        <v>3285</v>
      </c>
      <c r="E206" s="16"/>
      <c r="F206" s="14" t="s">
        <v>3351</v>
      </c>
      <c r="G206" s="14"/>
      <c r="H206" s="14" t="s">
        <v>3198</v>
      </c>
      <c r="I206" s="15">
        <v>45</v>
      </c>
      <c r="J206" s="77" t="s">
        <v>153</v>
      </c>
      <c r="K206" s="92"/>
    </row>
    <row r="207" spans="1:11" ht="22.5" x14ac:dyDescent="0.2">
      <c r="A207" s="14" t="s">
        <v>3028</v>
      </c>
      <c r="B207" s="14" t="s">
        <v>3352</v>
      </c>
      <c r="C207" s="14" t="s">
        <v>3352</v>
      </c>
      <c r="D207" s="16" t="s">
        <v>3285</v>
      </c>
      <c r="E207" s="16"/>
      <c r="F207" s="14" t="s">
        <v>3351</v>
      </c>
      <c r="G207" s="14"/>
      <c r="H207" s="14" t="s">
        <v>3199</v>
      </c>
      <c r="I207" s="15">
        <v>45</v>
      </c>
      <c r="J207" s="77" t="s">
        <v>153</v>
      </c>
      <c r="K207" s="92"/>
    </row>
    <row r="208" spans="1:11" ht="22.5" x14ac:dyDescent="0.2">
      <c r="A208" s="14" t="s">
        <v>3028</v>
      </c>
      <c r="B208" s="14" t="s">
        <v>3353</v>
      </c>
      <c r="C208" s="14" t="s">
        <v>3354</v>
      </c>
      <c r="D208" s="16" t="s">
        <v>3148</v>
      </c>
      <c r="E208" s="16"/>
      <c r="F208" s="14" t="s">
        <v>3292</v>
      </c>
      <c r="G208" s="14"/>
      <c r="H208" s="14" t="s">
        <v>3293</v>
      </c>
      <c r="I208" s="15">
        <v>1664.84</v>
      </c>
      <c r="J208" s="77" t="s">
        <v>153</v>
      </c>
      <c r="K208" s="92"/>
    </row>
    <row r="209" spans="1:11" ht="22.5" x14ac:dyDescent="0.2">
      <c r="A209" s="14" t="s">
        <v>3028</v>
      </c>
      <c r="B209" s="14" t="s">
        <v>3355</v>
      </c>
      <c r="C209" s="14" t="s">
        <v>3356</v>
      </c>
      <c r="D209" s="16" t="s">
        <v>3317</v>
      </c>
      <c r="E209" s="16"/>
      <c r="F209" s="14" t="s">
        <v>3357</v>
      </c>
      <c r="G209" s="14"/>
      <c r="H209" s="14" t="s">
        <v>3211</v>
      </c>
      <c r="I209" s="15">
        <v>123.46</v>
      </c>
      <c r="J209" s="77" t="s">
        <v>153</v>
      </c>
      <c r="K209" s="92"/>
    </row>
    <row r="210" spans="1:11" ht="22.5" x14ac:dyDescent="0.2">
      <c r="A210" s="14" t="s">
        <v>3028</v>
      </c>
      <c r="B210" s="14" t="s">
        <v>3358</v>
      </c>
      <c r="C210" s="14" t="s">
        <v>3356</v>
      </c>
      <c r="D210" s="16" t="s">
        <v>3359</v>
      </c>
      <c r="E210" s="16"/>
      <c r="F210" s="14" t="s">
        <v>3360</v>
      </c>
      <c r="G210" s="14"/>
      <c r="H210" s="14" t="s">
        <v>3211</v>
      </c>
      <c r="I210" s="15">
        <v>43.22</v>
      </c>
      <c r="J210" s="77" t="s">
        <v>153</v>
      </c>
      <c r="K210" s="92"/>
    </row>
    <row r="211" spans="1:11" ht="22.5" x14ac:dyDescent="0.2">
      <c r="A211" s="14" t="s">
        <v>3028</v>
      </c>
      <c r="B211" s="14" t="s">
        <v>3361</v>
      </c>
      <c r="C211" s="14" t="s">
        <v>3362</v>
      </c>
      <c r="D211" s="16" t="s">
        <v>3296</v>
      </c>
      <c r="E211" s="16"/>
      <c r="F211" s="14" t="s">
        <v>3363</v>
      </c>
      <c r="G211" s="14"/>
      <c r="H211" s="14" t="s">
        <v>3298</v>
      </c>
      <c r="I211" s="15">
        <v>728.74</v>
      </c>
      <c r="J211" s="77" t="s">
        <v>153</v>
      </c>
      <c r="K211" s="92"/>
    </row>
    <row r="212" spans="1:11" ht="22.5" x14ac:dyDescent="0.2">
      <c r="A212" s="14" t="s">
        <v>3028</v>
      </c>
      <c r="B212" s="14" t="s">
        <v>3364</v>
      </c>
      <c r="C212" s="14" t="s">
        <v>3365</v>
      </c>
      <c r="D212" s="16" t="s">
        <v>3366</v>
      </c>
      <c r="E212" s="16"/>
      <c r="F212" s="14" t="s">
        <v>3367</v>
      </c>
      <c r="G212" s="14"/>
      <c r="H212" s="14" t="s">
        <v>3368</v>
      </c>
      <c r="I212" s="15">
        <v>15.9</v>
      </c>
      <c r="J212" s="77" t="s">
        <v>153</v>
      </c>
      <c r="K212" s="92"/>
    </row>
    <row r="213" spans="1:11" ht="22.5" x14ac:dyDescent="0.2">
      <c r="A213" s="14" t="s">
        <v>3028</v>
      </c>
      <c r="B213" s="14" t="s">
        <v>3364</v>
      </c>
      <c r="C213" s="14" t="s">
        <v>3365</v>
      </c>
      <c r="D213" s="16" t="s">
        <v>3366</v>
      </c>
      <c r="E213" s="16"/>
      <c r="F213" s="14" t="s">
        <v>3369</v>
      </c>
      <c r="G213" s="14"/>
      <c r="H213" s="14" t="s">
        <v>3368</v>
      </c>
      <c r="I213" s="15">
        <v>15.9</v>
      </c>
      <c r="J213" s="77" t="s">
        <v>153</v>
      </c>
      <c r="K213" s="92"/>
    </row>
    <row r="214" spans="1:11" ht="22.5" x14ac:dyDescent="0.2">
      <c r="A214" s="14" t="s">
        <v>3028</v>
      </c>
      <c r="B214" s="14" t="s">
        <v>3370</v>
      </c>
      <c r="C214" s="14" t="s">
        <v>3371</v>
      </c>
      <c r="D214" s="16" t="s">
        <v>3372</v>
      </c>
      <c r="E214" s="16"/>
      <c r="F214" s="14" t="s">
        <v>3373</v>
      </c>
      <c r="G214" s="14"/>
      <c r="H214" s="14" t="s">
        <v>3374</v>
      </c>
      <c r="I214" s="15">
        <v>103.05</v>
      </c>
      <c r="J214" s="77" t="s">
        <v>153</v>
      </c>
      <c r="K214" s="92"/>
    </row>
    <row r="215" spans="1:11" ht="22.5" x14ac:dyDescent="0.2">
      <c r="A215" s="14" t="s">
        <v>3028</v>
      </c>
      <c r="B215" s="14" t="s">
        <v>3375</v>
      </c>
      <c r="C215" s="14" t="s">
        <v>3376</v>
      </c>
      <c r="D215" s="16" t="s">
        <v>3377</v>
      </c>
      <c r="E215" s="16"/>
      <c r="F215" s="14" t="s">
        <v>3378</v>
      </c>
      <c r="G215" s="14"/>
      <c r="H215" s="14" t="s">
        <v>3379</v>
      </c>
      <c r="I215" s="15">
        <v>25.78</v>
      </c>
      <c r="J215" s="77" t="s">
        <v>153</v>
      </c>
      <c r="K215" s="92"/>
    </row>
    <row r="216" spans="1:11" ht="22.5" x14ac:dyDescent="0.2">
      <c r="A216" s="14" t="s">
        <v>3028</v>
      </c>
      <c r="B216" s="14" t="s">
        <v>3380</v>
      </c>
      <c r="C216" s="14" t="s">
        <v>3381</v>
      </c>
      <c r="D216" s="16" t="s">
        <v>3377</v>
      </c>
      <c r="E216" s="16"/>
      <c r="F216" s="14" t="s">
        <v>3378</v>
      </c>
      <c r="G216" s="14"/>
      <c r="H216" s="14" t="s">
        <v>3379</v>
      </c>
      <c r="I216" s="15">
        <v>18.89</v>
      </c>
      <c r="J216" s="77" t="s">
        <v>153</v>
      </c>
      <c r="K216" s="92"/>
    </row>
    <row r="217" spans="1:11" ht="22.5" x14ac:dyDescent="0.2">
      <c r="A217" s="14" t="s">
        <v>3028</v>
      </c>
      <c r="B217" s="14" t="s">
        <v>3382</v>
      </c>
      <c r="C217" s="14" t="s">
        <v>3383</v>
      </c>
      <c r="D217" s="16" t="s">
        <v>3372</v>
      </c>
      <c r="E217" s="16"/>
      <c r="F217" s="14" t="s">
        <v>3378</v>
      </c>
      <c r="G217" s="14"/>
      <c r="H217" s="14" t="s">
        <v>3379</v>
      </c>
      <c r="I217" s="15">
        <v>25.78</v>
      </c>
      <c r="J217" s="77" t="s">
        <v>153</v>
      </c>
      <c r="K217" s="92"/>
    </row>
    <row r="218" spans="1:11" ht="22.5" x14ac:dyDescent="0.2">
      <c r="A218" s="14" t="s">
        <v>3028</v>
      </c>
      <c r="B218" s="14" t="s">
        <v>3384</v>
      </c>
      <c r="C218" s="14" t="s">
        <v>3385</v>
      </c>
      <c r="D218" s="16" t="s">
        <v>3317</v>
      </c>
      <c r="E218" s="16"/>
      <c r="F218" s="14" t="s">
        <v>3305</v>
      </c>
      <c r="G218" s="14"/>
      <c r="H218" s="14" t="s">
        <v>3386</v>
      </c>
      <c r="I218" s="15">
        <v>85.02</v>
      </c>
      <c r="J218" s="77" t="s">
        <v>153</v>
      </c>
      <c r="K218" s="92"/>
    </row>
    <row r="219" spans="1:11" ht="22.5" x14ac:dyDescent="0.2">
      <c r="A219" s="14" t="s">
        <v>3028</v>
      </c>
      <c r="B219" s="14" t="s">
        <v>3387</v>
      </c>
      <c r="C219" s="14" t="s">
        <v>3387</v>
      </c>
      <c r="D219" s="16" t="s">
        <v>3388</v>
      </c>
      <c r="E219" s="16"/>
      <c r="F219" s="14" t="s">
        <v>3389</v>
      </c>
      <c r="G219" s="14"/>
      <c r="H219" s="14" t="s">
        <v>3199</v>
      </c>
      <c r="I219" s="15">
        <v>23.95</v>
      </c>
      <c r="J219" s="77" t="s">
        <v>153</v>
      </c>
      <c r="K219" s="92"/>
    </row>
    <row r="220" spans="1:11" ht="22.5" x14ac:dyDescent="0.2">
      <c r="A220" s="14" t="s">
        <v>3028</v>
      </c>
      <c r="B220" s="14" t="s">
        <v>3387</v>
      </c>
      <c r="C220" s="14" t="s">
        <v>3387</v>
      </c>
      <c r="D220" s="16" t="s">
        <v>3388</v>
      </c>
      <c r="E220" s="16"/>
      <c r="F220" s="14" t="s">
        <v>3390</v>
      </c>
      <c r="G220" s="14"/>
      <c r="H220" s="14" t="s">
        <v>3198</v>
      </c>
      <c r="I220" s="15">
        <v>23.94</v>
      </c>
      <c r="J220" s="77" t="s">
        <v>153</v>
      </c>
      <c r="K220" s="92"/>
    </row>
    <row r="221" spans="1:11" ht="22.5" x14ac:dyDescent="0.2">
      <c r="A221" s="14" t="s">
        <v>3028</v>
      </c>
      <c r="B221" s="14" t="s">
        <v>3391</v>
      </c>
      <c r="C221" s="14" t="s">
        <v>3392</v>
      </c>
      <c r="D221" s="16" t="s">
        <v>3393</v>
      </c>
      <c r="E221" s="16"/>
      <c r="F221" s="14" t="s">
        <v>3394</v>
      </c>
      <c r="G221" s="14"/>
      <c r="H221" s="14" t="s">
        <v>3395</v>
      </c>
      <c r="I221" s="15">
        <v>92.63</v>
      </c>
      <c r="J221" s="77" t="s">
        <v>153</v>
      </c>
      <c r="K221" s="92"/>
    </row>
    <row r="222" spans="1:11" ht="22.5" x14ac:dyDescent="0.2">
      <c r="A222" s="14" t="s">
        <v>3028</v>
      </c>
      <c r="B222" s="14" t="s">
        <v>3396</v>
      </c>
      <c r="C222" s="14" t="s">
        <v>3397</v>
      </c>
      <c r="D222" s="16" t="s">
        <v>3366</v>
      </c>
      <c r="E222" s="16"/>
      <c r="F222" s="14" t="s">
        <v>3398</v>
      </c>
      <c r="G222" s="14"/>
      <c r="H222" s="14" t="s">
        <v>3399</v>
      </c>
      <c r="I222" s="15">
        <v>729.3</v>
      </c>
      <c r="J222" s="77" t="s">
        <v>153</v>
      </c>
      <c r="K222" s="92"/>
    </row>
    <row r="223" spans="1:11" ht="22.5" x14ac:dyDescent="0.2">
      <c r="A223" s="14" t="s">
        <v>3028</v>
      </c>
      <c r="B223" s="14" t="s">
        <v>3400</v>
      </c>
      <c r="C223" s="14" t="s">
        <v>3401</v>
      </c>
      <c r="D223" s="16" t="s">
        <v>3402</v>
      </c>
      <c r="E223" s="16"/>
      <c r="F223" s="14" t="s">
        <v>3403</v>
      </c>
      <c r="G223" s="14"/>
      <c r="H223" s="14" t="s">
        <v>3404</v>
      </c>
      <c r="I223" s="15">
        <v>141.25</v>
      </c>
      <c r="J223" s="77" t="s">
        <v>153</v>
      </c>
      <c r="K223" s="92"/>
    </row>
    <row r="224" spans="1:11" ht="22.5" x14ac:dyDescent="0.2">
      <c r="A224" s="14" t="s">
        <v>3028</v>
      </c>
      <c r="B224" s="14" t="s">
        <v>3405</v>
      </c>
      <c r="C224" s="14" t="s">
        <v>3406</v>
      </c>
      <c r="D224" s="16" t="s">
        <v>3108</v>
      </c>
      <c r="E224" s="16"/>
      <c r="F224" s="14" t="s">
        <v>3407</v>
      </c>
      <c r="G224" s="14"/>
      <c r="H224" s="14" t="s">
        <v>3408</v>
      </c>
      <c r="I224" s="15">
        <v>153.36000000000001</v>
      </c>
      <c r="J224" s="77" t="s">
        <v>153</v>
      </c>
      <c r="K224" s="92"/>
    </row>
    <row r="225" spans="1:11" ht="22.5" x14ac:dyDescent="0.2">
      <c r="A225" s="14" t="s">
        <v>3028</v>
      </c>
      <c r="B225" s="14" t="s">
        <v>3409</v>
      </c>
      <c r="C225" s="14" t="s">
        <v>3410</v>
      </c>
      <c r="D225" s="16" t="s">
        <v>3411</v>
      </c>
      <c r="E225" s="16"/>
      <c r="F225" s="14" t="s">
        <v>3412</v>
      </c>
      <c r="G225" s="14"/>
      <c r="H225" s="14" t="s">
        <v>3413</v>
      </c>
      <c r="I225" s="15">
        <v>107.59</v>
      </c>
      <c r="J225" s="77" t="s">
        <v>153</v>
      </c>
      <c r="K225" s="92"/>
    </row>
    <row r="226" spans="1:11" ht="22.5" x14ac:dyDescent="0.2">
      <c r="A226" s="14" t="s">
        <v>3028</v>
      </c>
      <c r="B226" s="14" t="s">
        <v>3414</v>
      </c>
      <c r="C226" s="14" t="s">
        <v>3415</v>
      </c>
      <c r="D226" s="16" t="s">
        <v>3416</v>
      </c>
      <c r="E226" s="16"/>
      <c r="F226" s="14" t="s">
        <v>3417</v>
      </c>
      <c r="G226" s="14"/>
      <c r="H226" s="14" t="s">
        <v>3418</v>
      </c>
      <c r="I226" s="15">
        <v>22.45</v>
      </c>
      <c r="J226" s="77" t="s">
        <v>153</v>
      </c>
      <c r="K226" s="92"/>
    </row>
    <row r="227" spans="1:11" ht="22.5" x14ac:dyDescent="0.2">
      <c r="A227" s="14" t="s">
        <v>3028</v>
      </c>
      <c r="B227" s="14" t="s">
        <v>3419</v>
      </c>
      <c r="C227" s="14" t="s">
        <v>3420</v>
      </c>
      <c r="D227" s="16" t="s">
        <v>3393</v>
      </c>
      <c r="E227" s="16"/>
      <c r="F227" s="14" t="s">
        <v>3421</v>
      </c>
      <c r="G227" s="14"/>
      <c r="H227" s="14" t="s">
        <v>3203</v>
      </c>
      <c r="I227" s="15">
        <v>8.6300000000000008</v>
      </c>
      <c r="J227" s="77" t="s">
        <v>153</v>
      </c>
      <c r="K227" s="92"/>
    </row>
    <row r="228" spans="1:11" ht="22.5" x14ac:dyDescent="0.2">
      <c r="A228" s="14" t="s">
        <v>3028</v>
      </c>
      <c r="B228" s="14" t="s">
        <v>3422</v>
      </c>
      <c r="C228" s="14" t="s">
        <v>3423</v>
      </c>
      <c r="D228" s="16" t="s">
        <v>3296</v>
      </c>
      <c r="E228" s="16"/>
      <c r="F228" s="14" t="s">
        <v>3424</v>
      </c>
      <c r="G228" s="14"/>
      <c r="H228" s="14" t="s">
        <v>3425</v>
      </c>
      <c r="I228" s="15">
        <v>9</v>
      </c>
      <c r="J228" s="77" t="s">
        <v>153</v>
      </c>
      <c r="K228" s="92"/>
    </row>
    <row r="229" spans="1:11" ht="22.5" x14ac:dyDescent="0.2">
      <c r="A229" s="14" t="s">
        <v>3028</v>
      </c>
      <c r="B229" s="14" t="s">
        <v>3426</v>
      </c>
      <c r="C229" s="14" t="s">
        <v>3427</v>
      </c>
      <c r="D229" s="16" t="s">
        <v>3393</v>
      </c>
      <c r="E229" s="16"/>
      <c r="F229" s="14" t="s">
        <v>3428</v>
      </c>
      <c r="G229" s="14"/>
      <c r="H229" s="14" t="s">
        <v>3418</v>
      </c>
      <c r="I229" s="15">
        <v>130.22</v>
      </c>
      <c r="J229" s="77" t="s">
        <v>153</v>
      </c>
      <c r="K229" s="92"/>
    </row>
    <row r="230" spans="1:11" ht="22.5" x14ac:dyDescent="0.2">
      <c r="A230" s="14" t="s">
        <v>3028</v>
      </c>
      <c r="B230" s="14" t="s">
        <v>3429</v>
      </c>
      <c r="C230" s="14" t="s">
        <v>3423</v>
      </c>
      <c r="D230" s="16" t="s">
        <v>3108</v>
      </c>
      <c r="E230" s="16"/>
      <c r="F230" s="14" t="s">
        <v>3424</v>
      </c>
      <c r="G230" s="14"/>
      <c r="H230" s="14" t="s">
        <v>3430</v>
      </c>
      <c r="I230" s="15">
        <v>9</v>
      </c>
      <c r="J230" s="77" t="s">
        <v>153</v>
      </c>
      <c r="K230" s="92"/>
    </row>
    <row r="231" spans="1:11" ht="22.5" x14ac:dyDescent="0.2">
      <c r="A231" s="14" t="s">
        <v>3028</v>
      </c>
      <c r="B231" s="14" t="s">
        <v>3431</v>
      </c>
      <c r="C231" s="14" t="s">
        <v>3432</v>
      </c>
      <c r="D231" s="16" t="s">
        <v>3433</v>
      </c>
      <c r="E231" s="16"/>
      <c r="F231" s="14" t="s">
        <v>3434</v>
      </c>
      <c r="G231" s="14"/>
      <c r="H231" s="14" t="s">
        <v>3435</v>
      </c>
      <c r="I231" s="15">
        <v>60</v>
      </c>
      <c r="J231" s="77" t="s">
        <v>153</v>
      </c>
      <c r="K231" s="92"/>
    </row>
    <row r="232" spans="1:11" ht="22.5" x14ac:dyDescent="0.2">
      <c r="A232" s="14" t="s">
        <v>3028</v>
      </c>
      <c r="B232" s="14" t="s">
        <v>3436</v>
      </c>
      <c r="C232" s="14" t="s">
        <v>3437</v>
      </c>
      <c r="D232" s="16" t="s">
        <v>3388</v>
      </c>
      <c r="E232" s="16"/>
      <c r="F232" s="14" t="s">
        <v>3438</v>
      </c>
      <c r="G232" s="14"/>
      <c r="H232" s="14" t="s">
        <v>3439</v>
      </c>
      <c r="I232" s="15">
        <v>860</v>
      </c>
      <c r="J232" s="77" t="s">
        <v>153</v>
      </c>
      <c r="K232" s="92"/>
    </row>
    <row r="233" spans="1:11" ht="22.5" x14ac:dyDescent="0.2">
      <c r="A233" s="14" t="s">
        <v>3028</v>
      </c>
      <c r="B233" s="14" t="s">
        <v>3440</v>
      </c>
      <c r="C233" s="14" t="s">
        <v>3441</v>
      </c>
      <c r="D233" s="16" t="s">
        <v>3108</v>
      </c>
      <c r="E233" s="16"/>
      <c r="F233" s="14" t="s">
        <v>3442</v>
      </c>
      <c r="G233" s="14"/>
      <c r="H233" s="14" t="s">
        <v>3443</v>
      </c>
      <c r="I233" s="15">
        <v>99</v>
      </c>
      <c r="J233" s="77" t="s">
        <v>153</v>
      </c>
      <c r="K233" s="92"/>
    </row>
    <row r="234" spans="1:11" ht="22.5" x14ac:dyDescent="0.2">
      <c r="A234" s="14" t="s">
        <v>3028</v>
      </c>
      <c r="B234" s="14" t="s">
        <v>3444</v>
      </c>
      <c r="C234" s="14" t="s">
        <v>3445</v>
      </c>
      <c r="D234" s="16" t="s">
        <v>3388</v>
      </c>
      <c r="E234" s="16"/>
      <c r="F234" s="14" t="s">
        <v>3446</v>
      </c>
      <c r="G234" s="14"/>
      <c r="H234" s="14" t="s">
        <v>3443</v>
      </c>
      <c r="I234" s="15">
        <v>12</v>
      </c>
      <c r="J234" s="77" t="s">
        <v>153</v>
      </c>
      <c r="K234" s="92"/>
    </row>
    <row r="235" spans="1:11" ht="22.5" x14ac:dyDescent="0.2">
      <c r="A235" s="14" t="s">
        <v>3028</v>
      </c>
      <c r="B235" s="14" t="s">
        <v>3447</v>
      </c>
      <c r="C235" s="14" t="s">
        <v>3447</v>
      </c>
      <c r="D235" s="16" t="s">
        <v>3388</v>
      </c>
      <c r="E235" s="16"/>
      <c r="F235" s="14" t="s">
        <v>3448</v>
      </c>
      <c r="G235" s="14"/>
      <c r="H235" s="14" t="s">
        <v>3164</v>
      </c>
      <c r="I235" s="15">
        <v>240</v>
      </c>
      <c r="J235" s="77" t="s">
        <v>153</v>
      </c>
      <c r="K235" s="92"/>
    </row>
    <row r="236" spans="1:11" ht="22.5" x14ac:dyDescent="0.2">
      <c r="A236" s="14" t="s">
        <v>3028</v>
      </c>
      <c r="B236" s="14" t="s">
        <v>3449</v>
      </c>
      <c r="C236" s="14" t="s">
        <v>3450</v>
      </c>
      <c r="D236" s="16" t="s">
        <v>3451</v>
      </c>
      <c r="E236" s="16"/>
      <c r="F236" s="14" t="s">
        <v>3452</v>
      </c>
      <c r="G236" s="14"/>
      <c r="H236" s="14" t="s">
        <v>3395</v>
      </c>
      <c r="I236" s="15">
        <v>330.5</v>
      </c>
      <c r="J236" s="77" t="s">
        <v>153</v>
      </c>
      <c r="K236" s="92"/>
    </row>
    <row r="237" spans="1:11" ht="22.5" x14ac:dyDescent="0.2">
      <c r="A237" s="14" t="s">
        <v>3028</v>
      </c>
      <c r="B237" s="14" t="s">
        <v>3453</v>
      </c>
      <c r="C237" s="14" t="s">
        <v>3454</v>
      </c>
      <c r="D237" s="16" t="s">
        <v>3317</v>
      </c>
      <c r="E237" s="16"/>
      <c r="F237" s="14" t="s">
        <v>3455</v>
      </c>
      <c r="G237" s="14"/>
      <c r="H237" s="14" t="s">
        <v>3120</v>
      </c>
      <c r="I237" s="15">
        <v>40</v>
      </c>
      <c r="J237" s="77" t="s">
        <v>153</v>
      </c>
      <c r="K237" s="92"/>
    </row>
    <row r="238" spans="1:11" ht="22.5" x14ac:dyDescent="0.2">
      <c r="A238" s="14" t="s">
        <v>3028</v>
      </c>
      <c r="B238" s="14" t="s">
        <v>3456</v>
      </c>
      <c r="C238" s="14" t="s">
        <v>3457</v>
      </c>
      <c r="D238" s="16" t="s">
        <v>3317</v>
      </c>
      <c r="E238" s="16"/>
      <c r="F238" s="14" t="s">
        <v>3458</v>
      </c>
      <c r="G238" s="14"/>
      <c r="H238" s="14" t="s">
        <v>3120</v>
      </c>
      <c r="I238" s="15">
        <v>12.8</v>
      </c>
      <c r="J238" s="77" t="s">
        <v>153</v>
      </c>
      <c r="K238" s="92"/>
    </row>
    <row r="239" spans="1:11" ht="22.5" x14ac:dyDescent="0.2">
      <c r="A239" s="14" t="s">
        <v>3028</v>
      </c>
      <c r="B239" s="14" t="s">
        <v>3459</v>
      </c>
      <c r="C239" s="14" t="s">
        <v>3460</v>
      </c>
      <c r="D239" s="16" t="s">
        <v>3060</v>
      </c>
      <c r="E239" s="16"/>
      <c r="F239" s="14" t="s">
        <v>3461</v>
      </c>
      <c r="G239" s="14">
        <v>35697300</v>
      </c>
      <c r="H239" s="14" t="s">
        <v>3462</v>
      </c>
      <c r="I239" s="15">
        <v>3920</v>
      </c>
      <c r="J239" s="77" t="s">
        <v>153</v>
      </c>
      <c r="K239" s="92"/>
    </row>
    <row r="240" spans="1:11" ht="12.75" x14ac:dyDescent="0.2">
      <c r="A240" s="14" t="s">
        <v>3028</v>
      </c>
      <c r="B240" s="14" t="s">
        <v>3463</v>
      </c>
      <c r="C240" s="14" t="s">
        <v>3464</v>
      </c>
      <c r="D240" s="16" t="s">
        <v>3465</v>
      </c>
      <c r="E240" s="16"/>
      <c r="F240" s="14" t="s">
        <v>3466</v>
      </c>
      <c r="G240" s="14">
        <v>47259116</v>
      </c>
      <c r="H240" s="14" t="s">
        <v>3467</v>
      </c>
      <c r="I240" s="15">
        <v>58.99</v>
      </c>
      <c r="J240" s="77" t="s">
        <v>3121</v>
      </c>
      <c r="K240" s="92"/>
    </row>
    <row r="241" spans="1:11" ht="12.75" x14ac:dyDescent="0.2">
      <c r="A241" s="14" t="s">
        <v>3028</v>
      </c>
      <c r="B241" s="14" t="s">
        <v>3468</v>
      </c>
      <c r="C241" s="14" t="s">
        <v>3469</v>
      </c>
      <c r="D241" s="16" t="s">
        <v>3470</v>
      </c>
      <c r="E241" s="16"/>
      <c r="F241" s="14" t="s">
        <v>3471</v>
      </c>
      <c r="G241" s="14">
        <v>47259116</v>
      </c>
      <c r="H241" s="14" t="s">
        <v>3467</v>
      </c>
      <c r="I241" s="15">
        <v>55.32</v>
      </c>
      <c r="J241" s="77" t="s">
        <v>3121</v>
      </c>
      <c r="K241" s="92"/>
    </row>
    <row r="242" spans="1:11" ht="12.75" x14ac:dyDescent="0.2">
      <c r="A242" s="14" t="s">
        <v>3028</v>
      </c>
      <c r="B242" s="14" t="s">
        <v>3472</v>
      </c>
      <c r="C242" s="14" t="s">
        <v>3473</v>
      </c>
      <c r="D242" s="16" t="s">
        <v>3474</v>
      </c>
      <c r="E242" s="16"/>
      <c r="F242" s="14" t="s">
        <v>3475</v>
      </c>
      <c r="G242" s="14">
        <v>47259116</v>
      </c>
      <c r="H242" s="14" t="s">
        <v>3467</v>
      </c>
      <c r="I242" s="15">
        <v>55</v>
      </c>
      <c r="J242" s="77" t="s">
        <v>3121</v>
      </c>
      <c r="K242" s="92"/>
    </row>
    <row r="243" spans="1:11" ht="12.75" x14ac:dyDescent="0.2">
      <c r="A243" s="14" t="s">
        <v>3028</v>
      </c>
      <c r="B243" s="14" t="s">
        <v>3476</v>
      </c>
      <c r="C243" s="14" t="s">
        <v>3477</v>
      </c>
      <c r="D243" s="16" t="s">
        <v>3478</v>
      </c>
      <c r="E243" s="16"/>
      <c r="F243" s="14" t="s">
        <v>3479</v>
      </c>
      <c r="G243" s="14">
        <v>47259116</v>
      </c>
      <c r="H243" s="14" t="s">
        <v>3467</v>
      </c>
      <c r="I243" s="15">
        <v>55</v>
      </c>
      <c r="J243" s="77" t="s">
        <v>3121</v>
      </c>
      <c r="K243" s="92"/>
    </row>
    <row r="244" spans="1:11" ht="12.75" x14ac:dyDescent="0.2">
      <c r="A244" s="14" t="s">
        <v>3028</v>
      </c>
      <c r="B244" s="14" t="s">
        <v>3480</v>
      </c>
      <c r="C244" s="14" t="s">
        <v>3481</v>
      </c>
      <c r="D244" s="16" t="s">
        <v>3098</v>
      </c>
      <c r="E244" s="16"/>
      <c r="F244" s="14" t="s">
        <v>3482</v>
      </c>
      <c r="G244" s="14">
        <v>47259116</v>
      </c>
      <c r="H244" s="14" t="s">
        <v>3467</v>
      </c>
      <c r="I244" s="15">
        <v>55</v>
      </c>
      <c r="J244" s="77" t="s">
        <v>3121</v>
      </c>
      <c r="K244" s="92"/>
    </row>
    <row r="245" spans="1:11" ht="12.75" x14ac:dyDescent="0.2">
      <c r="A245" s="14" t="s">
        <v>3028</v>
      </c>
      <c r="B245" s="14" t="s">
        <v>3483</v>
      </c>
      <c r="C245" s="14" t="s">
        <v>3484</v>
      </c>
      <c r="D245" s="16" t="s">
        <v>3485</v>
      </c>
      <c r="E245" s="16"/>
      <c r="F245" s="14" t="s">
        <v>3486</v>
      </c>
      <c r="G245" s="14">
        <v>47259116</v>
      </c>
      <c r="H245" s="14" t="s">
        <v>3467</v>
      </c>
      <c r="I245" s="15">
        <v>55.08</v>
      </c>
      <c r="J245" s="77" t="s">
        <v>3121</v>
      </c>
      <c r="K245" s="92"/>
    </row>
    <row r="246" spans="1:11" ht="12.75" x14ac:dyDescent="0.2">
      <c r="A246" s="14" t="s">
        <v>3028</v>
      </c>
      <c r="B246" s="14" t="s">
        <v>3487</v>
      </c>
      <c r="C246" s="14" t="s">
        <v>3488</v>
      </c>
      <c r="D246" s="16" t="s">
        <v>3393</v>
      </c>
      <c r="E246" s="16"/>
      <c r="F246" s="14" t="s">
        <v>3489</v>
      </c>
      <c r="G246" s="14">
        <v>47259116</v>
      </c>
      <c r="H246" s="14" t="s">
        <v>3467</v>
      </c>
      <c r="I246" s="15">
        <v>55.1</v>
      </c>
      <c r="J246" s="77" t="s">
        <v>3121</v>
      </c>
      <c r="K246" s="92"/>
    </row>
    <row r="247" spans="1:11" ht="22.5" x14ac:dyDescent="0.2">
      <c r="A247" s="14" t="s">
        <v>3028</v>
      </c>
      <c r="B247" s="14" t="s">
        <v>3490</v>
      </c>
      <c r="C247" s="14" t="s">
        <v>3491</v>
      </c>
      <c r="D247" s="16" t="s">
        <v>3393</v>
      </c>
      <c r="E247" s="16"/>
      <c r="F247" s="14" t="s">
        <v>3492</v>
      </c>
      <c r="G247" s="14">
        <v>47632470</v>
      </c>
      <c r="H247" s="14" t="s">
        <v>3493</v>
      </c>
      <c r="I247" s="15">
        <v>69</v>
      </c>
      <c r="J247" s="77" t="s">
        <v>3121</v>
      </c>
      <c r="K247" s="92"/>
    </row>
    <row r="248" spans="1:11" ht="22.5" x14ac:dyDescent="0.2">
      <c r="A248" s="14" t="s">
        <v>3028</v>
      </c>
      <c r="B248" s="14" t="s">
        <v>3494</v>
      </c>
      <c r="C248" s="14" t="s">
        <v>3495</v>
      </c>
      <c r="D248" s="16" t="s">
        <v>3496</v>
      </c>
      <c r="E248" s="16"/>
      <c r="F248" s="14" t="s">
        <v>3497</v>
      </c>
      <c r="G248" s="14" t="s">
        <v>3498</v>
      </c>
      <c r="H248" s="14" t="s">
        <v>3499</v>
      </c>
      <c r="I248" s="15">
        <v>237.57</v>
      </c>
      <c r="J248" s="77" t="s">
        <v>3034</v>
      </c>
      <c r="K248" s="92"/>
    </row>
    <row r="249" spans="1:11" ht="22.5" x14ac:dyDescent="0.2">
      <c r="A249" s="14" t="s">
        <v>3028</v>
      </c>
      <c r="B249" s="14" t="s">
        <v>3500</v>
      </c>
      <c r="C249" s="14" t="s">
        <v>3501</v>
      </c>
      <c r="D249" s="16" t="s">
        <v>3393</v>
      </c>
      <c r="E249" s="16"/>
      <c r="F249" s="14" t="s">
        <v>3502</v>
      </c>
      <c r="G249" s="14">
        <v>47632470</v>
      </c>
      <c r="H249" s="14" t="s">
        <v>3493</v>
      </c>
      <c r="I249" s="15">
        <v>100</v>
      </c>
      <c r="J249" s="77" t="s">
        <v>3121</v>
      </c>
      <c r="K249" s="92"/>
    </row>
    <row r="250" spans="1:11" ht="22.5" x14ac:dyDescent="0.2">
      <c r="A250" s="14" t="s">
        <v>3028</v>
      </c>
      <c r="B250" s="14" t="s">
        <v>3503</v>
      </c>
      <c r="C250" s="14" t="s">
        <v>3504</v>
      </c>
      <c r="D250" s="16" t="s">
        <v>3115</v>
      </c>
      <c r="E250" s="16"/>
      <c r="F250" s="14" t="s">
        <v>3505</v>
      </c>
      <c r="G250" s="14">
        <v>42171717</v>
      </c>
      <c r="H250" s="14" t="s">
        <v>3506</v>
      </c>
      <c r="I250" s="15">
        <v>144</v>
      </c>
      <c r="J250" s="77" t="s">
        <v>3121</v>
      </c>
      <c r="K250" s="92"/>
    </row>
    <row r="251" spans="1:11" ht="12.75" x14ac:dyDescent="0.2">
      <c r="A251" s="14" t="s">
        <v>3028</v>
      </c>
      <c r="B251" s="14" t="s">
        <v>3507</v>
      </c>
      <c r="C251" s="14" t="s">
        <v>3508</v>
      </c>
      <c r="D251" s="16" t="s">
        <v>3509</v>
      </c>
      <c r="E251" s="16"/>
      <c r="F251" s="14" t="s">
        <v>3510</v>
      </c>
      <c r="G251" s="14">
        <v>35863536</v>
      </c>
      <c r="H251" s="14" t="s">
        <v>3511</v>
      </c>
      <c r="I251" s="15">
        <v>1107</v>
      </c>
      <c r="J251" s="77" t="s">
        <v>3121</v>
      </c>
      <c r="K251" s="92"/>
    </row>
    <row r="252" spans="1:11" ht="12.75" x14ac:dyDescent="0.2">
      <c r="A252" s="14" t="s">
        <v>3028</v>
      </c>
      <c r="B252" s="14" t="s">
        <v>3512</v>
      </c>
      <c r="C252" s="14" t="s">
        <v>3513</v>
      </c>
      <c r="D252" s="16" t="s">
        <v>3470</v>
      </c>
      <c r="E252" s="16"/>
      <c r="F252" s="14" t="s">
        <v>3514</v>
      </c>
      <c r="G252" s="14">
        <v>35863536</v>
      </c>
      <c r="H252" s="14" t="s">
        <v>3511</v>
      </c>
      <c r="I252" s="15">
        <v>1107</v>
      </c>
      <c r="J252" s="77" t="s">
        <v>3121</v>
      </c>
      <c r="K252" s="92"/>
    </row>
    <row r="253" spans="1:11" ht="12.75" x14ac:dyDescent="0.2">
      <c r="A253" s="14" t="s">
        <v>3028</v>
      </c>
      <c r="B253" s="14" t="s">
        <v>3515</v>
      </c>
      <c r="C253" s="14" t="s">
        <v>3516</v>
      </c>
      <c r="D253" s="16" t="s">
        <v>3517</v>
      </c>
      <c r="E253" s="16"/>
      <c r="F253" s="14" t="s">
        <v>3518</v>
      </c>
      <c r="G253" s="14">
        <v>35863536</v>
      </c>
      <c r="H253" s="14" t="s">
        <v>3511</v>
      </c>
      <c r="I253" s="15">
        <v>1107</v>
      </c>
      <c r="J253" s="77" t="s">
        <v>3121</v>
      </c>
      <c r="K253" s="92"/>
    </row>
    <row r="254" spans="1:11" ht="12.75" x14ac:dyDescent="0.2">
      <c r="A254" s="14" t="s">
        <v>3028</v>
      </c>
      <c r="B254" s="14" t="s">
        <v>3519</v>
      </c>
      <c r="C254" s="14" t="s">
        <v>3520</v>
      </c>
      <c r="D254" s="16" t="s">
        <v>3521</v>
      </c>
      <c r="E254" s="16"/>
      <c r="F254" s="14" t="s">
        <v>3522</v>
      </c>
      <c r="G254" s="14">
        <v>35863536</v>
      </c>
      <c r="H254" s="14" t="s">
        <v>3511</v>
      </c>
      <c r="I254" s="15">
        <v>1107</v>
      </c>
      <c r="J254" s="77" t="s">
        <v>3121</v>
      </c>
      <c r="K254" s="92"/>
    </row>
    <row r="255" spans="1:11" ht="12.75" x14ac:dyDescent="0.2">
      <c r="A255" s="14" t="s">
        <v>3028</v>
      </c>
      <c r="B255" s="14" t="s">
        <v>3523</v>
      </c>
      <c r="C255" s="14" t="s">
        <v>3524</v>
      </c>
      <c r="D255" s="16" t="s">
        <v>3525</v>
      </c>
      <c r="E255" s="16"/>
      <c r="F255" s="14" t="s">
        <v>3526</v>
      </c>
      <c r="G255" s="14">
        <v>35863536</v>
      </c>
      <c r="H255" s="14" t="s">
        <v>3511</v>
      </c>
      <c r="I255" s="15">
        <v>700</v>
      </c>
      <c r="J255" s="77" t="s">
        <v>3121</v>
      </c>
      <c r="K255" s="92"/>
    </row>
    <row r="256" spans="1:11" ht="12.75" x14ac:dyDescent="0.2">
      <c r="A256" s="14" t="s">
        <v>3028</v>
      </c>
      <c r="B256" s="14" t="s">
        <v>3527</v>
      </c>
      <c r="C256" s="14" t="s">
        <v>3527</v>
      </c>
      <c r="D256" s="16" t="s">
        <v>3528</v>
      </c>
      <c r="E256" s="16"/>
      <c r="F256" s="14" t="s">
        <v>3529</v>
      </c>
      <c r="G256" s="14"/>
      <c r="H256" s="14" t="s">
        <v>3530</v>
      </c>
      <c r="I256" s="15">
        <v>204</v>
      </c>
      <c r="J256" s="77" t="s">
        <v>3121</v>
      </c>
      <c r="K256" s="92"/>
    </row>
    <row r="257" spans="1:11" ht="12.75" x14ac:dyDescent="0.2">
      <c r="A257" s="14" t="s">
        <v>3028</v>
      </c>
      <c r="B257" s="14" t="s">
        <v>3531</v>
      </c>
      <c r="C257" s="14" t="s">
        <v>3531</v>
      </c>
      <c r="D257" s="16" t="s">
        <v>3532</v>
      </c>
      <c r="E257" s="16"/>
      <c r="F257" s="14" t="s">
        <v>3533</v>
      </c>
      <c r="G257" s="14"/>
      <c r="H257" s="14" t="s">
        <v>3530</v>
      </c>
      <c r="I257" s="15">
        <v>212.24</v>
      </c>
      <c r="J257" s="77" t="s">
        <v>3121</v>
      </c>
      <c r="K257" s="92"/>
    </row>
    <row r="258" spans="1:11" ht="12.75" x14ac:dyDescent="0.2">
      <c r="A258" s="14" t="s">
        <v>3028</v>
      </c>
      <c r="B258" s="14" t="s">
        <v>3534</v>
      </c>
      <c r="C258" s="14" t="s">
        <v>3534</v>
      </c>
      <c r="D258" s="16" t="s">
        <v>3521</v>
      </c>
      <c r="E258" s="16"/>
      <c r="F258" s="14" t="s">
        <v>3535</v>
      </c>
      <c r="G258" s="14"/>
      <c r="H258" s="14" t="s">
        <v>3530</v>
      </c>
      <c r="I258" s="15">
        <v>204</v>
      </c>
      <c r="J258" s="77" t="s">
        <v>3121</v>
      </c>
      <c r="K258" s="92"/>
    </row>
    <row r="259" spans="1:11" ht="12.75" x14ac:dyDescent="0.2">
      <c r="A259" s="14" t="s">
        <v>3028</v>
      </c>
      <c r="B259" s="14" t="s">
        <v>3536</v>
      </c>
      <c r="C259" s="14" t="s">
        <v>3536</v>
      </c>
      <c r="D259" s="16" t="s">
        <v>3525</v>
      </c>
      <c r="E259" s="16"/>
      <c r="F259" s="14" t="s">
        <v>3537</v>
      </c>
      <c r="G259" s="14"/>
      <c r="H259" s="14" t="s">
        <v>3530</v>
      </c>
      <c r="I259" s="15">
        <v>204</v>
      </c>
      <c r="J259" s="77" t="s">
        <v>3121</v>
      </c>
      <c r="K259" s="92"/>
    </row>
    <row r="260" spans="1:11" ht="12.75" x14ac:dyDescent="0.2">
      <c r="A260" s="14" t="s">
        <v>3028</v>
      </c>
      <c r="B260" s="14" t="s">
        <v>3538</v>
      </c>
      <c r="C260" s="14" t="s">
        <v>3538</v>
      </c>
      <c r="D260" s="16" t="s">
        <v>3031</v>
      </c>
      <c r="E260" s="16"/>
      <c r="F260" s="14" t="s">
        <v>3539</v>
      </c>
      <c r="G260" s="14"/>
      <c r="H260" s="14" t="s">
        <v>3530</v>
      </c>
      <c r="I260" s="15">
        <v>204</v>
      </c>
      <c r="J260" s="77" t="s">
        <v>3121</v>
      </c>
      <c r="K260" s="92"/>
    </row>
    <row r="261" spans="1:11" ht="12.75" x14ac:dyDescent="0.2">
      <c r="A261" s="14" t="s">
        <v>3028</v>
      </c>
      <c r="B261" s="14" t="s">
        <v>3540</v>
      </c>
      <c r="C261" s="14" t="s">
        <v>3540</v>
      </c>
      <c r="D261" s="16" t="s">
        <v>3393</v>
      </c>
      <c r="E261" s="16"/>
      <c r="F261" s="14" t="s">
        <v>3541</v>
      </c>
      <c r="G261" s="14"/>
      <c r="H261" s="14" t="s">
        <v>3530</v>
      </c>
      <c r="I261" s="15">
        <v>204</v>
      </c>
      <c r="J261" s="77" t="s">
        <v>3121</v>
      </c>
      <c r="K261" s="92"/>
    </row>
    <row r="262" spans="1:11" ht="12.75" x14ac:dyDescent="0.2">
      <c r="A262" s="14" t="s">
        <v>3028</v>
      </c>
      <c r="B262" s="14" t="s">
        <v>3542</v>
      </c>
      <c r="C262" s="14" t="s">
        <v>3542</v>
      </c>
      <c r="D262" s="16" t="s">
        <v>3543</v>
      </c>
      <c r="E262" s="16"/>
      <c r="F262" s="14" t="s">
        <v>3544</v>
      </c>
      <c r="G262" s="14"/>
      <c r="H262" s="14" t="s">
        <v>3530</v>
      </c>
      <c r="I262" s="15">
        <v>209.24</v>
      </c>
      <c r="J262" s="77" t="s">
        <v>3121</v>
      </c>
      <c r="K262" s="92"/>
    </row>
    <row r="263" spans="1:11" ht="12.75" x14ac:dyDescent="0.2">
      <c r="A263" s="14" t="s">
        <v>3028</v>
      </c>
      <c r="B263" s="14" t="s">
        <v>3545</v>
      </c>
      <c r="C263" s="14" t="s">
        <v>3545</v>
      </c>
      <c r="D263" s="16" t="s">
        <v>3509</v>
      </c>
      <c r="E263" s="16"/>
      <c r="F263" s="14" t="s">
        <v>3546</v>
      </c>
      <c r="G263" s="14">
        <v>35942436</v>
      </c>
      <c r="H263" s="14" t="s">
        <v>3547</v>
      </c>
      <c r="I263" s="15">
        <v>22.44</v>
      </c>
      <c r="J263" s="77" t="s">
        <v>3121</v>
      </c>
      <c r="K263" s="92"/>
    </row>
    <row r="264" spans="1:11" ht="22.5" x14ac:dyDescent="0.2">
      <c r="A264" s="14" t="s">
        <v>3028</v>
      </c>
      <c r="B264" s="14" t="s">
        <v>3545</v>
      </c>
      <c r="C264" s="14" t="s">
        <v>3545</v>
      </c>
      <c r="D264" s="16" t="s">
        <v>3509</v>
      </c>
      <c r="E264" s="16"/>
      <c r="F264" s="14" t="s">
        <v>3548</v>
      </c>
      <c r="G264" s="14">
        <v>30807484</v>
      </c>
      <c r="H264" s="14" t="s">
        <v>3549</v>
      </c>
      <c r="I264" s="15">
        <v>51.4</v>
      </c>
      <c r="J264" s="77" t="s">
        <v>3121</v>
      </c>
      <c r="K264" s="92"/>
    </row>
    <row r="265" spans="1:11" ht="12.75" x14ac:dyDescent="0.2">
      <c r="A265" s="14" t="s">
        <v>3028</v>
      </c>
      <c r="B265" s="14" t="s">
        <v>3527</v>
      </c>
      <c r="C265" s="14" t="s">
        <v>3527</v>
      </c>
      <c r="D265" s="16" t="s">
        <v>3528</v>
      </c>
      <c r="E265" s="16"/>
      <c r="F265" s="14" t="s">
        <v>3550</v>
      </c>
      <c r="G265" s="14">
        <v>35942436</v>
      </c>
      <c r="H265" s="14" t="s">
        <v>3547</v>
      </c>
      <c r="I265" s="15">
        <v>22.44</v>
      </c>
      <c r="J265" s="77" t="s">
        <v>3121</v>
      </c>
      <c r="K265" s="92"/>
    </row>
    <row r="266" spans="1:11" ht="22.5" x14ac:dyDescent="0.2">
      <c r="A266" s="14" t="s">
        <v>3028</v>
      </c>
      <c r="B266" s="14" t="s">
        <v>3527</v>
      </c>
      <c r="C266" s="14" t="s">
        <v>3527</v>
      </c>
      <c r="D266" s="16" t="s">
        <v>3528</v>
      </c>
      <c r="E266" s="16"/>
      <c r="F266" s="14" t="s">
        <v>3551</v>
      </c>
      <c r="G266" s="14">
        <v>30807484</v>
      </c>
      <c r="H266" s="14" t="s">
        <v>3549</v>
      </c>
      <c r="I266" s="15">
        <v>51.4</v>
      </c>
      <c r="J266" s="77" t="s">
        <v>3121</v>
      </c>
      <c r="K266" s="92"/>
    </row>
    <row r="267" spans="1:11" ht="12.75" x14ac:dyDescent="0.2">
      <c r="A267" s="14" t="s">
        <v>3028</v>
      </c>
      <c r="B267" s="14" t="s">
        <v>3531</v>
      </c>
      <c r="C267" s="14" t="s">
        <v>3531</v>
      </c>
      <c r="D267" s="16" t="s">
        <v>3125</v>
      </c>
      <c r="E267" s="16"/>
      <c r="F267" s="14" t="s">
        <v>3552</v>
      </c>
      <c r="G267" s="14">
        <v>35942436</v>
      </c>
      <c r="H267" s="14" t="s">
        <v>3547</v>
      </c>
      <c r="I267" s="15">
        <v>23.34</v>
      </c>
      <c r="J267" s="77" t="s">
        <v>3121</v>
      </c>
      <c r="K267" s="92"/>
    </row>
    <row r="268" spans="1:11" ht="22.5" x14ac:dyDescent="0.2">
      <c r="A268" s="14" t="s">
        <v>3028</v>
      </c>
      <c r="B268" s="14" t="s">
        <v>3531</v>
      </c>
      <c r="C268" s="14" t="s">
        <v>3531</v>
      </c>
      <c r="D268" s="16" t="s">
        <v>3125</v>
      </c>
      <c r="E268" s="16"/>
      <c r="F268" s="14" t="s">
        <v>3553</v>
      </c>
      <c r="G268" s="14">
        <v>30807484</v>
      </c>
      <c r="H268" s="14" t="s">
        <v>3549</v>
      </c>
      <c r="I268" s="15">
        <v>53.46</v>
      </c>
      <c r="J268" s="77" t="s">
        <v>3121</v>
      </c>
      <c r="K268" s="92"/>
    </row>
    <row r="269" spans="1:11" ht="22.5" x14ac:dyDescent="0.2">
      <c r="A269" s="14" t="s">
        <v>3028</v>
      </c>
      <c r="B269" s="14" t="s">
        <v>3534</v>
      </c>
      <c r="C269" s="14" t="s">
        <v>3534</v>
      </c>
      <c r="D269" s="16" t="s">
        <v>3521</v>
      </c>
      <c r="E269" s="16"/>
      <c r="F269" s="14" t="s">
        <v>3554</v>
      </c>
      <c r="G269" s="14">
        <v>30807484</v>
      </c>
      <c r="H269" s="14" t="s">
        <v>3549</v>
      </c>
      <c r="I269" s="15">
        <v>51.4</v>
      </c>
      <c r="J269" s="77" t="s">
        <v>3121</v>
      </c>
      <c r="K269" s="92"/>
    </row>
    <row r="270" spans="1:11" ht="12.75" x14ac:dyDescent="0.2">
      <c r="A270" s="14" t="s">
        <v>3028</v>
      </c>
      <c r="B270" s="14" t="s">
        <v>3534</v>
      </c>
      <c r="C270" s="14" t="s">
        <v>3534</v>
      </c>
      <c r="D270" s="16" t="s">
        <v>3521</v>
      </c>
      <c r="E270" s="16"/>
      <c r="F270" s="14" t="s">
        <v>3555</v>
      </c>
      <c r="G270" s="14">
        <v>35942436</v>
      </c>
      <c r="H270" s="14" t="s">
        <v>3547</v>
      </c>
      <c r="I270" s="15">
        <v>22.44</v>
      </c>
      <c r="J270" s="77" t="s">
        <v>3121</v>
      </c>
      <c r="K270" s="92"/>
    </row>
    <row r="271" spans="1:11" ht="22.5" x14ac:dyDescent="0.2">
      <c r="A271" s="14" t="s">
        <v>3028</v>
      </c>
      <c r="B271" s="14" t="s">
        <v>3536</v>
      </c>
      <c r="C271" s="14" t="s">
        <v>3536</v>
      </c>
      <c r="D271" s="16" t="s">
        <v>3525</v>
      </c>
      <c r="E271" s="16"/>
      <c r="F271" s="14" t="s">
        <v>3556</v>
      </c>
      <c r="G271" s="14">
        <v>30807484</v>
      </c>
      <c r="H271" s="14" t="s">
        <v>3549</v>
      </c>
      <c r="I271" s="15">
        <v>51.4</v>
      </c>
      <c r="J271" s="77" t="s">
        <v>3121</v>
      </c>
      <c r="K271" s="92"/>
    </row>
    <row r="272" spans="1:11" ht="12.75" x14ac:dyDescent="0.2">
      <c r="A272" s="14" t="s">
        <v>3028</v>
      </c>
      <c r="B272" s="14" t="s">
        <v>3536</v>
      </c>
      <c r="C272" s="14" t="s">
        <v>3536</v>
      </c>
      <c r="D272" s="16" t="s">
        <v>3525</v>
      </c>
      <c r="E272" s="16"/>
      <c r="F272" s="14" t="s">
        <v>3557</v>
      </c>
      <c r="G272" s="14">
        <v>35942436</v>
      </c>
      <c r="H272" s="14" t="s">
        <v>3547</v>
      </c>
      <c r="I272" s="15">
        <v>22.44</v>
      </c>
      <c r="J272" s="77" t="s">
        <v>3121</v>
      </c>
      <c r="K272" s="92"/>
    </row>
    <row r="273" spans="1:11" ht="12.75" x14ac:dyDescent="0.2">
      <c r="A273" s="14" t="s">
        <v>3028</v>
      </c>
      <c r="B273" s="14" t="s">
        <v>3538</v>
      </c>
      <c r="C273" s="14" t="s">
        <v>3538</v>
      </c>
      <c r="D273" s="16" t="s">
        <v>3281</v>
      </c>
      <c r="E273" s="16"/>
      <c r="F273" s="14" t="s">
        <v>3558</v>
      </c>
      <c r="G273" s="14">
        <v>35942436</v>
      </c>
      <c r="H273" s="14" t="s">
        <v>3547</v>
      </c>
      <c r="I273" s="15">
        <v>22.44</v>
      </c>
      <c r="J273" s="77" t="s">
        <v>3121</v>
      </c>
      <c r="K273" s="92"/>
    </row>
    <row r="274" spans="1:11" ht="22.5" x14ac:dyDescent="0.2">
      <c r="A274" s="14" t="s">
        <v>3028</v>
      </c>
      <c r="B274" s="14" t="s">
        <v>3538</v>
      </c>
      <c r="C274" s="14" t="s">
        <v>3538</v>
      </c>
      <c r="D274" s="16" t="s">
        <v>3031</v>
      </c>
      <c r="E274" s="16"/>
      <c r="F274" s="14" t="s">
        <v>3559</v>
      </c>
      <c r="G274" s="14">
        <v>30807484</v>
      </c>
      <c r="H274" s="14" t="s">
        <v>3549</v>
      </c>
      <c r="I274" s="15">
        <v>51.4</v>
      </c>
      <c r="J274" s="77" t="s">
        <v>3121</v>
      </c>
      <c r="K274" s="92"/>
    </row>
    <row r="275" spans="1:11" ht="12.75" x14ac:dyDescent="0.2">
      <c r="A275" s="14" t="s">
        <v>3028</v>
      </c>
      <c r="B275" s="14" t="s">
        <v>3540</v>
      </c>
      <c r="C275" s="14" t="s">
        <v>3540</v>
      </c>
      <c r="D275" s="16" t="s">
        <v>3393</v>
      </c>
      <c r="E275" s="16"/>
      <c r="F275" s="14" t="s">
        <v>3560</v>
      </c>
      <c r="G275" s="14">
        <v>35942436</v>
      </c>
      <c r="H275" s="14" t="s">
        <v>3547</v>
      </c>
      <c r="I275" s="15">
        <v>22.44</v>
      </c>
      <c r="J275" s="77" t="s">
        <v>3121</v>
      </c>
      <c r="K275" s="92"/>
    </row>
    <row r="276" spans="1:11" ht="22.5" x14ac:dyDescent="0.2">
      <c r="A276" s="14" t="s">
        <v>3028</v>
      </c>
      <c r="B276" s="14" t="s">
        <v>3540</v>
      </c>
      <c r="C276" s="14" t="s">
        <v>3540</v>
      </c>
      <c r="D276" s="16" t="s">
        <v>3393</v>
      </c>
      <c r="E276" s="16"/>
      <c r="F276" s="14" t="s">
        <v>3561</v>
      </c>
      <c r="G276" s="14">
        <v>30807484</v>
      </c>
      <c r="H276" s="14" t="s">
        <v>3549</v>
      </c>
      <c r="I276" s="15">
        <v>51.4</v>
      </c>
      <c r="J276" s="77" t="s">
        <v>3121</v>
      </c>
      <c r="K276" s="92"/>
    </row>
    <row r="277" spans="1:11" ht="12.75" x14ac:dyDescent="0.2">
      <c r="A277" s="14" t="s">
        <v>3028</v>
      </c>
      <c r="B277" s="14" t="s">
        <v>3542</v>
      </c>
      <c r="C277" s="14" t="s">
        <v>3542</v>
      </c>
      <c r="D277" s="16" t="s">
        <v>3543</v>
      </c>
      <c r="E277" s="16"/>
      <c r="F277" s="14" t="s">
        <v>3562</v>
      </c>
      <c r="G277" s="14">
        <v>35942436</v>
      </c>
      <c r="H277" s="14" t="s">
        <v>3547</v>
      </c>
      <c r="I277" s="15">
        <v>23.01</v>
      </c>
      <c r="J277" s="77" t="s">
        <v>3121</v>
      </c>
      <c r="K277" s="92"/>
    </row>
    <row r="278" spans="1:11" ht="22.5" x14ac:dyDescent="0.2">
      <c r="A278" s="14" t="s">
        <v>3028</v>
      </c>
      <c r="B278" s="14" t="s">
        <v>3542</v>
      </c>
      <c r="C278" s="14" t="s">
        <v>3542</v>
      </c>
      <c r="D278" s="16" t="s">
        <v>3543</v>
      </c>
      <c r="E278" s="16"/>
      <c r="F278" s="14" t="s">
        <v>3563</v>
      </c>
      <c r="G278" s="14">
        <v>30807484</v>
      </c>
      <c r="H278" s="14" t="s">
        <v>3549</v>
      </c>
      <c r="I278" s="15">
        <v>52.68</v>
      </c>
      <c r="J278" s="77" t="s">
        <v>3121</v>
      </c>
      <c r="K278" s="92"/>
    </row>
    <row r="279" spans="1:11" ht="22.5" x14ac:dyDescent="0.2">
      <c r="A279" s="14" t="s">
        <v>3028</v>
      </c>
      <c r="B279" s="14" t="s">
        <v>3564</v>
      </c>
      <c r="C279" s="14" t="s">
        <v>3564</v>
      </c>
      <c r="D279" s="16" t="s">
        <v>3565</v>
      </c>
      <c r="E279" s="16"/>
      <c r="F279" s="14" t="s">
        <v>3566</v>
      </c>
      <c r="G279" s="14" t="s">
        <v>3567</v>
      </c>
      <c r="H279" s="14" t="s">
        <v>3568</v>
      </c>
      <c r="I279" s="15">
        <v>90</v>
      </c>
      <c r="J279" s="77" t="s">
        <v>3121</v>
      </c>
      <c r="K279" s="92"/>
    </row>
    <row r="280" spans="1:11" ht="22.5" x14ac:dyDescent="0.2">
      <c r="A280" s="14" t="s">
        <v>3028</v>
      </c>
      <c r="B280" s="14" t="s">
        <v>3569</v>
      </c>
      <c r="C280" s="14" t="s">
        <v>3570</v>
      </c>
      <c r="D280" s="16" t="s">
        <v>3393</v>
      </c>
      <c r="E280" s="16"/>
      <c r="F280" s="14" t="s">
        <v>3571</v>
      </c>
      <c r="G280" s="14" t="s">
        <v>3572</v>
      </c>
      <c r="H280" s="14" t="s">
        <v>3573</v>
      </c>
      <c r="I280" s="15">
        <v>160</v>
      </c>
      <c r="J280" s="77" t="s">
        <v>153</v>
      </c>
      <c r="K280" s="92"/>
    </row>
    <row r="281" spans="1:11" ht="22.5" x14ac:dyDescent="0.2">
      <c r="A281" s="14" t="s">
        <v>3028</v>
      </c>
      <c r="B281" s="14" t="s">
        <v>3574</v>
      </c>
      <c r="C281" s="14" t="s">
        <v>3574</v>
      </c>
      <c r="D281" s="16" t="s">
        <v>3575</v>
      </c>
      <c r="E281" s="16"/>
      <c r="F281" s="14" t="s">
        <v>3576</v>
      </c>
      <c r="G281" s="14" t="s">
        <v>3577</v>
      </c>
      <c r="H281" s="14" t="s">
        <v>3058</v>
      </c>
      <c r="I281" s="15">
        <v>28</v>
      </c>
      <c r="J281" s="77" t="s">
        <v>153</v>
      </c>
      <c r="K281" s="92"/>
    </row>
    <row r="282" spans="1:11" ht="22.5" x14ac:dyDescent="0.2">
      <c r="A282" s="14" t="s">
        <v>3028</v>
      </c>
      <c r="B282" s="14" t="s">
        <v>3578</v>
      </c>
      <c r="C282" s="14" t="s">
        <v>3578</v>
      </c>
      <c r="D282" s="16" t="s">
        <v>3579</v>
      </c>
      <c r="E282" s="16"/>
      <c r="F282" s="14" t="s">
        <v>3580</v>
      </c>
      <c r="G282" s="14" t="s">
        <v>3577</v>
      </c>
      <c r="H282" s="14" t="s">
        <v>3058</v>
      </c>
      <c r="I282" s="15">
        <v>56</v>
      </c>
      <c r="J282" s="77" t="s">
        <v>153</v>
      </c>
      <c r="K282" s="92"/>
    </row>
    <row r="283" spans="1:11" ht="22.5" x14ac:dyDescent="0.2">
      <c r="A283" s="14" t="s">
        <v>3028</v>
      </c>
      <c r="B283" s="14" t="s">
        <v>3581</v>
      </c>
      <c r="C283" s="14" t="s">
        <v>3581</v>
      </c>
      <c r="D283" s="16" t="s">
        <v>3083</v>
      </c>
      <c r="E283" s="16"/>
      <c r="F283" s="14" t="s">
        <v>3582</v>
      </c>
      <c r="G283" s="14" t="s">
        <v>3577</v>
      </c>
      <c r="H283" s="14" t="s">
        <v>3058</v>
      </c>
      <c r="I283" s="15">
        <v>42</v>
      </c>
      <c r="J283" s="77" t="s">
        <v>153</v>
      </c>
      <c r="K283" s="92"/>
    </row>
    <row r="284" spans="1:11" ht="12.75" x14ac:dyDescent="0.2">
      <c r="A284" s="14" t="s">
        <v>3028</v>
      </c>
      <c r="B284" s="14" t="s">
        <v>3583</v>
      </c>
      <c r="C284" s="14" t="s">
        <v>3583</v>
      </c>
      <c r="D284" s="16" t="s">
        <v>3584</v>
      </c>
      <c r="E284" s="16"/>
      <c r="F284" s="14" t="s">
        <v>3585</v>
      </c>
      <c r="G284" s="14" t="s">
        <v>3577</v>
      </c>
      <c r="H284" s="14" t="s">
        <v>3586</v>
      </c>
      <c r="I284" s="15">
        <v>28</v>
      </c>
      <c r="J284" s="77" t="s">
        <v>3034</v>
      </c>
      <c r="K284" s="92"/>
    </row>
    <row r="285" spans="1:11" ht="22.5" x14ac:dyDescent="0.2">
      <c r="A285" s="14" t="s">
        <v>3028</v>
      </c>
      <c r="B285" s="14" t="s">
        <v>3587</v>
      </c>
      <c r="C285" s="14" t="s">
        <v>3587</v>
      </c>
      <c r="D285" s="16" t="s">
        <v>3588</v>
      </c>
      <c r="E285" s="16"/>
      <c r="F285" s="14" t="s">
        <v>3589</v>
      </c>
      <c r="G285" s="14" t="s">
        <v>3590</v>
      </c>
      <c r="H285" s="14" t="s">
        <v>3052</v>
      </c>
      <c r="I285" s="15">
        <v>29.99</v>
      </c>
      <c r="J285" s="77" t="s">
        <v>153</v>
      </c>
      <c r="K285" s="92"/>
    </row>
    <row r="286" spans="1:11" ht="22.5" x14ac:dyDescent="0.2">
      <c r="A286" s="14" t="s">
        <v>3028</v>
      </c>
      <c r="B286" s="14" t="s">
        <v>3591</v>
      </c>
      <c r="C286" s="14" t="s">
        <v>3592</v>
      </c>
      <c r="D286" s="16" t="s">
        <v>3593</v>
      </c>
      <c r="E286" s="16"/>
      <c r="F286" s="14" t="s">
        <v>3594</v>
      </c>
      <c r="G286" s="14" t="s">
        <v>3595</v>
      </c>
      <c r="H286" s="14" t="s">
        <v>3596</v>
      </c>
      <c r="I286" s="15">
        <v>95</v>
      </c>
      <c r="J286" s="77" t="s">
        <v>3034</v>
      </c>
      <c r="K286" s="92"/>
    </row>
    <row r="287" spans="1:11" ht="22.5" x14ac:dyDescent="0.2">
      <c r="A287" s="14" t="s">
        <v>3028</v>
      </c>
      <c r="B287" s="14" t="s">
        <v>3597</v>
      </c>
      <c r="C287" s="14" t="s">
        <v>3598</v>
      </c>
      <c r="D287" s="16" t="s">
        <v>3599</v>
      </c>
      <c r="E287" s="16"/>
      <c r="F287" s="14" t="s">
        <v>3600</v>
      </c>
      <c r="G287" s="14"/>
      <c r="H287" s="14" t="s">
        <v>3601</v>
      </c>
      <c r="I287" s="15">
        <v>1293.8800000000001</v>
      </c>
      <c r="J287" s="77" t="s">
        <v>153</v>
      </c>
      <c r="K287" s="92"/>
    </row>
    <row r="288" spans="1:11" ht="22.5" x14ac:dyDescent="0.2">
      <c r="A288" s="14" t="s">
        <v>3028</v>
      </c>
      <c r="B288" s="14" t="s">
        <v>3602</v>
      </c>
      <c r="C288" s="14" t="s">
        <v>3603</v>
      </c>
      <c r="D288" s="16" t="s">
        <v>3604</v>
      </c>
      <c r="E288" s="16"/>
      <c r="F288" s="14" t="s">
        <v>3605</v>
      </c>
      <c r="G288" s="14"/>
      <c r="H288" s="14" t="s">
        <v>3601</v>
      </c>
      <c r="I288" s="15">
        <v>424.23</v>
      </c>
      <c r="J288" s="77" t="s">
        <v>153</v>
      </c>
      <c r="K288" s="92"/>
    </row>
    <row r="289" spans="1:11" ht="22.5" x14ac:dyDescent="0.2">
      <c r="A289" s="14" t="s">
        <v>3028</v>
      </c>
      <c r="B289" s="14" t="s">
        <v>3606</v>
      </c>
      <c r="C289" s="14" t="s">
        <v>3606</v>
      </c>
      <c r="D289" s="16" t="s">
        <v>3145</v>
      </c>
      <c r="E289" s="16"/>
      <c r="F289" s="14" t="s">
        <v>3607</v>
      </c>
      <c r="G289" s="14" t="s">
        <v>3062</v>
      </c>
      <c r="H289" s="14" t="s">
        <v>3058</v>
      </c>
      <c r="I289" s="15">
        <v>7</v>
      </c>
      <c r="J289" s="77" t="s">
        <v>153</v>
      </c>
      <c r="K289" s="92"/>
    </row>
    <row r="290" spans="1:11" ht="22.5" x14ac:dyDescent="0.2">
      <c r="A290" s="14" t="s">
        <v>3028</v>
      </c>
      <c r="B290" s="14" t="s">
        <v>3608</v>
      </c>
      <c r="C290" s="14" t="s">
        <v>3608</v>
      </c>
      <c r="D290" s="16" t="s">
        <v>3145</v>
      </c>
      <c r="E290" s="16"/>
      <c r="F290" s="14" t="s">
        <v>3607</v>
      </c>
      <c r="G290" s="14" t="s">
        <v>3062</v>
      </c>
      <c r="H290" s="14" t="s">
        <v>3058</v>
      </c>
      <c r="I290" s="15">
        <v>7</v>
      </c>
      <c r="J290" s="77" t="s">
        <v>153</v>
      </c>
      <c r="K290" s="92"/>
    </row>
    <row r="291" spans="1:11" ht="22.5" x14ac:dyDescent="0.2">
      <c r="A291" s="14" t="s">
        <v>3028</v>
      </c>
      <c r="B291" s="14" t="s">
        <v>3609</v>
      </c>
      <c r="C291" s="14" t="s">
        <v>3609</v>
      </c>
      <c r="D291" s="16" t="s">
        <v>3145</v>
      </c>
      <c r="E291" s="16"/>
      <c r="F291" s="14" t="s">
        <v>3610</v>
      </c>
      <c r="G291" s="14" t="s">
        <v>3062</v>
      </c>
      <c r="H291" s="14" t="s">
        <v>3052</v>
      </c>
      <c r="I291" s="15">
        <v>7</v>
      </c>
      <c r="J291" s="77" t="s">
        <v>153</v>
      </c>
      <c r="K291" s="92"/>
    </row>
    <row r="292" spans="1:11" ht="22.5" x14ac:dyDescent="0.2">
      <c r="A292" s="14" t="s">
        <v>3028</v>
      </c>
      <c r="B292" s="14" t="s">
        <v>3611</v>
      </c>
      <c r="C292" s="14" t="s">
        <v>3611</v>
      </c>
      <c r="D292" s="16" t="s">
        <v>3031</v>
      </c>
      <c r="E292" s="16"/>
      <c r="F292" s="14" t="s">
        <v>3610</v>
      </c>
      <c r="G292" s="14" t="s">
        <v>3062</v>
      </c>
      <c r="H292" s="14" t="s">
        <v>3052</v>
      </c>
      <c r="I292" s="15">
        <v>7</v>
      </c>
      <c r="J292" s="77" t="s">
        <v>153</v>
      </c>
      <c r="K292" s="92"/>
    </row>
    <row r="293" spans="1:11" ht="22.5" x14ac:dyDescent="0.2">
      <c r="A293" s="14" t="s">
        <v>3028</v>
      </c>
      <c r="B293" s="14" t="s">
        <v>3612</v>
      </c>
      <c r="C293" s="14" t="s">
        <v>3612</v>
      </c>
      <c r="D293" s="16" t="s">
        <v>3031</v>
      </c>
      <c r="E293" s="16"/>
      <c r="F293" s="14" t="s">
        <v>3607</v>
      </c>
      <c r="G293" s="14" t="s">
        <v>3062</v>
      </c>
      <c r="H293" s="14" t="s">
        <v>3058</v>
      </c>
      <c r="I293" s="15">
        <v>7</v>
      </c>
      <c r="J293" s="77" t="s">
        <v>153</v>
      </c>
      <c r="K293" s="92"/>
    </row>
    <row r="294" spans="1:11" ht="22.5" x14ac:dyDescent="0.2">
      <c r="A294" s="14" t="s">
        <v>3028</v>
      </c>
      <c r="B294" s="14" t="s">
        <v>3613</v>
      </c>
      <c r="C294" s="14" t="s">
        <v>3613</v>
      </c>
      <c r="D294" s="16" t="s">
        <v>3317</v>
      </c>
      <c r="E294" s="16"/>
      <c r="F294" s="14" t="s">
        <v>3607</v>
      </c>
      <c r="G294" s="14" t="s">
        <v>3062</v>
      </c>
      <c r="H294" s="14" t="s">
        <v>3058</v>
      </c>
      <c r="I294" s="15">
        <v>7</v>
      </c>
      <c r="J294" s="77" t="s">
        <v>153</v>
      </c>
      <c r="K294" s="92"/>
    </row>
    <row r="295" spans="1:11" ht="22.5" x14ac:dyDescent="0.2">
      <c r="A295" s="14" t="s">
        <v>3028</v>
      </c>
      <c r="B295" s="14" t="s">
        <v>3614</v>
      </c>
      <c r="C295" s="14" t="s">
        <v>3614</v>
      </c>
      <c r="D295" s="16" t="s">
        <v>3317</v>
      </c>
      <c r="E295" s="16"/>
      <c r="F295" s="14" t="s">
        <v>3610</v>
      </c>
      <c r="G295" s="14" t="s">
        <v>3062</v>
      </c>
      <c r="H295" s="14" t="s">
        <v>3052</v>
      </c>
      <c r="I295" s="15">
        <v>7</v>
      </c>
      <c r="J295" s="77" t="s">
        <v>153</v>
      </c>
      <c r="K295" s="92"/>
    </row>
    <row r="296" spans="1:11" ht="12.75" x14ac:dyDescent="0.2">
      <c r="A296" s="14" t="s">
        <v>3028</v>
      </c>
      <c r="B296" s="14" t="s">
        <v>3615</v>
      </c>
      <c r="C296" s="14" t="s">
        <v>3616</v>
      </c>
      <c r="D296" s="16" t="s">
        <v>3132</v>
      </c>
      <c r="E296" s="16"/>
      <c r="F296" s="14" t="s">
        <v>3617</v>
      </c>
      <c r="G296" s="14">
        <v>50011731</v>
      </c>
      <c r="H296" s="14" t="s">
        <v>3618</v>
      </c>
      <c r="I296" s="15">
        <v>1500</v>
      </c>
      <c r="J296" s="77" t="s">
        <v>3034</v>
      </c>
      <c r="K296" s="92"/>
    </row>
    <row r="297" spans="1:11" ht="22.5" x14ac:dyDescent="0.2">
      <c r="A297" s="14" t="s">
        <v>3028</v>
      </c>
      <c r="B297" s="14" t="s">
        <v>3619</v>
      </c>
      <c r="C297" s="14" t="s">
        <v>3620</v>
      </c>
      <c r="D297" s="16" t="s">
        <v>3158</v>
      </c>
      <c r="E297" s="16"/>
      <c r="F297" s="14" t="s">
        <v>3621</v>
      </c>
      <c r="G297" s="14">
        <v>46356193</v>
      </c>
      <c r="H297" s="14" t="s">
        <v>3622</v>
      </c>
      <c r="I297" s="15">
        <v>738</v>
      </c>
      <c r="J297" s="77" t="s">
        <v>153</v>
      </c>
      <c r="K297" s="92"/>
    </row>
    <row r="298" spans="1:11" ht="22.5" x14ac:dyDescent="0.2">
      <c r="A298" s="14" t="s">
        <v>3028</v>
      </c>
      <c r="B298" s="14" t="s">
        <v>3623</v>
      </c>
      <c r="C298" s="14" t="s">
        <v>3624</v>
      </c>
      <c r="D298" s="16" t="s">
        <v>3625</v>
      </c>
      <c r="E298" s="16"/>
      <c r="F298" s="14" t="s">
        <v>3626</v>
      </c>
      <c r="G298" s="14">
        <v>46356193</v>
      </c>
      <c r="H298" s="14" t="s">
        <v>3622</v>
      </c>
      <c r="I298" s="15">
        <v>738</v>
      </c>
      <c r="J298" s="77" t="s">
        <v>153</v>
      </c>
      <c r="K298" s="92"/>
    </row>
    <row r="299" spans="1:11" ht="22.5" x14ac:dyDescent="0.2">
      <c r="A299" s="14" t="s">
        <v>3028</v>
      </c>
      <c r="B299" s="14" t="s">
        <v>3627</v>
      </c>
      <c r="C299" s="14" t="s">
        <v>3628</v>
      </c>
      <c r="D299" s="16" t="s">
        <v>3115</v>
      </c>
      <c r="E299" s="16"/>
      <c r="F299" s="14" t="s">
        <v>3629</v>
      </c>
      <c r="G299" s="14">
        <v>46356193</v>
      </c>
      <c r="H299" s="14" t="s">
        <v>3622</v>
      </c>
      <c r="I299" s="15">
        <v>270.60000000000002</v>
      </c>
      <c r="J299" s="77" t="s">
        <v>3034</v>
      </c>
      <c r="K299" s="92"/>
    </row>
    <row r="300" spans="1:11" ht="12.75" x14ac:dyDescent="0.2">
      <c r="A300" s="14" t="s">
        <v>3028</v>
      </c>
      <c r="B300" s="14" t="s">
        <v>3630</v>
      </c>
      <c r="C300" s="14" t="s">
        <v>3631</v>
      </c>
      <c r="D300" s="16" t="s">
        <v>3632</v>
      </c>
      <c r="E300" s="16"/>
      <c r="F300" s="14" t="s">
        <v>3633</v>
      </c>
      <c r="G300" s="14">
        <v>50011731</v>
      </c>
      <c r="H300" s="14" t="s">
        <v>3618</v>
      </c>
      <c r="I300" s="15">
        <v>1500</v>
      </c>
      <c r="J300" s="77" t="s">
        <v>3034</v>
      </c>
      <c r="K300" s="92"/>
    </row>
    <row r="301" spans="1:11" ht="22.5" x14ac:dyDescent="0.2">
      <c r="A301" s="14" t="s">
        <v>3028</v>
      </c>
      <c r="B301" s="14" t="s">
        <v>3634</v>
      </c>
      <c r="C301" s="14" t="s">
        <v>3635</v>
      </c>
      <c r="D301" s="16" t="s">
        <v>3115</v>
      </c>
      <c r="E301" s="16"/>
      <c r="F301" s="14" t="s">
        <v>3636</v>
      </c>
      <c r="G301" s="14">
        <v>46356193</v>
      </c>
      <c r="H301" s="14" t="s">
        <v>3622</v>
      </c>
      <c r="I301" s="15">
        <v>270.60000000000002</v>
      </c>
      <c r="J301" s="77" t="s">
        <v>3034</v>
      </c>
      <c r="K301" s="92"/>
    </row>
    <row r="302" spans="1:11" ht="22.5" x14ac:dyDescent="0.2">
      <c r="A302" s="14" t="s">
        <v>3028</v>
      </c>
      <c r="B302" s="14" t="s">
        <v>3637</v>
      </c>
      <c r="C302" s="14" t="s">
        <v>3638</v>
      </c>
      <c r="D302" s="16" t="s">
        <v>3154</v>
      </c>
      <c r="E302" s="16"/>
      <c r="F302" s="14" t="s">
        <v>3639</v>
      </c>
      <c r="G302" s="14"/>
      <c r="H302" s="14" t="s">
        <v>3640</v>
      </c>
      <c r="I302" s="15">
        <v>500</v>
      </c>
      <c r="J302" s="77" t="s">
        <v>153</v>
      </c>
      <c r="K302" s="92"/>
    </row>
    <row r="303" spans="1:11" ht="22.5" x14ac:dyDescent="0.2">
      <c r="A303" s="14" t="s">
        <v>3028</v>
      </c>
      <c r="B303" s="14" t="s">
        <v>3641</v>
      </c>
      <c r="C303" s="14" t="s">
        <v>3642</v>
      </c>
      <c r="D303" s="16" t="s">
        <v>3643</v>
      </c>
      <c r="E303" s="16"/>
      <c r="F303" s="14" t="s">
        <v>3644</v>
      </c>
      <c r="G303" s="14">
        <v>46972374</v>
      </c>
      <c r="H303" s="14" t="s">
        <v>3645</v>
      </c>
      <c r="I303" s="15">
        <v>65</v>
      </c>
      <c r="J303" s="77" t="s">
        <v>3034</v>
      </c>
      <c r="K303" s="92"/>
    </row>
    <row r="304" spans="1:11" ht="22.5" x14ac:dyDescent="0.2">
      <c r="A304" s="14" t="s">
        <v>3028</v>
      </c>
      <c r="B304" s="14" t="s">
        <v>3646</v>
      </c>
      <c r="C304" s="14" t="s">
        <v>3647</v>
      </c>
      <c r="D304" s="16" t="s">
        <v>3485</v>
      </c>
      <c r="E304" s="16"/>
      <c r="F304" s="14" t="s">
        <v>3648</v>
      </c>
      <c r="G304" s="14">
        <v>46972374</v>
      </c>
      <c r="H304" s="14" t="s">
        <v>3645</v>
      </c>
      <c r="I304" s="15">
        <v>130</v>
      </c>
      <c r="J304" s="77" t="s">
        <v>3034</v>
      </c>
      <c r="K304" s="92"/>
    </row>
    <row r="305" spans="1:11" ht="22.5" x14ac:dyDescent="0.2">
      <c r="A305" s="14" t="s">
        <v>3028</v>
      </c>
      <c r="B305" s="14" t="s">
        <v>3649</v>
      </c>
      <c r="C305" s="14" t="s">
        <v>3650</v>
      </c>
      <c r="D305" s="16" t="s">
        <v>3291</v>
      </c>
      <c r="E305" s="16"/>
      <c r="F305" s="14" t="s">
        <v>3651</v>
      </c>
      <c r="G305" s="14" t="s">
        <v>3652</v>
      </c>
      <c r="H305" s="14" t="s">
        <v>3653</v>
      </c>
      <c r="I305" s="15">
        <v>65</v>
      </c>
      <c r="J305" s="77" t="s">
        <v>153</v>
      </c>
      <c r="K305" s="92"/>
    </row>
    <row r="306" spans="1:11" ht="22.5" x14ac:dyDescent="0.2">
      <c r="A306" s="14" t="s">
        <v>3028</v>
      </c>
      <c r="B306" s="14" t="s">
        <v>3654</v>
      </c>
      <c r="C306" s="14" t="s">
        <v>3655</v>
      </c>
      <c r="D306" s="16" t="s">
        <v>3108</v>
      </c>
      <c r="E306" s="16"/>
      <c r="F306" s="14" t="s">
        <v>3656</v>
      </c>
      <c r="G306" s="14">
        <v>46972374</v>
      </c>
      <c r="H306" s="14" t="s">
        <v>3645</v>
      </c>
      <c r="I306" s="15">
        <v>840</v>
      </c>
      <c r="J306" s="77" t="s">
        <v>153</v>
      </c>
      <c r="K306" s="92"/>
    </row>
    <row r="307" spans="1:11" ht="22.5" x14ac:dyDescent="0.2">
      <c r="A307" s="14" t="s">
        <v>3028</v>
      </c>
      <c r="B307" s="14" t="s">
        <v>3657</v>
      </c>
      <c r="C307" s="14" t="s">
        <v>3658</v>
      </c>
      <c r="D307" s="16" t="s">
        <v>3090</v>
      </c>
      <c r="E307" s="16"/>
      <c r="F307" s="14" t="s">
        <v>3659</v>
      </c>
      <c r="G307" s="14" t="s">
        <v>3660</v>
      </c>
      <c r="H307" s="14" t="s">
        <v>3661</v>
      </c>
      <c r="I307" s="15">
        <v>210</v>
      </c>
      <c r="J307" s="77" t="s">
        <v>153</v>
      </c>
      <c r="K307" s="92"/>
    </row>
    <row r="308" spans="1:11" ht="22.5" x14ac:dyDescent="0.2">
      <c r="A308" s="14" t="s">
        <v>3028</v>
      </c>
      <c r="B308" s="14" t="s">
        <v>3662</v>
      </c>
      <c r="C308" s="14" t="s">
        <v>3663</v>
      </c>
      <c r="D308" s="16" t="s">
        <v>3625</v>
      </c>
      <c r="E308" s="16"/>
      <c r="F308" s="14" t="s">
        <v>3664</v>
      </c>
      <c r="G308" s="14" t="s">
        <v>3665</v>
      </c>
      <c r="H308" s="14" t="s">
        <v>3666</v>
      </c>
      <c r="I308" s="15">
        <v>1154.5</v>
      </c>
      <c r="J308" s="77" t="s">
        <v>153</v>
      </c>
      <c r="K308" s="92"/>
    </row>
    <row r="309" spans="1:11" ht="12.75" x14ac:dyDescent="0.2">
      <c r="A309" s="14" t="s">
        <v>3028</v>
      </c>
      <c r="B309" s="14" t="s">
        <v>3667</v>
      </c>
      <c r="C309" s="14" t="s">
        <v>3667</v>
      </c>
      <c r="D309" s="16" t="s">
        <v>3668</v>
      </c>
      <c r="E309" s="16"/>
      <c r="F309" s="14" t="s">
        <v>3669</v>
      </c>
      <c r="G309" s="14">
        <v>686930</v>
      </c>
      <c r="H309" s="14" t="s">
        <v>3670</v>
      </c>
      <c r="I309" s="15">
        <v>1</v>
      </c>
      <c r="J309" s="77" t="s">
        <v>3121</v>
      </c>
      <c r="K309" s="92"/>
    </row>
    <row r="310" spans="1:11" ht="12.75" x14ac:dyDescent="0.2">
      <c r="A310" s="14" t="s">
        <v>3028</v>
      </c>
      <c r="B310" s="14" t="s">
        <v>3671</v>
      </c>
      <c r="C310" s="14" t="s">
        <v>3671</v>
      </c>
      <c r="D310" s="16" t="s">
        <v>3672</v>
      </c>
      <c r="E310" s="16"/>
      <c r="F310" s="14" t="s">
        <v>3669</v>
      </c>
      <c r="G310" s="14">
        <v>686930</v>
      </c>
      <c r="H310" s="14" t="s">
        <v>3670</v>
      </c>
      <c r="I310" s="15">
        <v>1.2</v>
      </c>
      <c r="J310" s="77" t="s">
        <v>3121</v>
      </c>
      <c r="K310" s="92"/>
    </row>
    <row r="311" spans="1:11" ht="12.75" x14ac:dyDescent="0.2">
      <c r="A311" s="14" t="s">
        <v>3028</v>
      </c>
      <c r="B311" s="14" t="s">
        <v>3673</v>
      </c>
      <c r="C311" s="14" t="s">
        <v>3673</v>
      </c>
      <c r="D311" s="16" t="s">
        <v>3672</v>
      </c>
      <c r="E311" s="16"/>
      <c r="F311" s="14" t="s">
        <v>3669</v>
      </c>
      <c r="G311" s="14">
        <v>686930</v>
      </c>
      <c r="H311" s="14" t="s">
        <v>3670</v>
      </c>
      <c r="I311" s="15">
        <v>3</v>
      </c>
      <c r="J311" s="77" t="s">
        <v>3121</v>
      </c>
      <c r="K311" s="92"/>
    </row>
    <row r="312" spans="1:11" ht="12.75" x14ac:dyDescent="0.2">
      <c r="A312" s="14" t="s">
        <v>3028</v>
      </c>
      <c r="B312" s="14" t="s">
        <v>3674</v>
      </c>
      <c r="C312" s="14" t="s">
        <v>3674</v>
      </c>
      <c r="D312" s="16" t="s">
        <v>3672</v>
      </c>
      <c r="E312" s="16"/>
      <c r="F312" s="14" t="s">
        <v>3669</v>
      </c>
      <c r="G312" s="14">
        <v>686930</v>
      </c>
      <c r="H312" s="14" t="s">
        <v>3670</v>
      </c>
      <c r="I312" s="15">
        <v>7</v>
      </c>
      <c r="J312" s="77" t="s">
        <v>3121</v>
      </c>
      <c r="K312" s="92"/>
    </row>
    <row r="313" spans="1:11" ht="12.75" x14ac:dyDescent="0.2">
      <c r="A313" s="14" t="s">
        <v>3028</v>
      </c>
      <c r="B313" s="14" t="s">
        <v>3675</v>
      </c>
      <c r="C313" s="14" t="s">
        <v>3675</v>
      </c>
      <c r="D313" s="16" t="s">
        <v>3532</v>
      </c>
      <c r="E313" s="16"/>
      <c r="F313" s="14" t="s">
        <v>3669</v>
      </c>
      <c r="G313" s="14">
        <v>686930</v>
      </c>
      <c r="H313" s="14" t="s">
        <v>3670</v>
      </c>
      <c r="I313" s="15">
        <v>1</v>
      </c>
      <c r="J313" s="77" t="s">
        <v>3121</v>
      </c>
      <c r="K313" s="92"/>
    </row>
    <row r="314" spans="1:11" ht="12.75" x14ac:dyDescent="0.2">
      <c r="A314" s="14" t="s">
        <v>3028</v>
      </c>
      <c r="B314" s="14" t="s">
        <v>3676</v>
      </c>
      <c r="C314" s="14" t="s">
        <v>3676</v>
      </c>
      <c r="D314" s="16" t="s">
        <v>3169</v>
      </c>
      <c r="E314" s="16"/>
      <c r="F314" s="14" t="s">
        <v>3669</v>
      </c>
      <c r="G314" s="14">
        <v>686930</v>
      </c>
      <c r="H314" s="14" t="s">
        <v>3670</v>
      </c>
      <c r="I314" s="15">
        <v>1.2</v>
      </c>
      <c r="J314" s="77" t="s">
        <v>3121</v>
      </c>
      <c r="K314" s="92"/>
    </row>
    <row r="315" spans="1:11" ht="12.75" x14ac:dyDescent="0.2">
      <c r="A315" s="14" t="s">
        <v>3028</v>
      </c>
      <c r="B315" s="14" t="s">
        <v>3677</v>
      </c>
      <c r="C315" s="14" t="s">
        <v>3677</v>
      </c>
      <c r="D315" s="16" t="s">
        <v>3169</v>
      </c>
      <c r="E315" s="16"/>
      <c r="F315" s="14" t="s">
        <v>3669</v>
      </c>
      <c r="G315" s="14">
        <v>686930</v>
      </c>
      <c r="H315" s="14" t="s">
        <v>3670</v>
      </c>
      <c r="I315" s="15">
        <v>3</v>
      </c>
      <c r="J315" s="77" t="s">
        <v>3121</v>
      </c>
      <c r="K315" s="92"/>
    </row>
    <row r="316" spans="1:11" ht="12.75" x14ac:dyDescent="0.2">
      <c r="A316" s="14" t="s">
        <v>3028</v>
      </c>
      <c r="B316" s="14" t="s">
        <v>3678</v>
      </c>
      <c r="C316" s="14" t="s">
        <v>3678</v>
      </c>
      <c r="D316" s="16" t="s">
        <v>3169</v>
      </c>
      <c r="E316" s="16"/>
      <c r="F316" s="14" t="s">
        <v>3669</v>
      </c>
      <c r="G316" s="14">
        <v>686930</v>
      </c>
      <c r="H316" s="14" t="s">
        <v>3670</v>
      </c>
      <c r="I316" s="15">
        <v>7</v>
      </c>
      <c r="J316" s="77" t="s">
        <v>3121</v>
      </c>
      <c r="K316" s="92"/>
    </row>
    <row r="317" spans="1:11" ht="12.75" x14ac:dyDescent="0.2">
      <c r="A317" s="14" t="s">
        <v>3028</v>
      </c>
      <c r="B317" s="14" t="s">
        <v>3679</v>
      </c>
      <c r="C317" s="14" t="s">
        <v>3679</v>
      </c>
      <c r="D317" s="16" t="s">
        <v>3478</v>
      </c>
      <c r="E317" s="16"/>
      <c r="F317" s="14" t="s">
        <v>3669</v>
      </c>
      <c r="G317" s="14">
        <v>686930</v>
      </c>
      <c r="H317" s="14" t="s">
        <v>3670</v>
      </c>
      <c r="I317" s="15">
        <v>1</v>
      </c>
      <c r="J317" s="77" t="s">
        <v>3121</v>
      </c>
      <c r="K317" s="92"/>
    </row>
    <row r="318" spans="1:11" ht="12.75" x14ac:dyDescent="0.2">
      <c r="A318" s="14" t="s">
        <v>3028</v>
      </c>
      <c r="B318" s="14" t="s">
        <v>3680</v>
      </c>
      <c r="C318" s="14" t="s">
        <v>3680</v>
      </c>
      <c r="D318" s="16" t="s">
        <v>3681</v>
      </c>
      <c r="E318" s="16"/>
      <c r="F318" s="14" t="s">
        <v>3669</v>
      </c>
      <c r="G318" s="14">
        <v>686930</v>
      </c>
      <c r="H318" s="14" t="s">
        <v>3670</v>
      </c>
      <c r="I318" s="15">
        <v>0.72</v>
      </c>
      <c r="J318" s="77" t="s">
        <v>3121</v>
      </c>
      <c r="K318" s="92"/>
    </row>
    <row r="319" spans="1:11" ht="12.75" x14ac:dyDescent="0.2">
      <c r="A319" s="14" t="s">
        <v>3028</v>
      </c>
      <c r="B319" s="14" t="s">
        <v>3682</v>
      </c>
      <c r="C319" s="14" t="s">
        <v>3682</v>
      </c>
      <c r="D319" s="16" t="s">
        <v>3681</v>
      </c>
      <c r="E319" s="16"/>
      <c r="F319" s="14" t="s">
        <v>3669</v>
      </c>
      <c r="G319" s="14">
        <v>686930</v>
      </c>
      <c r="H319" s="14" t="s">
        <v>3670</v>
      </c>
      <c r="I319" s="15">
        <v>1.2</v>
      </c>
      <c r="J319" s="77" t="s">
        <v>3121</v>
      </c>
      <c r="K319" s="92"/>
    </row>
    <row r="320" spans="1:11" ht="12.75" x14ac:dyDescent="0.2">
      <c r="A320" s="14" t="s">
        <v>3028</v>
      </c>
      <c r="B320" s="14" t="s">
        <v>3683</v>
      </c>
      <c r="C320" s="14" t="s">
        <v>3683</v>
      </c>
      <c r="D320" s="16" t="s">
        <v>3681</v>
      </c>
      <c r="E320" s="16"/>
      <c r="F320" s="14" t="s">
        <v>3669</v>
      </c>
      <c r="G320" s="14">
        <v>686930</v>
      </c>
      <c r="H320" s="14" t="s">
        <v>3670</v>
      </c>
      <c r="I320" s="15">
        <v>3</v>
      </c>
      <c r="J320" s="77" t="s">
        <v>3121</v>
      </c>
      <c r="K320" s="92"/>
    </row>
    <row r="321" spans="1:11" ht="12.75" x14ac:dyDescent="0.2">
      <c r="A321" s="14" t="s">
        <v>3028</v>
      </c>
      <c r="B321" s="14" t="s">
        <v>3684</v>
      </c>
      <c r="C321" s="14" t="s">
        <v>3684</v>
      </c>
      <c r="D321" s="16" t="s">
        <v>3681</v>
      </c>
      <c r="E321" s="16"/>
      <c r="F321" s="14" t="s">
        <v>3669</v>
      </c>
      <c r="G321" s="14">
        <v>686930</v>
      </c>
      <c r="H321" s="14" t="s">
        <v>3670</v>
      </c>
      <c r="I321" s="15">
        <v>7</v>
      </c>
      <c r="J321" s="77" t="s">
        <v>3121</v>
      </c>
      <c r="K321" s="92"/>
    </row>
    <row r="322" spans="1:11" ht="12.75" x14ac:dyDescent="0.2">
      <c r="A322" s="14" t="s">
        <v>3028</v>
      </c>
      <c r="B322" s="14" t="s">
        <v>3685</v>
      </c>
      <c r="C322" s="14" t="s">
        <v>3685</v>
      </c>
      <c r="D322" s="16" t="s">
        <v>3086</v>
      </c>
      <c r="E322" s="16"/>
      <c r="F322" s="14" t="s">
        <v>3669</v>
      </c>
      <c r="G322" s="14">
        <v>686930</v>
      </c>
      <c r="H322" s="14" t="s">
        <v>3670</v>
      </c>
      <c r="I322" s="15">
        <v>1</v>
      </c>
      <c r="J322" s="77" t="s">
        <v>3121</v>
      </c>
      <c r="K322" s="92"/>
    </row>
    <row r="323" spans="1:11" ht="12.75" x14ac:dyDescent="0.2">
      <c r="A323" s="14" t="s">
        <v>3028</v>
      </c>
      <c r="B323" s="14" t="s">
        <v>3686</v>
      </c>
      <c r="C323" s="14" t="s">
        <v>3686</v>
      </c>
      <c r="D323" s="16" t="s">
        <v>3687</v>
      </c>
      <c r="E323" s="16"/>
      <c r="F323" s="14" t="s">
        <v>3669</v>
      </c>
      <c r="G323" s="14">
        <v>686930</v>
      </c>
      <c r="H323" s="14" t="s">
        <v>3670</v>
      </c>
      <c r="I323" s="15">
        <v>3</v>
      </c>
      <c r="J323" s="77" t="s">
        <v>3121</v>
      </c>
      <c r="K323" s="92"/>
    </row>
    <row r="324" spans="1:11" ht="12.75" x14ac:dyDescent="0.2">
      <c r="A324" s="14" t="s">
        <v>3028</v>
      </c>
      <c r="B324" s="14" t="s">
        <v>3688</v>
      </c>
      <c r="C324" s="14" t="s">
        <v>3688</v>
      </c>
      <c r="D324" s="16" t="s">
        <v>3687</v>
      </c>
      <c r="E324" s="16"/>
      <c r="F324" s="14" t="s">
        <v>3669</v>
      </c>
      <c r="G324" s="14">
        <v>686930</v>
      </c>
      <c r="H324" s="14" t="s">
        <v>3670</v>
      </c>
      <c r="I324" s="15">
        <v>1.2</v>
      </c>
      <c r="J324" s="77" t="s">
        <v>3121</v>
      </c>
      <c r="K324" s="92"/>
    </row>
    <row r="325" spans="1:11" ht="12.75" x14ac:dyDescent="0.2">
      <c r="A325" s="14" t="s">
        <v>3028</v>
      </c>
      <c r="B325" s="14" t="s">
        <v>3689</v>
      </c>
      <c r="C325" s="14" t="s">
        <v>3689</v>
      </c>
      <c r="D325" s="16" t="s">
        <v>3687</v>
      </c>
      <c r="E325" s="16"/>
      <c r="F325" s="14" t="s">
        <v>3669</v>
      </c>
      <c r="G325" s="14">
        <v>686930</v>
      </c>
      <c r="H325" s="14" t="s">
        <v>3670</v>
      </c>
      <c r="I325" s="15">
        <v>4.4400000000000004</v>
      </c>
      <c r="J325" s="77" t="s">
        <v>3121</v>
      </c>
      <c r="K325" s="92"/>
    </row>
    <row r="326" spans="1:11" ht="12.75" x14ac:dyDescent="0.2">
      <c r="A326" s="14" t="s">
        <v>3028</v>
      </c>
      <c r="B326" s="14" t="s">
        <v>3690</v>
      </c>
      <c r="C326" s="14" t="s">
        <v>3690</v>
      </c>
      <c r="D326" s="16" t="s">
        <v>3687</v>
      </c>
      <c r="E326" s="16"/>
      <c r="F326" s="14" t="s">
        <v>3669</v>
      </c>
      <c r="G326" s="14">
        <v>686930</v>
      </c>
      <c r="H326" s="14" t="s">
        <v>3670</v>
      </c>
      <c r="I326" s="15">
        <v>7</v>
      </c>
      <c r="J326" s="77" t="s">
        <v>3121</v>
      </c>
      <c r="K326" s="92"/>
    </row>
    <row r="327" spans="1:11" ht="12.75" x14ac:dyDescent="0.2">
      <c r="A327" s="14" t="s">
        <v>3028</v>
      </c>
      <c r="B327" s="14" t="s">
        <v>3691</v>
      </c>
      <c r="C327" s="14" t="s">
        <v>3691</v>
      </c>
      <c r="D327" s="16" t="s">
        <v>3221</v>
      </c>
      <c r="E327" s="16"/>
      <c r="F327" s="14" t="s">
        <v>3669</v>
      </c>
      <c r="G327" s="14">
        <v>686930</v>
      </c>
      <c r="H327" s="14" t="s">
        <v>3670</v>
      </c>
      <c r="I327" s="15">
        <v>1</v>
      </c>
      <c r="J327" s="77" t="s">
        <v>3121</v>
      </c>
      <c r="K327" s="92"/>
    </row>
    <row r="328" spans="1:11" ht="12.75" x14ac:dyDescent="0.2">
      <c r="A328" s="14" t="s">
        <v>3028</v>
      </c>
      <c r="B328" s="14" t="s">
        <v>3692</v>
      </c>
      <c r="C328" s="14" t="s">
        <v>3692</v>
      </c>
      <c r="D328" s="16" t="s">
        <v>3221</v>
      </c>
      <c r="E328" s="16"/>
      <c r="F328" s="14" t="s">
        <v>3669</v>
      </c>
      <c r="G328" s="14">
        <v>686930</v>
      </c>
      <c r="H328" s="14" t="s">
        <v>3670</v>
      </c>
      <c r="I328" s="15">
        <v>10</v>
      </c>
      <c r="J328" s="77" t="s">
        <v>3121</v>
      </c>
      <c r="K328" s="92"/>
    </row>
    <row r="329" spans="1:11" ht="12.75" x14ac:dyDescent="0.2">
      <c r="A329" s="14" t="s">
        <v>3028</v>
      </c>
      <c r="B329" s="14" t="s">
        <v>3693</v>
      </c>
      <c r="C329" s="14" t="s">
        <v>3693</v>
      </c>
      <c r="D329" s="16" t="s">
        <v>3694</v>
      </c>
      <c r="E329" s="16"/>
      <c r="F329" s="14" t="s">
        <v>3669</v>
      </c>
      <c r="G329" s="14">
        <v>686930</v>
      </c>
      <c r="H329" s="14" t="s">
        <v>3670</v>
      </c>
      <c r="I329" s="15">
        <v>1.2</v>
      </c>
      <c r="J329" s="77" t="s">
        <v>3121</v>
      </c>
      <c r="K329" s="92"/>
    </row>
    <row r="330" spans="1:11" ht="12.75" x14ac:dyDescent="0.2">
      <c r="A330" s="14" t="s">
        <v>3028</v>
      </c>
      <c r="B330" s="14" t="s">
        <v>3695</v>
      </c>
      <c r="C330" s="14" t="s">
        <v>3695</v>
      </c>
      <c r="D330" s="16" t="s">
        <v>3694</v>
      </c>
      <c r="E330" s="16"/>
      <c r="F330" s="14" t="s">
        <v>3669</v>
      </c>
      <c r="G330" s="14">
        <v>686930</v>
      </c>
      <c r="H330" s="14" t="s">
        <v>3670</v>
      </c>
      <c r="I330" s="15">
        <v>3</v>
      </c>
      <c r="J330" s="77" t="s">
        <v>3121</v>
      </c>
      <c r="K330" s="92"/>
    </row>
    <row r="331" spans="1:11" ht="12.75" x14ac:dyDescent="0.2">
      <c r="A331" s="14" t="s">
        <v>3028</v>
      </c>
      <c r="B331" s="14" t="s">
        <v>3696</v>
      </c>
      <c r="C331" s="14" t="s">
        <v>3696</v>
      </c>
      <c r="D331" s="16" t="s">
        <v>3694</v>
      </c>
      <c r="E331" s="16"/>
      <c r="F331" s="14" t="s">
        <v>3669</v>
      </c>
      <c r="G331" s="14">
        <v>686930</v>
      </c>
      <c r="H331" s="14" t="s">
        <v>3670</v>
      </c>
      <c r="I331" s="15">
        <v>7</v>
      </c>
      <c r="J331" s="77" t="s">
        <v>3121</v>
      </c>
      <c r="K331" s="92"/>
    </row>
    <row r="332" spans="1:11" ht="12.75" x14ac:dyDescent="0.2">
      <c r="A332" s="14" t="s">
        <v>3028</v>
      </c>
      <c r="B332" s="14" t="s">
        <v>3697</v>
      </c>
      <c r="C332" s="14" t="s">
        <v>3697</v>
      </c>
      <c r="D332" s="16" t="s">
        <v>3694</v>
      </c>
      <c r="E332" s="16"/>
      <c r="F332" s="14" t="s">
        <v>3669</v>
      </c>
      <c r="G332" s="14">
        <v>686930</v>
      </c>
      <c r="H332" s="14" t="s">
        <v>3670</v>
      </c>
      <c r="I332" s="15">
        <v>15.4</v>
      </c>
      <c r="J332" s="77" t="s">
        <v>3121</v>
      </c>
      <c r="K332" s="92"/>
    </row>
    <row r="333" spans="1:11" ht="12.75" x14ac:dyDescent="0.2">
      <c r="A333" s="14" t="s">
        <v>3028</v>
      </c>
      <c r="B333" s="14" t="s">
        <v>3698</v>
      </c>
      <c r="C333" s="14" t="s">
        <v>3698</v>
      </c>
      <c r="D333" s="16" t="s">
        <v>3496</v>
      </c>
      <c r="E333" s="16"/>
      <c r="F333" s="14" t="s">
        <v>3669</v>
      </c>
      <c r="G333" s="14">
        <v>686930</v>
      </c>
      <c r="H333" s="14" t="s">
        <v>3670</v>
      </c>
      <c r="I333" s="15">
        <v>1</v>
      </c>
      <c r="J333" s="77" t="s">
        <v>3121</v>
      </c>
      <c r="K333" s="92"/>
    </row>
    <row r="334" spans="1:11" ht="12.75" x14ac:dyDescent="0.2">
      <c r="A334" s="14" t="s">
        <v>3028</v>
      </c>
      <c r="B334" s="14" t="s">
        <v>3699</v>
      </c>
      <c r="C334" s="14" t="s">
        <v>3699</v>
      </c>
      <c r="D334" s="16" t="s">
        <v>3604</v>
      </c>
      <c r="E334" s="16"/>
      <c r="F334" s="14" t="s">
        <v>3669</v>
      </c>
      <c r="G334" s="14">
        <v>686930</v>
      </c>
      <c r="H334" s="14" t="s">
        <v>3670</v>
      </c>
      <c r="I334" s="15">
        <v>1.2</v>
      </c>
      <c r="J334" s="77" t="s">
        <v>3121</v>
      </c>
      <c r="K334" s="92"/>
    </row>
    <row r="335" spans="1:11" ht="12.75" x14ac:dyDescent="0.2">
      <c r="A335" s="14" t="s">
        <v>3028</v>
      </c>
      <c r="B335" s="14" t="s">
        <v>3700</v>
      </c>
      <c r="C335" s="14" t="s">
        <v>3700</v>
      </c>
      <c r="D335" s="16" t="s">
        <v>3604</v>
      </c>
      <c r="E335" s="16"/>
      <c r="F335" s="14" t="s">
        <v>3669</v>
      </c>
      <c r="G335" s="14">
        <v>686930</v>
      </c>
      <c r="H335" s="14" t="s">
        <v>3670</v>
      </c>
      <c r="I335" s="15">
        <v>3</v>
      </c>
      <c r="J335" s="77" t="s">
        <v>3121</v>
      </c>
      <c r="K335" s="92"/>
    </row>
    <row r="336" spans="1:11" ht="12.75" x14ac:dyDescent="0.2">
      <c r="A336" s="14" t="s">
        <v>3028</v>
      </c>
      <c r="B336" s="14" t="s">
        <v>3701</v>
      </c>
      <c r="C336" s="14" t="s">
        <v>3701</v>
      </c>
      <c r="D336" s="16" t="s">
        <v>3604</v>
      </c>
      <c r="E336" s="16"/>
      <c r="F336" s="14" t="s">
        <v>3669</v>
      </c>
      <c r="G336" s="14">
        <v>686930</v>
      </c>
      <c r="H336" s="14" t="s">
        <v>3670</v>
      </c>
      <c r="I336" s="15">
        <v>7</v>
      </c>
      <c r="J336" s="77" t="s">
        <v>3121</v>
      </c>
      <c r="K336" s="92"/>
    </row>
    <row r="337" spans="1:11" ht="12.75" x14ac:dyDescent="0.2">
      <c r="A337" s="14" t="s">
        <v>3028</v>
      </c>
      <c r="B337" s="14" t="s">
        <v>3702</v>
      </c>
      <c r="C337" s="14" t="s">
        <v>3702</v>
      </c>
      <c r="D337" s="16" t="s">
        <v>3604</v>
      </c>
      <c r="E337" s="16"/>
      <c r="F337" s="14" t="s">
        <v>3669</v>
      </c>
      <c r="G337" s="14">
        <v>686930</v>
      </c>
      <c r="H337" s="14" t="s">
        <v>3670</v>
      </c>
      <c r="I337" s="15">
        <v>10</v>
      </c>
      <c r="J337" s="77" t="s">
        <v>3121</v>
      </c>
      <c r="K337" s="92"/>
    </row>
    <row r="338" spans="1:11" ht="12.75" x14ac:dyDescent="0.2">
      <c r="A338" s="14" t="s">
        <v>3028</v>
      </c>
      <c r="B338" s="14" t="s">
        <v>3703</v>
      </c>
      <c r="C338" s="14" t="s">
        <v>3703</v>
      </c>
      <c r="D338" s="16" t="s">
        <v>3604</v>
      </c>
      <c r="E338" s="16"/>
      <c r="F338" s="14" t="s">
        <v>3669</v>
      </c>
      <c r="G338" s="14">
        <v>686930</v>
      </c>
      <c r="H338" s="14" t="s">
        <v>3670</v>
      </c>
      <c r="I338" s="15">
        <v>19.2</v>
      </c>
      <c r="J338" s="77" t="s">
        <v>3121</v>
      </c>
      <c r="K338" s="92"/>
    </row>
    <row r="339" spans="1:11" ht="22.5" x14ac:dyDescent="0.2">
      <c r="A339" s="14" t="s">
        <v>3028</v>
      </c>
      <c r="B339" s="14" t="s">
        <v>3704</v>
      </c>
      <c r="C339" s="14" t="s">
        <v>3704</v>
      </c>
      <c r="D339" s="16" t="s">
        <v>3705</v>
      </c>
      <c r="E339" s="16"/>
      <c r="F339" s="14" t="s">
        <v>3706</v>
      </c>
      <c r="G339" s="14">
        <v>585441</v>
      </c>
      <c r="H339" s="14" t="s">
        <v>3707</v>
      </c>
      <c r="I339" s="15">
        <v>50.18</v>
      </c>
      <c r="J339" s="77" t="s">
        <v>3034</v>
      </c>
      <c r="K339" s="92"/>
    </row>
    <row r="340" spans="1:11" ht="22.5" x14ac:dyDescent="0.2">
      <c r="A340" s="14" t="s">
        <v>3028</v>
      </c>
      <c r="B340" s="14" t="s">
        <v>3708</v>
      </c>
      <c r="C340" s="14" t="s">
        <v>3708</v>
      </c>
      <c r="D340" s="16" t="s">
        <v>3060</v>
      </c>
      <c r="E340" s="16"/>
      <c r="F340" s="14" t="s">
        <v>3709</v>
      </c>
      <c r="G340" s="14">
        <v>585441</v>
      </c>
      <c r="H340" s="14" t="s">
        <v>3707</v>
      </c>
      <c r="I340" s="15">
        <v>100.8</v>
      </c>
      <c r="J340" s="77" t="s">
        <v>153</v>
      </c>
      <c r="K340" s="92"/>
    </row>
    <row r="341" spans="1:11" ht="22.5" x14ac:dyDescent="0.2">
      <c r="A341" s="14" t="s">
        <v>3028</v>
      </c>
      <c r="B341" s="14" t="s">
        <v>3710</v>
      </c>
      <c r="C341" s="14" t="s">
        <v>3710</v>
      </c>
      <c r="D341" s="16" t="s">
        <v>3221</v>
      </c>
      <c r="E341" s="16"/>
      <c r="F341" s="14" t="s">
        <v>3711</v>
      </c>
      <c r="G341" s="14">
        <v>585441</v>
      </c>
      <c r="H341" s="14" t="s">
        <v>3707</v>
      </c>
      <c r="I341" s="15">
        <v>288.29000000000002</v>
      </c>
      <c r="J341" s="77" t="s">
        <v>153</v>
      </c>
      <c r="K341" s="92"/>
    </row>
    <row r="342" spans="1:11" ht="22.5" x14ac:dyDescent="0.2">
      <c r="A342" s="14" t="s">
        <v>3028</v>
      </c>
      <c r="B342" s="14" t="s">
        <v>3712</v>
      </c>
      <c r="C342" s="14" t="s">
        <v>3712</v>
      </c>
      <c r="D342" s="16" t="s">
        <v>3221</v>
      </c>
      <c r="E342" s="16"/>
      <c r="F342" s="14" t="s">
        <v>3713</v>
      </c>
      <c r="G342" s="14">
        <v>585441</v>
      </c>
      <c r="H342" s="14" t="s">
        <v>3707</v>
      </c>
      <c r="I342" s="15">
        <v>80.08</v>
      </c>
      <c r="J342" s="77" t="s">
        <v>153</v>
      </c>
      <c r="K342" s="92"/>
    </row>
    <row r="343" spans="1:11" ht="22.5" x14ac:dyDescent="0.2">
      <c r="A343" s="14" t="s">
        <v>3028</v>
      </c>
      <c r="B343" s="14" t="s">
        <v>3714</v>
      </c>
      <c r="C343" s="14" t="s">
        <v>3714</v>
      </c>
      <c r="D343" s="16" t="s">
        <v>3366</v>
      </c>
      <c r="E343" s="16"/>
      <c r="F343" s="14" t="s">
        <v>3715</v>
      </c>
      <c r="G343" s="14">
        <v>585441</v>
      </c>
      <c r="H343" s="14" t="s">
        <v>3707</v>
      </c>
      <c r="I343" s="15">
        <v>141.12</v>
      </c>
      <c r="J343" s="77" t="s">
        <v>153</v>
      </c>
      <c r="K343" s="92"/>
    </row>
    <row r="344" spans="1:11" ht="22.5" x14ac:dyDescent="0.2">
      <c r="A344" s="14" t="s">
        <v>3028</v>
      </c>
      <c r="B344" s="14" t="s">
        <v>3716</v>
      </c>
      <c r="C344" s="14" t="s">
        <v>3716</v>
      </c>
      <c r="D344" s="16" t="s">
        <v>3416</v>
      </c>
      <c r="E344" s="16"/>
      <c r="F344" s="14" t="s">
        <v>3717</v>
      </c>
      <c r="G344" s="14">
        <v>585441</v>
      </c>
      <c r="H344" s="14" t="s">
        <v>3707</v>
      </c>
      <c r="I344" s="15">
        <v>235.87</v>
      </c>
      <c r="J344" s="77" t="s">
        <v>153</v>
      </c>
      <c r="K344" s="92"/>
    </row>
    <row r="345" spans="1:11" ht="22.5" x14ac:dyDescent="0.2">
      <c r="A345" s="14" t="s">
        <v>3028</v>
      </c>
      <c r="B345" s="14" t="s">
        <v>3718</v>
      </c>
      <c r="C345" s="14" t="s">
        <v>3718</v>
      </c>
      <c r="D345" s="16" t="s">
        <v>3416</v>
      </c>
      <c r="E345" s="16"/>
      <c r="F345" s="14" t="s">
        <v>3719</v>
      </c>
      <c r="G345" s="14">
        <v>585441</v>
      </c>
      <c r="H345" s="14" t="s">
        <v>3707</v>
      </c>
      <c r="I345" s="15">
        <v>131.04</v>
      </c>
      <c r="J345" s="77" t="s">
        <v>153</v>
      </c>
      <c r="K345" s="92"/>
    </row>
    <row r="346" spans="1:11" ht="22.5" x14ac:dyDescent="0.2">
      <c r="A346" s="14" t="s">
        <v>3028</v>
      </c>
      <c r="B346" s="14" t="s">
        <v>3720</v>
      </c>
      <c r="C346" s="14" t="s">
        <v>3720</v>
      </c>
      <c r="D346" s="16" t="s">
        <v>3470</v>
      </c>
      <c r="E346" s="16"/>
      <c r="F346" s="14" t="s">
        <v>3721</v>
      </c>
      <c r="G346" s="14">
        <v>585441</v>
      </c>
      <c r="H346" s="14" t="s">
        <v>3707</v>
      </c>
      <c r="I346" s="15">
        <v>196.17</v>
      </c>
      <c r="J346" s="77" t="s">
        <v>3121</v>
      </c>
      <c r="K346" s="92"/>
    </row>
    <row r="347" spans="1:11" ht="22.5" x14ac:dyDescent="0.2">
      <c r="A347" s="14" t="s">
        <v>3028</v>
      </c>
      <c r="B347" s="14" t="s">
        <v>3722</v>
      </c>
      <c r="C347" s="14" t="s">
        <v>3722</v>
      </c>
      <c r="D347" s="16" t="s">
        <v>3723</v>
      </c>
      <c r="E347" s="16"/>
      <c r="F347" s="14" t="s">
        <v>3724</v>
      </c>
      <c r="G347" s="14">
        <v>585441</v>
      </c>
      <c r="H347" s="14" t="s">
        <v>3707</v>
      </c>
      <c r="I347" s="15">
        <v>76.39</v>
      </c>
      <c r="J347" s="77" t="s">
        <v>3121</v>
      </c>
      <c r="K347" s="92"/>
    </row>
    <row r="348" spans="1:11" ht="22.5" x14ac:dyDescent="0.2">
      <c r="A348" s="14" t="s">
        <v>3028</v>
      </c>
      <c r="B348" s="14" t="s">
        <v>3725</v>
      </c>
      <c r="C348" s="14" t="s">
        <v>3725</v>
      </c>
      <c r="D348" s="16" t="s">
        <v>3723</v>
      </c>
      <c r="E348" s="16"/>
      <c r="F348" s="14" t="s">
        <v>3721</v>
      </c>
      <c r="G348" s="14">
        <v>585441</v>
      </c>
      <c r="H348" s="14" t="s">
        <v>3707</v>
      </c>
      <c r="I348" s="15">
        <v>196.17</v>
      </c>
      <c r="J348" s="77" t="s">
        <v>3121</v>
      </c>
      <c r="K348" s="92"/>
    </row>
    <row r="349" spans="1:11" ht="22.5" x14ac:dyDescent="0.2">
      <c r="A349" s="14" t="s">
        <v>3028</v>
      </c>
      <c r="B349" s="14" t="s">
        <v>3726</v>
      </c>
      <c r="C349" s="14" t="s">
        <v>3726</v>
      </c>
      <c r="D349" s="16" t="s">
        <v>3393</v>
      </c>
      <c r="E349" s="16"/>
      <c r="F349" s="14" t="s">
        <v>3727</v>
      </c>
      <c r="G349" s="14">
        <v>585441</v>
      </c>
      <c r="H349" s="14" t="s">
        <v>3707</v>
      </c>
      <c r="I349" s="15">
        <v>207.94</v>
      </c>
      <c r="J349" s="77" t="s">
        <v>3121</v>
      </c>
      <c r="K349" s="92"/>
    </row>
    <row r="350" spans="1:11" ht="22.5" x14ac:dyDescent="0.2">
      <c r="A350" s="14" t="s">
        <v>3028</v>
      </c>
      <c r="B350" s="14" t="s">
        <v>3728</v>
      </c>
      <c r="C350" s="14" t="s">
        <v>3729</v>
      </c>
      <c r="D350" s="16" t="s">
        <v>3730</v>
      </c>
      <c r="E350" s="16"/>
      <c r="F350" s="14" t="s">
        <v>3731</v>
      </c>
      <c r="G350" s="14" t="s">
        <v>3732</v>
      </c>
      <c r="H350" s="14" t="s">
        <v>3733</v>
      </c>
      <c r="I350" s="15">
        <v>890.1</v>
      </c>
      <c r="J350" s="77" t="s">
        <v>3734</v>
      </c>
      <c r="K350" s="92"/>
    </row>
    <row r="351" spans="1:11" ht="22.5" x14ac:dyDescent="0.2">
      <c r="A351" s="14" t="s">
        <v>3028</v>
      </c>
      <c r="B351" s="14" t="s">
        <v>3728</v>
      </c>
      <c r="C351" s="14" t="s">
        <v>3729</v>
      </c>
      <c r="D351" s="16" t="s">
        <v>3735</v>
      </c>
      <c r="E351" s="16"/>
      <c r="F351" s="14" t="s">
        <v>3736</v>
      </c>
      <c r="G351" s="14" t="s">
        <v>3732</v>
      </c>
      <c r="H351" s="14" t="s">
        <v>3733</v>
      </c>
      <c r="I351" s="15">
        <v>204.72</v>
      </c>
      <c r="J351" s="77" t="s">
        <v>3734</v>
      </c>
      <c r="K351" s="92"/>
    </row>
    <row r="352" spans="1:11" ht="22.5" x14ac:dyDescent="0.2">
      <c r="A352" s="14" t="s">
        <v>3028</v>
      </c>
      <c r="B352" s="14" t="s">
        <v>3737</v>
      </c>
      <c r="C352" s="14" t="s">
        <v>3737</v>
      </c>
      <c r="D352" s="16" t="s">
        <v>3565</v>
      </c>
      <c r="E352" s="16"/>
      <c r="F352" s="14" t="s">
        <v>3738</v>
      </c>
      <c r="G352" s="14" t="s">
        <v>3739</v>
      </c>
      <c r="H352" s="14" t="s">
        <v>3740</v>
      </c>
      <c r="I352" s="15">
        <v>45.91</v>
      </c>
      <c r="J352" s="77" t="s">
        <v>3734</v>
      </c>
      <c r="K352" s="92"/>
    </row>
    <row r="353" spans="1:11" ht="22.5" x14ac:dyDescent="0.2">
      <c r="A353" s="14" t="s">
        <v>3028</v>
      </c>
      <c r="B353" s="14" t="s">
        <v>3741</v>
      </c>
      <c r="C353" s="14" t="s">
        <v>3741</v>
      </c>
      <c r="D353" s="16" t="s">
        <v>3742</v>
      </c>
      <c r="E353" s="16"/>
      <c r="F353" s="14" t="s">
        <v>3743</v>
      </c>
      <c r="G353" s="14" t="s">
        <v>3744</v>
      </c>
      <c r="H353" s="14" t="s">
        <v>3745</v>
      </c>
      <c r="I353" s="15">
        <v>122.4</v>
      </c>
      <c r="J353" s="77" t="s">
        <v>3734</v>
      </c>
      <c r="K353" s="92"/>
    </row>
    <row r="354" spans="1:11" ht="22.5" x14ac:dyDescent="0.2">
      <c r="A354" s="14" t="s">
        <v>3028</v>
      </c>
      <c r="B354" s="14" t="s">
        <v>3746</v>
      </c>
      <c r="C354" s="14" t="s">
        <v>3746</v>
      </c>
      <c r="D354" s="16" t="s">
        <v>3474</v>
      </c>
      <c r="E354" s="16"/>
      <c r="F354" s="14" t="s">
        <v>3747</v>
      </c>
      <c r="G354" s="14" t="s">
        <v>3744</v>
      </c>
      <c r="H354" s="14" t="s">
        <v>3745</v>
      </c>
      <c r="I354" s="15">
        <v>47.03</v>
      </c>
      <c r="J354" s="77" t="s">
        <v>3734</v>
      </c>
      <c r="K354" s="92"/>
    </row>
    <row r="355" spans="1:11" ht="22.5" x14ac:dyDescent="0.2">
      <c r="A355" s="14" t="s">
        <v>3028</v>
      </c>
      <c r="B355" s="14" t="s">
        <v>3748</v>
      </c>
      <c r="C355" s="14" t="s">
        <v>3748</v>
      </c>
      <c r="D355" s="16" t="s">
        <v>3575</v>
      </c>
      <c r="E355" s="16"/>
      <c r="F355" s="14" t="s">
        <v>3749</v>
      </c>
      <c r="G355" s="14" t="s">
        <v>3750</v>
      </c>
      <c r="H355" s="14" t="s">
        <v>3749</v>
      </c>
      <c r="I355" s="15">
        <v>48.75</v>
      </c>
      <c r="J355" s="77" t="s">
        <v>3734</v>
      </c>
      <c r="K355" s="92"/>
    </row>
    <row r="356" spans="1:11" ht="12.75" x14ac:dyDescent="0.2">
      <c r="A356" s="14" t="s">
        <v>3028</v>
      </c>
      <c r="B356" s="14" t="s">
        <v>3751</v>
      </c>
      <c r="C356" s="14" t="s">
        <v>3751</v>
      </c>
      <c r="D356" s="16" t="s">
        <v>3752</v>
      </c>
      <c r="E356" s="16"/>
      <c r="F356" s="14" t="s">
        <v>3753</v>
      </c>
      <c r="G356" s="14" t="s">
        <v>3739</v>
      </c>
      <c r="H356" s="14" t="s">
        <v>3740</v>
      </c>
      <c r="I356" s="15">
        <v>78.78</v>
      </c>
      <c r="J356" s="77" t="s">
        <v>3734</v>
      </c>
      <c r="K356" s="92"/>
    </row>
    <row r="357" spans="1:11" ht="22.5" x14ac:dyDescent="0.2">
      <c r="A357" s="14" t="s">
        <v>3028</v>
      </c>
      <c r="B357" s="14" t="s">
        <v>3754</v>
      </c>
      <c r="C357" s="14" t="s">
        <v>3754</v>
      </c>
      <c r="D357" s="16" t="s">
        <v>3755</v>
      </c>
      <c r="E357" s="16"/>
      <c r="F357" s="14" t="s">
        <v>3756</v>
      </c>
      <c r="G357" s="14" t="s">
        <v>3744</v>
      </c>
      <c r="H357" s="14" t="s">
        <v>3745</v>
      </c>
      <c r="I357" s="15">
        <v>49.52</v>
      </c>
      <c r="J357" s="77" t="s">
        <v>3734</v>
      </c>
      <c r="K357" s="92"/>
    </row>
    <row r="358" spans="1:11" ht="22.5" x14ac:dyDescent="0.2">
      <c r="A358" s="14" t="s">
        <v>3028</v>
      </c>
      <c r="B358" s="14" t="s">
        <v>3757</v>
      </c>
      <c r="C358" s="14" t="s">
        <v>3757</v>
      </c>
      <c r="D358" s="16" t="s">
        <v>3758</v>
      </c>
      <c r="E358" s="16"/>
      <c r="F358" s="14" t="s">
        <v>3759</v>
      </c>
      <c r="G358" s="14" t="s">
        <v>3075</v>
      </c>
      <c r="H358" s="14" t="s">
        <v>3076</v>
      </c>
      <c r="I358" s="15">
        <v>39.82</v>
      </c>
      <c r="J358" s="77" t="s">
        <v>3734</v>
      </c>
      <c r="K358" s="92"/>
    </row>
    <row r="359" spans="1:11" ht="22.5" x14ac:dyDescent="0.2">
      <c r="A359" s="14" t="s">
        <v>3028</v>
      </c>
      <c r="B359" s="14" t="s">
        <v>3760</v>
      </c>
      <c r="C359" s="14" t="s">
        <v>3734</v>
      </c>
      <c r="D359" s="16" t="s">
        <v>3761</v>
      </c>
      <c r="E359" s="16"/>
      <c r="F359" s="14" t="s">
        <v>3762</v>
      </c>
      <c r="G359" s="14"/>
      <c r="H359" s="14" t="s">
        <v>3763</v>
      </c>
      <c r="I359" s="15">
        <v>1619</v>
      </c>
      <c r="J359" s="77" t="s">
        <v>3734</v>
      </c>
      <c r="K359" s="92"/>
    </row>
    <row r="360" spans="1:11" ht="22.5" x14ac:dyDescent="0.2">
      <c r="A360" s="14" t="s">
        <v>3028</v>
      </c>
      <c r="B360" s="14" t="s">
        <v>3764</v>
      </c>
      <c r="C360" s="14" t="s">
        <v>3765</v>
      </c>
      <c r="D360" s="16" t="s">
        <v>3761</v>
      </c>
      <c r="E360" s="16"/>
      <c r="F360" s="14" t="s">
        <v>3766</v>
      </c>
      <c r="G360" s="14" t="s">
        <v>3767</v>
      </c>
      <c r="H360" s="14" t="s">
        <v>3768</v>
      </c>
      <c r="I360" s="15">
        <v>242</v>
      </c>
      <c r="J360" s="77" t="s">
        <v>3734</v>
      </c>
      <c r="K360" s="92"/>
    </row>
    <row r="361" spans="1:11" ht="12.75" x14ac:dyDescent="0.2">
      <c r="A361" s="14" t="s">
        <v>3028</v>
      </c>
      <c r="B361" s="14" t="s">
        <v>3769</v>
      </c>
      <c r="C361" s="14" t="s">
        <v>3769</v>
      </c>
      <c r="D361" s="16" t="s">
        <v>3474</v>
      </c>
      <c r="E361" s="16"/>
      <c r="F361" s="14" t="s">
        <v>3770</v>
      </c>
      <c r="G361" s="14" t="s">
        <v>3744</v>
      </c>
      <c r="H361" s="14" t="s">
        <v>3745</v>
      </c>
      <c r="I361" s="15">
        <v>98.99</v>
      </c>
      <c r="J361" s="77" t="s">
        <v>3734</v>
      </c>
      <c r="K361" s="92"/>
    </row>
    <row r="362" spans="1:11" ht="22.5" x14ac:dyDescent="0.2">
      <c r="A362" s="14" t="s">
        <v>3028</v>
      </c>
      <c r="B362" s="14" t="s">
        <v>3771</v>
      </c>
      <c r="C362" s="14" t="s">
        <v>3771</v>
      </c>
      <c r="D362" s="16" t="s">
        <v>3129</v>
      </c>
      <c r="E362" s="16"/>
      <c r="F362" s="14" t="s">
        <v>3772</v>
      </c>
      <c r="G362" s="14" t="s">
        <v>3744</v>
      </c>
      <c r="H362" s="14" t="s">
        <v>3745</v>
      </c>
      <c r="I362" s="15">
        <v>50.92</v>
      </c>
      <c r="J362" s="77" t="s">
        <v>3734</v>
      </c>
      <c r="K362" s="92"/>
    </row>
    <row r="363" spans="1:11" ht="22.5" x14ac:dyDescent="0.2">
      <c r="A363" s="14" t="s">
        <v>3028</v>
      </c>
      <c r="B363" s="14" t="s">
        <v>3773</v>
      </c>
      <c r="C363" s="14" t="s">
        <v>3773</v>
      </c>
      <c r="D363" s="16" t="s">
        <v>3774</v>
      </c>
      <c r="E363" s="16"/>
      <c r="F363" s="14" t="s">
        <v>3775</v>
      </c>
      <c r="G363" s="14" t="s">
        <v>3776</v>
      </c>
      <c r="H363" s="14" t="s">
        <v>3777</v>
      </c>
      <c r="I363" s="15">
        <v>42.96</v>
      </c>
      <c r="J363" s="77" t="s">
        <v>3734</v>
      </c>
      <c r="K363" s="92"/>
    </row>
    <row r="364" spans="1:11" ht="22.5" x14ac:dyDescent="0.2">
      <c r="A364" s="14" t="s">
        <v>3028</v>
      </c>
      <c r="B364" s="14" t="s">
        <v>3778</v>
      </c>
      <c r="C364" s="14" t="s">
        <v>3778</v>
      </c>
      <c r="D364" s="16" t="s">
        <v>3036</v>
      </c>
      <c r="E364" s="16"/>
      <c r="F364" s="14" t="s">
        <v>3779</v>
      </c>
      <c r="G364" s="14" t="s">
        <v>3780</v>
      </c>
      <c r="H364" s="14" t="s">
        <v>3781</v>
      </c>
      <c r="I364" s="15">
        <v>165.3</v>
      </c>
      <c r="J364" s="77" t="s">
        <v>3734</v>
      </c>
      <c r="K364" s="92"/>
    </row>
    <row r="365" spans="1:11" ht="22.5" x14ac:dyDescent="0.2">
      <c r="A365" s="14" t="s">
        <v>3028</v>
      </c>
      <c r="B365" s="14" t="s">
        <v>3782</v>
      </c>
      <c r="C365" s="14" t="s">
        <v>3782</v>
      </c>
      <c r="D365" s="16" t="s">
        <v>3098</v>
      </c>
      <c r="E365" s="16"/>
      <c r="F365" s="14" t="s">
        <v>3783</v>
      </c>
      <c r="G365" s="14" t="s">
        <v>3784</v>
      </c>
      <c r="H365" s="14" t="s">
        <v>3785</v>
      </c>
      <c r="I365" s="15">
        <v>18.899999999999999</v>
      </c>
      <c r="J365" s="77" t="s">
        <v>3734</v>
      </c>
      <c r="K365" s="92"/>
    </row>
    <row r="366" spans="1:11" ht="22.5" x14ac:dyDescent="0.2">
      <c r="A366" s="14" t="s">
        <v>3028</v>
      </c>
      <c r="B366" s="14" t="s">
        <v>3786</v>
      </c>
      <c r="C366" s="14" t="s">
        <v>3786</v>
      </c>
      <c r="D366" s="16" t="s">
        <v>3787</v>
      </c>
      <c r="E366" s="16"/>
      <c r="F366" s="14" t="s">
        <v>3788</v>
      </c>
      <c r="G366" s="14" t="s">
        <v>3776</v>
      </c>
      <c r="H366" s="14" t="s">
        <v>3777</v>
      </c>
      <c r="I366" s="15">
        <v>12.98</v>
      </c>
      <c r="J366" s="77" t="s">
        <v>3734</v>
      </c>
      <c r="K366" s="92"/>
    </row>
    <row r="367" spans="1:11" ht="22.5" x14ac:dyDescent="0.2">
      <c r="A367" s="14" t="s">
        <v>3028</v>
      </c>
      <c r="B367" s="14" t="s">
        <v>3789</v>
      </c>
      <c r="C367" s="14" t="s">
        <v>3789</v>
      </c>
      <c r="D367" s="16" t="s">
        <v>3790</v>
      </c>
      <c r="E367" s="16"/>
      <c r="F367" s="14" t="s">
        <v>3791</v>
      </c>
      <c r="G367" s="14"/>
      <c r="H367" s="14" t="s">
        <v>3792</v>
      </c>
      <c r="I367" s="15">
        <v>33</v>
      </c>
      <c r="J367" s="77" t="s">
        <v>3734</v>
      </c>
      <c r="K367" s="92"/>
    </row>
    <row r="368" spans="1:11" ht="22.5" x14ac:dyDescent="0.2">
      <c r="A368" s="14" t="s">
        <v>3028</v>
      </c>
      <c r="B368" s="14" t="s">
        <v>3789</v>
      </c>
      <c r="C368" s="14" t="s">
        <v>3789</v>
      </c>
      <c r="D368" s="16" t="s">
        <v>3790</v>
      </c>
      <c r="E368" s="16"/>
      <c r="F368" s="14" t="s">
        <v>3390</v>
      </c>
      <c r="G368" s="14"/>
      <c r="H368" s="14" t="s">
        <v>3262</v>
      </c>
      <c r="I368" s="15">
        <v>33</v>
      </c>
      <c r="J368" s="77" t="s">
        <v>3734</v>
      </c>
      <c r="K368" s="92"/>
    </row>
    <row r="369" spans="1:11" ht="22.5" x14ac:dyDescent="0.2">
      <c r="A369" s="14" t="s">
        <v>3028</v>
      </c>
      <c r="B369" s="14" t="s">
        <v>3789</v>
      </c>
      <c r="C369" s="14" t="s">
        <v>3789</v>
      </c>
      <c r="D369" s="16" t="s">
        <v>3790</v>
      </c>
      <c r="E369" s="16"/>
      <c r="F369" s="14" t="s">
        <v>3793</v>
      </c>
      <c r="G369" s="14"/>
      <c r="H369" s="14" t="s">
        <v>3274</v>
      </c>
      <c r="I369" s="15">
        <v>33</v>
      </c>
      <c r="J369" s="77" t="s">
        <v>3734</v>
      </c>
      <c r="K369" s="92"/>
    </row>
    <row r="370" spans="1:11" ht="22.5" x14ac:dyDescent="0.2">
      <c r="A370" s="14" t="s">
        <v>3028</v>
      </c>
      <c r="B370" s="14" t="s">
        <v>3789</v>
      </c>
      <c r="C370" s="14" t="s">
        <v>3789</v>
      </c>
      <c r="D370" s="16" t="s">
        <v>3790</v>
      </c>
      <c r="E370" s="16"/>
      <c r="F370" s="14" t="s">
        <v>3390</v>
      </c>
      <c r="G370" s="14"/>
      <c r="H370" s="14" t="s">
        <v>3171</v>
      </c>
      <c r="I370" s="15">
        <v>33</v>
      </c>
      <c r="J370" s="77" t="s">
        <v>3734</v>
      </c>
      <c r="K370" s="92"/>
    </row>
    <row r="371" spans="1:11" ht="22.5" x14ac:dyDescent="0.2">
      <c r="A371" s="14" t="s">
        <v>3028</v>
      </c>
      <c r="B371" s="14" t="s">
        <v>3794</v>
      </c>
      <c r="C371" s="14" t="s">
        <v>3794</v>
      </c>
      <c r="D371" s="16" t="s">
        <v>3790</v>
      </c>
      <c r="E371" s="16"/>
      <c r="F371" s="14" t="s">
        <v>3795</v>
      </c>
      <c r="G371" s="14"/>
      <c r="H371" s="14" t="s">
        <v>3796</v>
      </c>
      <c r="I371" s="15">
        <v>887.22</v>
      </c>
      <c r="J371" s="77" t="s">
        <v>3734</v>
      </c>
      <c r="K371" s="92"/>
    </row>
    <row r="372" spans="1:11" ht="22.5" x14ac:dyDescent="0.2">
      <c r="A372" s="14" t="s">
        <v>3028</v>
      </c>
      <c r="B372" s="14" t="s">
        <v>3797</v>
      </c>
      <c r="C372" s="14" t="s">
        <v>3797</v>
      </c>
      <c r="D372" s="16" t="s">
        <v>3790</v>
      </c>
      <c r="E372" s="16"/>
      <c r="F372" s="14" t="s">
        <v>3798</v>
      </c>
      <c r="G372" s="14"/>
      <c r="H372" s="14" t="s">
        <v>3293</v>
      </c>
      <c r="I372" s="15">
        <v>2156.12</v>
      </c>
      <c r="J372" s="77" t="s">
        <v>3734</v>
      </c>
      <c r="K372" s="92"/>
    </row>
    <row r="373" spans="1:11" ht="22.5" x14ac:dyDescent="0.2">
      <c r="A373" s="14" t="s">
        <v>3028</v>
      </c>
      <c r="B373" s="14" t="s">
        <v>3799</v>
      </c>
      <c r="C373" s="14" t="s">
        <v>3799</v>
      </c>
      <c r="D373" s="16" t="s">
        <v>3790</v>
      </c>
      <c r="E373" s="16"/>
      <c r="F373" s="14" t="s">
        <v>3800</v>
      </c>
      <c r="G373" s="14"/>
      <c r="H373" s="14" t="s">
        <v>3801</v>
      </c>
      <c r="I373" s="15">
        <v>9.4</v>
      </c>
      <c r="J373" s="77" t="s">
        <v>3734</v>
      </c>
      <c r="K373" s="92"/>
    </row>
    <row r="374" spans="1:11" ht="22.5" x14ac:dyDescent="0.2">
      <c r="A374" s="14" t="s">
        <v>3028</v>
      </c>
      <c r="B374" s="14" t="s">
        <v>3802</v>
      </c>
      <c r="C374" s="14" t="s">
        <v>3802</v>
      </c>
      <c r="D374" s="16" t="s">
        <v>3790</v>
      </c>
      <c r="E374" s="16"/>
      <c r="F374" s="14" t="s">
        <v>3803</v>
      </c>
      <c r="G374" s="14"/>
      <c r="H374" s="14" t="s">
        <v>3801</v>
      </c>
      <c r="I374" s="15">
        <v>13</v>
      </c>
      <c r="J374" s="77" t="s">
        <v>3734</v>
      </c>
      <c r="K374" s="92"/>
    </row>
    <row r="375" spans="1:11" ht="22.5" x14ac:dyDescent="0.2">
      <c r="A375" s="14" t="s">
        <v>3028</v>
      </c>
      <c r="B375" s="14" t="s">
        <v>3804</v>
      </c>
      <c r="C375" s="14" t="s">
        <v>3804</v>
      </c>
      <c r="D375" s="16" t="s">
        <v>3790</v>
      </c>
      <c r="E375" s="16"/>
      <c r="F375" s="14" t="s">
        <v>3805</v>
      </c>
      <c r="G375" s="14"/>
      <c r="H375" s="14" t="s">
        <v>3293</v>
      </c>
      <c r="I375" s="15">
        <v>48.59</v>
      </c>
      <c r="J375" s="77" t="s">
        <v>3734</v>
      </c>
      <c r="K375" s="92"/>
    </row>
    <row r="376" spans="1:11" ht="22.5" x14ac:dyDescent="0.2">
      <c r="A376" s="14" t="s">
        <v>3028</v>
      </c>
      <c r="B376" s="14" t="s">
        <v>3804</v>
      </c>
      <c r="C376" s="14" t="s">
        <v>3804</v>
      </c>
      <c r="D376" s="16" t="s">
        <v>3790</v>
      </c>
      <c r="E376" s="16"/>
      <c r="F376" s="14" t="s">
        <v>3806</v>
      </c>
      <c r="G376" s="14"/>
      <c r="H376" s="14" t="s">
        <v>3293</v>
      </c>
      <c r="I376" s="15">
        <v>46.49</v>
      </c>
      <c r="J376" s="77" t="s">
        <v>3734</v>
      </c>
      <c r="K376" s="92"/>
    </row>
    <row r="377" spans="1:11" ht="22.5" x14ac:dyDescent="0.2">
      <c r="A377" s="14" t="s">
        <v>3028</v>
      </c>
      <c r="B377" s="14" t="s">
        <v>3807</v>
      </c>
      <c r="C377" s="14" t="s">
        <v>3807</v>
      </c>
      <c r="D377" s="16" t="s">
        <v>3046</v>
      </c>
      <c r="E377" s="16"/>
      <c r="F377" s="14" t="s">
        <v>3808</v>
      </c>
      <c r="G377" s="14"/>
      <c r="H377" s="14" t="s">
        <v>3164</v>
      </c>
      <c r="I377" s="15">
        <v>6.03</v>
      </c>
      <c r="J377" s="77" t="s">
        <v>3734</v>
      </c>
      <c r="K377" s="92"/>
    </row>
    <row r="378" spans="1:11" ht="22.5" x14ac:dyDescent="0.2">
      <c r="A378" s="14" t="s">
        <v>3028</v>
      </c>
      <c r="B378" s="14" t="s">
        <v>3807</v>
      </c>
      <c r="C378" s="14" t="s">
        <v>3807</v>
      </c>
      <c r="D378" s="16" t="s">
        <v>3046</v>
      </c>
      <c r="E378" s="16"/>
      <c r="F378" s="14" t="s">
        <v>3390</v>
      </c>
      <c r="G378" s="14"/>
      <c r="H378" s="14" t="s">
        <v>3171</v>
      </c>
      <c r="I378" s="15">
        <v>6.03</v>
      </c>
      <c r="J378" s="77" t="s">
        <v>3734</v>
      </c>
      <c r="K378" s="92"/>
    </row>
    <row r="379" spans="1:11" ht="22.5" x14ac:dyDescent="0.2">
      <c r="A379" s="14" t="s">
        <v>3028</v>
      </c>
      <c r="B379" s="14" t="s">
        <v>3807</v>
      </c>
      <c r="C379" s="14" t="s">
        <v>3807</v>
      </c>
      <c r="D379" s="16" t="s">
        <v>3046</v>
      </c>
      <c r="E379" s="16"/>
      <c r="F379" s="14" t="s">
        <v>3390</v>
      </c>
      <c r="G379" s="14"/>
      <c r="H379" s="14" t="s">
        <v>3792</v>
      </c>
      <c r="I379" s="15">
        <v>6.03</v>
      </c>
      <c r="J379" s="77" t="s">
        <v>3734</v>
      </c>
      <c r="K379" s="92"/>
    </row>
    <row r="380" spans="1:11" ht="22.5" x14ac:dyDescent="0.2">
      <c r="A380" s="14" t="s">
        <v>3028</v>
      </c>
      <c r="B380" s="14" t="s">
        <v>3807</v>
      </c>
      <c r="C380" s="14" t="s">
        <v>3807</v>
      </c>
      <c r="D380" s="16" t="s">
        <v>3046</v>
      </c>
      <c r="E380" s="16"/>
      <c r="F380" s="14" t="s">
        <v>3390</v>
      </c>
      <c r="G380" s="14"/>
      <c r="H380" s="14" t="s">
        <v>3173</v>
      </c>
      <c r="I380" s="15">
        <v>6.03</v>
      </c>
      <c r="J380" s="77" t="s">
        <v>3734</v>
      </c>
      <c r="K380" s="92"/>
    </row>
    <row r="381" spans="1:11" ht="22.5" x14ac:dyDescent="0.2">
      <c r="A381" s="14" t="s">
        <v>3028</v>
      </c>
      <c r="B381" s="14" t="s">
        <v>3809</v>
      </c>
      <c r="C381" s="14" t="s">
        <v>3809</v>
      </c>
      <c r="D381" s="16" t="s">
        <v>3046</v>
      </c>
      <c r="E381" s="16"/>
      <c r="F381" s="14" t="s">
        <v>3810</v>
      </c>
      <c r="G381" s="14"/>
      <c r="H381" s="14" t="s">
        <v>3164</v>
      </c>
      <c r="I381" s="15">
        <v>39.99</v>
      </c>
      <c r="J381" s="77" t="s">
        <v>3734</v>
      </c>
      <c r="K381" s="92"/>
    </row>
    <row r="382" spans="1:11" ht="22.5" x14ac:dyDescent="0.2">
      <c r="A382" s="14" t="s">
        <v>3028</v>
      </c>
      <c r="B382" s="14" t="s">
        <v>3811</v>
      </c>
      <c r="C382" s="14" t="s">
        <v>3811</v>
      </c>
      <c r="D382" s="16" t="s">
        <v>3046</v>
      </c>
      <c r="E382" s="16"/>
      <c r="F382" s="14" t="s">
        <v>3812</v>
      </c>
      <c r="G382" s="14"/>
      <c r="H382" s="14" t="s">
        <v>3164</v>
      </c>
      <c r="I382" s="15">
        <v>14</v>
      </c>
      <c r="J382" s="77" t="s">
        <v>3734</v>
      </c>
      <c r="K382" s="92"/>
    </row>
    <row r="383" spans="1:11" ht="27" x14ac:dyDescent="0.2">
      <c r="A383" s="14" t="s">
        <v>3028</v>
      </c>
      <c r="B383" s="14" t="s">
        <v>3813</v>
      </c>
      <c r="C383" s="14" t="s">
        <v>3813</v>
      </c>
      <c r="D383" s="16" t="s">
        <v>3814</v>
      </c>
      <c r="E383" s="16"/>
      <c r="F383" s="14" t="s">
        <v>3815</v>
      </c>
      <c r="G383" s="14"/>
      <c r="H383" s="14" t="s">
        <v>3173</v>
      </c>
      <c r="I383" s="15">
        <v>225</v>
      </c>
      <c r="J383" s="77" t="s">
        <v>3734</v>
      </c>
      <c r="K383" s="92"/>
    </row>
    <row r="384" spans="1:11" ht="22.5" x14ac:dyDescent="0.2">
      <c r="A384" s="14" t="s">
        <v>3028</v>
      </c>
      <c r="B384" s="14" t="s">
        <v>3813</v>
      </c>
      <c r="C384" s="14" t="s">
        <v>3813</v>
      </c>
      <c r="D384" s="16" t="s">
        <v>3814</v>
      </c>
      <c r="E384" s="16"/>
      <c r="F384" s="14" t="s">
        <v>3390</v>
      </c>
      <c r="G384" s="14"/>
      <c r="H384" s="14" t="s">
        <v>3792</v>
      </c>
      <c r="I384" s="15">
        <v>225</v>
      </c>
      <c r="J384" s="77" t="s">
        <v>3734</v>
      </c>
      <c r="K384" s="92"/>
    </row>
    <row r="385" spans="1:11" ht="22.5" x14ac:dyDescent="0.2">
      <c r="A385" s="14" t="s">
        <v>3028</v>
      </c>
      <c r="B385" s="14" t="s">
        <v>3813</v>
      </c>
      <c r="C385" s="14" t="s">
        <v>3813</v>
      </c>
      <c r="D385" s="16" t="s">
        <v>3814</v>
      </c>
      <c r="E385" s="16"/>
      <c r="F385" s="14" t="s">
        <v>3390</v>
      </c>
      <c r="G385" s="14"/>
      <c r="H385" s="14" t="s">
        <v>3171</v>
      </c>
      <c r="I385" s="15">
        <v>225</v>
      </c>
      <c r="J385" s="77" t="s">
        <v>3734</v>
      </c>
      <c r="K385" s="92"/>
    </row>
    <row r="386" spans="1:11" ht="22.5" x14ac:dyDescent="0.2">
      <c r="A386" s="14" t="s">
        <v>3028</v>
      </c>
      <c r="B386" s="14" t="s">
        <v>3813</v>
      </c>
      <c r="C386" s="14" t="s">
        <v>3813</v>
      </c>
      <c r="D386" s="16" t="s">
        <v>3814</v>
      </c>
      <c r="E386" s="16"/>
      <c r="F386" s="14" t="s">
        <v>3816</v>
      </c>
      <c r="G386" s="14"/>
      <c r="H386" s="14" t="s">
        <v>3262</v>
      </c>
      <c r="I386" s="15">
        <v>225</v>
      </c>
      <c r="J386" s="77" t="s">
        <v>3734</v>
      </c>
      <c r="K386" s="92"/>
    </row>
    <row r="387" spans="1:11" ht="22.5" x14ac:dyDescent="0.2">
      <c r="A387" s="14" t="s">
        <v>3028</v>
      </c>
      <c r="B387" s="14" t="s">
        <v>3813</v>
      </c>
      <c r="C387" s="14" t="s">
        <v>3813</v>
      </c>
      <c r="D387" s="16" t="s">
        <v>3814</v>
      </c>
      <c r="E387" s="16"/>
      <c r="F387" s="14" t="s">
        <v>3390</v>
      </c>
      <c r="G387" s="14"/>
      <c r="H387" s="14" t="s">
        <v>3817</v>
      </c>
      <c r="I387" s="15">
        <v>225</v>
      </c>
      <c r="J387" s="77" t="s">
        <v>3734</v>
      </c>
      <c r="K387" s="92"/>
    </row>
    <row r="388" spans="1:11" ht="22.5" x14ac:dyDescent="0.2">
      <c r="A388" s="14" t="s">
        <v>3028</v>
      </c>
      <c r="B388" s="14" t="s">
        <v>3818</v>
      </c>
      <c r="C388" s="14" t="s">
        <v>3818</v>
      </c>
      <c r="D388" s="16" t="s">
        <v>3814</v>
      </c>
      <c r="E388" s="16"/>
      <c r="F388" s="14" t="s">
        <v>3819</v>
      </c>
      <c r="G388" s="14"/>
      <c r="H388" s="14" t="s">
        <v>3293</v>
      </c>
      <c r="I388" s="15">
        <v>616.4</v>
      </c>
      <c r="J388" s="77" t="s">
        <v>3734</v>
      </c>
      <c r="K388" s="92"/>
    </row>
    <row r="389" spans="1:11" ht="22.5" x14ac:dyDescent="0.2">
      <c r="A389" s="14" t="s">
        <v>3028</v>
      </c>
      <c r="B389" s="14" t="s">
        <v>3818</v>
      </c>
      <c r="C389" s="14" t="s">
        <v>3818</v>
      </c>
      <c r="D389" s="16" t="s">
        <v>3814</v>
      </c>
      <c r="E389" s="16"/>
      <c r="F389" s="14" t="s">
        <v>3820</v>
      </c>
      <c r="G389" s="14"/>
      <c r="H389" s="14" t="s">
        <v>3293</v>
      </c>
      <c r="I389" s="15">
        <v>34</v>
      </c>
      <c r="J389" s="77" t="s">
        <v>3734</v>
      </c>
      <c r="K389" s="92"/>
    </row>
    <row r="390" spans="1:11" ht="22.5" x14ac:dyDescent="0.2">
      <c r="A390" s="14" t="s">
        <v>3028</v>
      </c>
      <c r="B390" s="14" t="s">
        <v>3821</v>
      </c>
      <c r="C390" s="14" t="s">
        <v>3821</v>
      </c>
      <c r="D390" s="16" t="s">
        <v>3814</v>
      </c>
      <c r="E390" s="16"/>
      <c r="F390" s="14" t="s">
        <v>3822</v>
      </c>
      <c r="G390" s="14"/>
      <c r="H390" s="14" t="s">
        <v>3262</v>
      </c>
      <c r="I390" s="15">
        <v>126</v>
      </c>
      <c r="J390" s="77" t="s">
        <v>3734</v>
      </c>
      <c r="K390" s="92"/>
    </row>
    <row r="391" spans="1:11" ht="22.5" x14ac:dyDescent="0.2">
      <c r="A391" s="14" t="s">
        <v>3028</v>
      </c>
      <c r="B391" s="14" t="s">
        <v>3823</v>
      </c>
      <c r="C391" s="14" t="s">
        <v>3823</v>
      </c>
      <c r="D391" s="16" t="s">
        <v>3814</v>
      </c>
      <c r="E391" s="16"/>
      <c r="F391" s="14" t="s">
        <v>3824</v>
      </c>
      <c r="G391" s="14"/>
      <c r="H391" s="14" t="s">
        <v>3262</v>
      </c>
      <c r="I391" s="15">
        <v>99</v>
      </c>
      <c r="J391" s="77" t="s">
        <v>3734</v>
      </c>
      <c r="K391" s="92"/>
    </row>
    <row r="392" spans="1:11" ht="22.5" x14ac:dyDescent="0.2">
      <c r="A392" s="14" t="s">
        <v>3028</v>
      </c>
      <c r="B392" s="14" t="s">
        <v>3825</v>
      </c>
      <c r="C392" s="14" t="s">
        <v>3825</v>
      </c>
      <c r="D392" s="16" t="s">
        <v>3814</v>
      </c>
      <c r="E392" s="16"/>
      <c r="F392" s="14" t="s">
        <v>3826</v>
      </c>
      <c r="G392" s="14"/>
      <c r="H392" s="14" t="s">
        <v>3262</v>
      </c>
      <c r="I392" s="15">
        <v>20.03</v>
      </c>
      <c r="J392" s="77" t="s">
        <v>3734</v>
      </c>
      <c r="K392" s="92"/>
    </row>
    <row r="393" spans="1:11" ht="22.5" x14ac:dyDescent="0.2">
      <c r="A393" s="14" t="s">
        <v>3028</v>
      </c>
      <c r="B393" s="14" t="s">
        <v>3827</v>
      </c>
      <c r="C393" s="14" t="s">
        <v>3827</v>
      </c>
      <c r="D393" s="16" t="s">
        <v>3814</v>
      </c>
      <c r="E393" s="16"/>
      <c r="F393" s="14" t="s">
        <v>3828</v>
      </c>
      <c r="G393" s="14"/>
      <c r="H393" s="14" t="s">
        <v>3262</v>
      </c>
      <c r="I393" s="15">
        <v>50.01</v>
      </c>
      <c r="J393" s="77" t="s">
        <v>3734</v>
      </c>
      <c r="K393" s="92"/>
    </row>
    <row r="394" spans="1:11" ht="22.5" x14ac:dyDescent="0.2">
      <c r="A394" s="14" t="s">
        <v>3028</v>
      </c>
      <c r="B394" s="14" t="s">
        <v>3829</v>
      </c>
      <c r="C394" s="14" t="s">
        <v>3829</v>
      </c>
      <c r="D394" s="16" t="s">
        <v>3814</v>
      </c>
      <c r="E394" s="16"/>
      <c r="F394" s="14" t="s">
        <v>3830</v>
      </c>
      <c r="G394" s="14"/>
      <c r="H394" s="14" t="s">
        <v>3262</v>
      </c>
      <c r="I394" s="15">
        <v>12.4</v>
      </c>
      <c r="J394" s="77" t="s">
        <v>3734</v>
      </c>
      <c r="K394" s="92"/>
    </row>
    <row r="395" spans="1:11" ht="22.5" x14ac:dyDescent="0.2">
      <c r="A395" s="14" t="s">
        <v>3028</v>
      </c>
      <c r="B395" s="14" t="s">
        <v>3831</v>
      </c>
      <c r="C395" s="14" t="s">
        <v>3831</v>
      </c>
      <c r="D395" s="16" t="s">
        <v>3814</v>
      </c>
      <c r="E395" s="16"/>
      <c r="F395" s="14" t="s">
        <v>3832</v>
      </c>
      <c r="G395" s="14"/>
      <c r="H395" s="14" t="s">
        <v>3262</v>
      </c>
      <c r="I395" s="15">
        <v>10.199999999999999</v>
      </c>
      <c r="J395" s="77" t="s">
        <v>3734</v>
      </c>
      <c r="K395" s="92"/>
    </row>
    <row r="396" spans="1:11" ht="22.5" x14ac:dyDescent="0.2">
      <c r="A396" s="14" t="s">
        <v>3028</v>
      </c>
      <c r="B396" s="14" t="s">
        <v>3833</v>
      </c>
      <c r="C396" s="14" t="s">
        <v>3833</v>
      </c>
      <c r="D396" s="16" t="s">
        <v>3814</v>
      </c>
      <c r="E396" s="16"/>
      <c r="F396" s="14" t="s">
        <v>3832</v>
      </c>
      <c r="G396" s="14"/>
      <c r="H396" s="14" t="s">
        <v>3262</v>
      </c>
      <c r="I396" s="15">
        <v>2.2000000000000002</v>
      </c>
      <c r="J396" s="77" t="s">
        <v>3734</v>
      </c>
      <c r="K396" s="92"/>
    </row>
    <row r="397" spans="1:11" ht="22.5" x14ac:dyDescent="0.2">
      <c r="A397" s="14" t="s">
        <v>3028</v>
      </c>
      <c r="B397" s="14" t="s">
        <v>3834</v>
      </c>
      <c r="C397" s="14" t="s">
        <v>3834</v>
      </c>
      <c r="D397" s="16" t="s">
        <v>3814</v>
      </c>
      <c r="E397" s="16"/>
      <c r="F397" s="14" t="s">
        <v>3832</v>
      </c>
      <c r="G397" s="14"/>
      <c r="H397" s="14" t="s">
        <v>3262</v>
      </c>
      <c r="I397" s="15">
        <v>12</v>
      </c>
      <c r="J397" s="77" t="s">
        <v>3734</v>
      </c>
      <c r="K397" s="92"/>
    </row>
    <row r="398" spans="1:11" ht="22.5" x14ac:dyDescent="0.2">
      <c r="A398" s="14" t="s">
        <v>3028</v>
      </c>
      <c r="B398" s="14" t="s">
        <v>3835</v>
      </c>
      <c r="C398" s="14" t="s">
        <v>3835</v>
      </c>
      <c r="D398" s="16" t="s">
        <v>3836</v>
      </c>
      <c r="E398" s="16"/>
      <c r="F398" s="14" t="s">
        <v>3837</v>
      </c>
      <c r="G398" s="14"/>
      <c r="H398" s="14" t="s">
        <v>3792</v>
      </c>
      <c r="I398" s="15">
        <v>38</v>
      </c>
      <c r="J398" s="77" t="s">
        <v>3734</v>
      </c>
      <c r="K398" s="92"/>
    </row>
    <row r="399" spans="1:11" ht="22.5" x14ac:dyDescent="0.2">
      <c r="A399" s="14" t="s">
        <v>3028</v>
      </c>
      <c r="B399" s="14" t="s">
        <v>3835</v>
      </c>
      <c r="C399" s="14" t="s">
        <v>3835</v>
      </c>
      <c r="D399" s="16" t="s">
        <v>3836</v>
      </c>
      <c r="E399" s="16"/>
      <c r="F399" s="14" t="s">
        <v>3390</v>
      </c>
      <c r="G399" s="14"/>
      <c r="H399" s="14" t="s">
        <v>3173</v>
      </c>
      <c r="I399" s="15">
        <v>38</v>
      </c>
      <c r="J399" s="77" t="s">
        <v>3734</v>
      </c>
      <c r="K399" s="92"/>
    </row>
    <row r="400" spans="1:11" ht="22.5" x14ac:dyDescent="0.2">
      <c r="A400" s="14" t="s">
        <v>3028</v>
      </c>
      <c r="B400" s="14" t="s">
        <v>3835</v>
      </c>
      <c r="C400" s="14" t="s">
        <v>3835</v>
      </c>
      <c r="D400" s="16" t="s">
        <v>3836</v>
      </c>
      <c r="E400" s="16"/>
      <c r="F400" s="14" t="s">
        <v>3793</v>
      </c>
      <c r="G400" s="14"/>
      <c r="H400" s="14" t="s">
        <v>3164</v>
      </c>
      <c r="I400" s="15">
        <v>38</v>
      </c>
      <c r="J400" s="77" t="s">
        <v>3734</v>
      </c>
      <c r="K400" s="92"/>
    </row>
    <row r="401" spans="1:11" ht="22.5" x14ac:dyDescent="0.2">
      <c r="A401" s="14" t="s">
        <v>3028</v>
      </c>
      <c r="B401" s="14" t="s">
        <v>3835</v>
      </c>
      <c r="C401" s="14" t="s">
        <v>3835</v>
      </c>
      <c r="D401" s="16" t="s">
        <v>3836</v>
      </c>
      <c r="E401" s="16"/>
      <c r="F401" s="14" t="s">
        <v>3390</v>
      </c>
      <c r="G401" s="14"/>
      <c r="H401" s="14" t="s">
        <v>3171</v>
      </c>
      <c r="I401" s="15">
        <v>38</v>
      </c>
      <c r="J401" s="77" t="s">
        <v>3734</v>
      </c>
      <c r="K401" s="92"/>
    </row>
    <row r="402" spans="1:11" ht="22.5" x14ac:dyDescent="0.2">
      <c r="A402" s="14" t="s">
        <v>3028</v>
      </c>
      <c r="B402" s="14" t="s">
        <v>3838</v>
      </c>
      <c r="C402" s="14" t="s">
        <v>3838</v>
      </c>
      <c r="D402" s="16" t="s">
        <v>3836</v>
      </c>
      <c r="E402" s="16"/>
      <c r="F402" s="14" t="s">
        <v>3839</v>
      </c>
      <c r="G402" s="14"/>
      <c r="H402" s="14" t="s">
        <v>3840</v>
      </c>
      <c r="I402" s="15">
        <v>16</v>
      </c>
      <c r="J402" s="77" t="s">
        <v>3734</v>
      </c>
      <c r="K402" s="92"/>
    </row>
    <row r="403" spans="1:11" ht="22.5" x14ac:dyDescent="0.2">
      <c r="A403" s="14" t="s">
        <v>3028</v>
      </c>
      <c r="B403" s="14" t="s">
        <v>3841</v>
      </c>
      <c r="C403" s="14" t="s">
        <v>3841</v>
      </c>
      <c r="D403" s="16" t="s">
        <v>3836</v>
      </c>
      <c r="E403" s="16"/>
      <c r="F403" s="14" t="s">
        <v>3842</v>
      </c>
      <c r="G403" s="14"/>
      <c r="H403" s="14" t="s">
        <v>3164</v>
      </c>
      <c r="I403" s="15">
        <v>16</v>
      </c>
      <c r="J403" s="77" t="s">
        <v>3734</v>
      </c>
      <c r="K403" s="92"/>
    </row>
    <row r="404" spans="1:11" ht="12.75" x14ac:dyDescent="0.2">
      <c r="A404" s="14" t="s">
        <v>3028</v>
      </c>
      <c r="B404" s="14" t="s">
        <v>3843</v>
      </c>
      <c r="C404" s="14" t="s">
        <v>3843</v>
      </c>
      <c r="D404" s="16" t="s">
        <v>3844</v>
      </c>
      <c r="E404" s="16"/>
      <c r="F404" s="14" t="s">
        <v>3845</v>
      </c>
      <c r="G404" s="14" t="s">
        <v>3846</v>
      </c>
      <c r="H404" s="14" t="s">
        <v>3847</v>
      </c>
      <c r="I404" s="15">
        <v>10</v>
      </c>
      <c r="J404" s="77" t="s">
        <v>3734</v>
      </c>
      <c r="K404" s="92"/>
    </row>
    <row r="405" spans="1:11" ht="12.75" x14ac:dyDescent="0.2">
      <c r="A405" s="14" t="s">
        <v>3028</v>
      </c>
      <c r="B405" s="14" t="s">
        <v>3848</v>
      </c>
      <c r="C405" s="14" t="s">
        <v>3848</v>
      </c>
      <c r="D405" s="16" t="s">
        <v>3849</v>
      </c>
      <c r="E405" s="16"/>
      <c r="F405" s="14" t="s">
        <v>3850</v>
      </c>
      <c r="G405" s="14" t="s">
        <v>3851</v>
      </c>
      <c r="H405" s="14" t="s">
        <v>3852</v>
      </c>
      <c r="I405" s="15">
        <v>50</v>
      </c>
      <c r="J405" s="77" t="s">
        <v>3734</v>
      </c>
      <c r="K405" s="92"/>
    </row>
    <row r="406" spans="1:11" ht="12.75" x14ac:dyDescent="0.2">
      <c r="A406" s="14" t="s">
        <v>3028</v>
      </c>
      <c r="B406" s="14" t="s">
        <v>3853</v>
      </c>
      <c r="C406" s="14" t="s">
        <v>3853</v>
      </c>
      <c r="D406" s="16" t="s">
        <v>3854</v>
      </c>
      <c r="E406" s="16"/>
      <c r="F406" s="14" t="s">
        <v>3855</v>
      </c>
      <c r="G406" s="14" t="s">
        <v>3851</v>
      </c>
      <c r="H406" s="14" t="s">
        <v>3852</v>
      </c>
      <c r="I406" s="15">
        <v>50</v>
      </c>
      <c r="J406" s="77" t="s">
        <v>3734</v>
      </c>
      <c r="K406" s="92"/>
    </row>
    <row r="407" spans="1:11" ht="12.75" x14ac:dyDescent="0.2">
      <c r="A407" s="14" t="s">
        <v>3028</v>
      </c>
      <c r="B407" s="14" t="s">
        <v>3856</v>
      </c>
      <c r="C407" s="14" t="s">
        <v>3856</v>
      </c>
      <c r="D407" s="16" t="s">
        <v>3377</v>
      </c>
      <c r="E407" s="16"/>
      <c r="F407" s="14" t="s">
        <v>3857</v>
      </c>
      <c r="G407" s="14" t="s">
        <v>3851</v>
      </c>
      <c r="H407" s="14" t="s">
        <v>3852</v>
      </c>
      <c r="I407" s="15">
        <v>5.5</v>
      </c>
      <c r="J407" s="77" t="s">
        <v>3734</v>
      </c>
      <c r="K407" s="92"/>
    </row>
    <row r="408" spans="1:11" ht="12.75" x14ac:dyDescent="0.2">
      <c r="A408" s="14" t="s">
        <v>3028</v>
      </c>
      <c r="B408" s="14" t="s">
        <v>3858</v>
      </c>
      <c r="C408" s="14" t="s">
        <v>3858</v>
      </c>
      <c r="D408" s="16" t="s">
        <v>3859</v>
      </c>
      <c r="E408" s="16"/>
      <c r="F408" s="14" t="s">
        <v>3860</v>
      </c>
      <c r="G408" s="14" t="s">
        <v>3851</v>
      </c>
      <c r="H408" s="14" t="s">
        <v>3852</v>
      </c>
      <c r="I408" s="15">
        <v>11</v>
      </c>
      <c r="J408" s="77" t="s">
        <v>3734</v>
      </c>
      <c r="K408" s="92"/>
    </row>
    <row r="409" spans="1:11" ht="12.75" x14ac:dyDescent="0.2">
      <c r="A409" s="14" t="s">
        <v>3028</v>
      </c>
      <c r="B409" s="14" t="s">
        <v>3861</v>
      </c>
      <c r="C409" s="14" t="s">
        <v>3861</v>
      </c>
      <c r="D409" s="16" t="s">
        <v>3862</v>
      </c>
      <c r="E409" s="16"/>
      <c r="F409" s="14" t="s">
        <v>3857</v>
      </c>
      <c r="G409" s="14" t="s">
        <v>3863</v>
      </c>
      <c r="H409" s="14" t="s">
        <v>3864</v>
      </c>
      <c r="I409" s="15">
        <v>10</v>
      </c>
      <c r="J409" s="77" t="s">
        <v>3734</v>
      </c>
      <c r="K409" s="92"/>
    </row>
    <row r="410" spans="1:11" ht="12.75" x14ac:dyDescent="0.2">
      <c r="A410" s="14" t="s">
        <v>3028</v>
      </c>
      <c r="B410" s="14" t="s">
        <v>3865</v>
      </c>
      <c r="C410" s="14" t="s">
        <v>3865</v>
      </c>
      <c r="D410" s="16" t="s">
        <v>3866</v>
      </c>
      <c r="E410" s="16"/>
      <c r="F410" s="14" t="s">
        <v>3857</v>
      </c>
      <c r="G410" s="14" t="s">
        <v>3851</v>
      </c>
      <c r="H410" s="14" t="s">
        <v>3852</v>
      </c>
      <c r="I410" s="15">
        <v>5.5</v>
      </c>
      <c r="J410" s="77" t="s">
        <v>3734</v>
      </c>
      <c r="K410" s="92"/>
    </row>
    <row r="411" spans="1:11" ht="12.75" x14ac:dyDescent="0.2">
      <c r="A411" s="14" t="s">
        <v>3028</v>
      </c>
      <c r="B411" s="14" t="s">
        <v>3867</v>
      </c>
      <c r="C411" s="14" t="s">
        <v>3868</v>
      </c>
      <c r="D411" s="16" t="s">
        <v>3528</v>
      </c>
      <c r="E411" s="16"/>
      <c r="F411" s="14" t="s">
        <v>3869</v>
      </c>
      <c r="G411" s="14" t="s">
        <v>3870</v>
      </c>
      <c r="H411" s="14" t="s">
        <v>3871</v>
      </c>
      <c r="I411" s="15">
        <v>231</v>
      </c>
      <c r="J411" s="77" t="s">
        <v>3734</v>
      </c>
      <c r="K411" s="92"/>
    </row>
    <row r="412" spans="1:11" ht="12.75" x14ac:dyDescent="0.2">
      <c r="A412" s="14" t="s">
        <v>3028</v>
      </c>
      <c r="B412" s="14" t="s">
        <v>3872</v>
      </c>
      <c r="C412" s="14" t="s">
        <v>3873</v>
      </c>
      <c r="D412" s="16" t="s">
        <v>3687</v>
      </c>
      <c r="E412" s="16"/>
      <c r="F412" s="14" t="s">
        <v>3874</v>
      </c>
      <c r="G412" s="14" t="s">
        <v>3870</v>
      </c>
      <c r="H412" s="14" t="s">
        <v>3871</v>
      </c>
      <c r="I412" s="15">
        <v>297</v>
      </c>
      <c r="J412" s="77" t="s">
        <v>3734</v>
      </c>
      <c r="K412" s="92"/>
    </row>
    <row r="413" spans="1:11" ht="12.75" x14ac:dyDescent="0.2">
      <c r="A413" s="14" t="s">
        <v>3028</v>
      </c>
      <c r="B413" s="14" t="s">
        <v>3875</v>
      </c>
      <c r="C413" s="14" t="s">
        <v>3876</v>
      </c>
      <c r="D413" s="16" t="s">
        <v>3108</v>
      </c>
      <c r="E413" s="16"/>
      <c r="F413" s="14" t="s">
        <v>3877</v>
      </c>
      <c r="G413" s="14" t="s">
        <v>3870</v>
      </c>
      <c r="H413" s="14" t="s">
        <v>3871</v>
      </c>
      <c r="I413" s="15">
        <v>330</v>
      </c>
      <c r="J413" s="77" t="s">
        <v>3734</v>
      </c>
      <c r="K413" s="92"/>
    </row>
    <row r="414" spans="1:11" ht="12.75" x14ac:dyDescent="0.2">
      <c r="A414" s="14" t="s">
        <v>3028</v>
      </c>
      <c r="B414" s="14" t="s">
        <v>3878</v>
      </c>
      <c r="C414" s="14" t="s">
        <v>3879</v>
      </c>
      <c r="D414" s="16" t="s">
        <v>3880</v>
      </c>
      <c r="E414" s="16"/>
      <c r="F414" s="14" t="s">
        <v>3881</v>
      </c>
      <c r="G414" s="14" t="s">
        <v>3882</v>
      </c>
      <c r="H414" s="14" t="s">
        <v>3618</v>
      </c>
      <c r="I414" s="15">
        <v>450</v>
      </c>
      <c r="J414" s="77" t="s">
        <v>3734</v>
      </c>
      <c r="K414" s="92"/>
    </row>
    <row r="415" spans="1:11" ht="12.75" x14ac:dyDescent="0.2">
      <c r="A415" s="14" t="s">
        <v>3028</v>
      </c>
      <c r="B415" s="14" t="s">
        <v>3883</v>
      </c>
      <c r="C415" s="14" t="s">
        <v>3884</v>
      </c>
      <c r="D415" s="16" t="s">
        <v>3687</v>
      </c>
      <c r="E415" s="16"/>
      <c r="F415" s="14" t="s">
        <v>3617</v>
      </c>
      <c r="G415" s="14" t="s">
        <v>3882</v>
      </c>
      <c r="H415" s="14" t="s">
        <v>3618</v>
      </c>
      <c r="I415" s="15">
        <v>450</v>
      </c>
      <c r="J415" s="77" t="s">
        <v>3734</v>
      </c>
      <c r="K415" s="92"/>
    </row>
    <row r="416" spans="1:11" ht="12.75" x14ac:dyDescent="0.2">
      <c r="A416" s="14" t="s">
        <v>3028</v>
      </c>
      <c r="B416" s="14" t="s">
        <v>3885</v>
      </c>
      <c r="C416" s="14" t="s">
        <v>3885</v>
      </c>
      <c r="D416" s="16" t="s">
        <v>3125</v>
      </c>
      <c r="E416" s="16"/>
      <c r="F416" s="14" t="s">
        <v>3886</v>
      </c>
      <c r="G416" s="14" t="s">
        <v>3887</v>
      </c>
      <c r="H416" s="14" t="s">
        <v>3888</v>
      </c>
      <c r="I416" s="15">
        <v>21</v>
      </c>
      <c r="J416" s="77" t="s">
        <v>3734</v>
      </c>
      <c r="K416" s="92"/>
    </row>
    <row r="417" spans="1:11" ht="22.5" x14ac:dyDescent="0.2">
      <c r="A417" s="14" t="s">
        <v>3028</v>
      </c>
      <c r="B417" s="14" t="s">
        <v>3889</v>
      </c>
      <c r="C417" s="14" t="s">
        <v>3889</v>
      </c>
      <c r="D417" s="16" t="s">
        <v>3890</v>
      </c>
      <c r="E417" s="16"/>
      <c r="F417" s="14" t="s">
        <v>3891</v>
      </c>
      <c r="G417" s="14" t="s">
        <v>3892</v>
      </c>
      <c r="H417" s="14" t="s">
        <v>3052</v>
      </c>
      <c r="I417" s="15">
        <v>48.54</v>
      </c>
      <c r="J417" s="77" t="s">
        <v>3734</v>
      </c>
      <c r="K417" s="92"/>
    </row>
    <row r="418" spans="1:11" ht="22.5" x14ac:dyDescent="0.2">
      <c r="A418" s="14" t="s">
        <v>3028</v>
      </c>
      <c r="B418" s="14" t="s">
        <v>3893</v>
      </c>
      <c r="C418" s="14" t="s">
        <v>3893</v>
      </c>
      <c r="D418" s="16" t="s">
        <v>3894</v>
      </c>
      <c r="E418" s="16"/>
      <c r="F418" s="14" t="s">
        <v>3895</v>
      </c>
      <c r="G418" s="14" t="s">
        <v>3577</v>
      </c>
      <c r="H418" s="14" t="s">
        <v>3586</v>
      </c>
      <c r="I418" s="15">
        <v>28</v>
      </c>
      <c r="J418" s="77" t="s">
        <v>3734</v>
      </c>
      <c r="K418" s="92"/>
    </row>
    <row r="419" spans="1:11" ht="22.5" x14ac:dyDescent="0.2">
      <c r="A419" s="14" t="s">
        <v>3028</v>
      </c>
      <c r="B419" s="14" t="s">
        <v>3896</v>
      </c>
      <c r="C419" s="14" t="s">
        <v>3897</v>
      </c>
      <c r="D419" s="16" t="s">
        <v>3890</v>
      </c>
      <c r="E419" s="16"/>
      <c r="F419" s="14" t="s">
        <v>3898</v>
      </c>
      <c r="G419" s="14"/>
      <c r="H419" s="14" t="s">
        <v>3899</v>
      </c>
      <c r="I419" s="15">
        <v>129.21</v>
      </c>
      <c r="J419" s="77" t="s">
        <v>3734</v>
      </c>
      <c r="K419" s="92"/>
    </row>
    <row r="420" spans="1:11" ht="22.5" x14ac:dyDescent="0.2">
      <c r="A420" s="14" t="s">
        <v>3028</v>
      </c>
      <c r="B420" s="14" t="s">
        <v>3900</v>
      </c>
      <c r="C420" s="14" t="s">
        <v>3900</v>
      </c>
      <c r="D420" s="16" t="s">
        <v>3901</v>
      </c>
      <c r="E420" s="16"/>
      <c r="F420" s="14" t="s">
        <v>3902</v>
      </c>
      <c r="G420" s="14" t="s">
        <v>3903</v>
      </c>
      <c r="H420" s="14" t="s">
        <v>3048</v>
      </c>
      <c r="I420" s="15">
        <v>1199</v>
      </c>
      <c r="J420" s="77" t="s">
        <v>3734</v>
      </c>
      <c r="K420" s="92"/>
    </row>
    <row r="421" spans="1:11" ht="33.75" x14ac:dyDescent="0.2">
      <c r="A421" s="14" t="s">
        <v>3904</v>
      </c>
      <c r="B421" s="14" t="s">
        <v>3905</v>
      </c>
      <c r="C421" s="14" t="s">
        <v>3906</v>
      </c>
      <c r="D421" s="16" t="s">
        <v>3907</v>
      </c>
      <c r="E421" s="16"/>
      <c r="F421" s="14" t="s">
        <v>3908</v>
      </c>
      <c r="G421" s="14"/>
      <c r="H421" s="14" t="s">
        <v>3909</v>
      </c>
      <c r="I421" s="15">
        <v>4.29</v>
      </c>
      <c r="J421" s="77" t="s">
        <v>153</v>
      </c>
      <c r="K421" s="92"/>
    </row>
    <row r="422" spans="1:11" ht="33.75" x14ac:dyDescent="0.2">
      <c r="A422" s="14" t="s">
        <v>3904</v>
      </c>
      <c r="B422" s="14" t="s">
        <v>3910</v>
      </c>
      <c r="C422" s="14" t="s">
        <v>3911</v>
      </c>
      <c r="D422" s="16" t="s">
        <v>3907</v>
      </c>
      <c r="E422" s="16"/>
      <c r="F422" s="14" t="s">
        <v>3912</v>
      </c>
      <c r="G422" s="14"/>
      <c r="H422" s="14" t="s">
        <v>3909</v>
      </c>
      <c r="I422" s="15">
        <v>4.32</v>
      </c>
      <c r="J422" s="77" t="s">
        <v>153</v>
      </c>
      <c r="K422" s="92"/>
    </row>
    <row r="423" spans="1:11" ht="33.75" x14ac:dyDescent="0.2">
      <c r="A423" s="14" t="s">
        <v>3904</v>
      </c>
      <c r="B423" s="14" t="s">
        <v>3913</v>
      </c>
      <c r="C423" s="14" t="s">
        <v>3914</v>
      </c>
      <c r="D423" s="16" t="s">
        <v>3907</v>
      </c>
      <c r="E423" s="16"/>
      <c r="F423" s="14" t="s">
        <v>3915</v>
      </c>
      <c r="G423" s="14"/>
      <c r="H423" s="14" t="s">
        <v>3909</v>
      </c>
      <c r="I423" s="15">
        <v>4.32</v>
      </c>
      <c r="J423" s="77" t="s">
        <v>153</v>
      </c>
      <c r="K423" s="92"/>
    </row>
    <row r="424" spans="1:11" ht="33.75" x14ac:dyDescent="0.2">
      <c r="A424" s="14" t="s">
        <v>3904</v>
      </c>
      <c r="B424" s="14" t="s">
        <v>3916</v>
      </c>
      <c r="C424" s="14" t="s">
        <v>3917</v>
      </c>
      <c r="D424" s="16" t="s">
        <v>3148</v>
      </c>
      <c r="E424" s="16"/>
      <c r="F424" s="14" t="s">
        <v>3918</v>
      </c>
      <c r="G424" s="14"/>
      <c r="H424" s="14" t="s">
        <v>3919</v>
      </c>
      <c r="I424" s="15">
        <v>34.72</v>
      </c>
      <c r="J424" s="77" t="s">
        <v>153</v>
      </c>
      <c r="K424" s="92"/>
    </row>
    <row r="425" spans="1:11" ht="33.75" x14ac:dyDescent="0.2">
      <c r="A425" s="14" t="s">
        <v>3904</v>
      </c>
      <c r="B425" s="14" t="s">
        <v>3920</v>
      </c>
      <c r="C425" s="14" t="s">
        <v>3921</v>
      </c>
      <c r="D425" s="16" t="s">
        <v>3148</v>
      </c>
      <c r="E425" s="16"/>
      <c r="F425" s="14" t="s">
        <v>3922</v>
      </c>
      <c r="G425" s="14"/>
      <c r="H425" s="14" t="s">
        <v>3919</v>
      </c>
      <c r="I425" s="15">
        <v>34.72</v>
      </c>
      <c r="J425" s="77" t="s">
        <v>153</v>
      </c>
      <c r="K425" s="92"/>
    </row>
    <row r="426" spans="1:11" ht="33.75" x14ac:dyDescent="0.2">
      <c r="A426" s="14" t="s">
        <v>3904</v>
      </c>
      <c r="B426" s="14" t="s">
        <v>3923</v>
      </c>
      <c r="C426" s="14" t="s">
        <v>3924</v>
      </c>
      <c r="D426" s="16" t="s">
        <v>3402</v>
      </c>
      <c r="E426" s="16"/>
      <c r="F426" s="14" t="s">
        <v>3925</v>
      </c>
      <c r="G426" s="14"/>
      <c r="H426" s="14" t="s">
        <v>3909</v>
      </c>
      <c r="I426" s="15">
        <v>4.33</v>
      </c>
      <c r="J426" s="77" t="s">
        <v>153</v>
      </c>
      <c r="K426" s="92"/>
    </row>
    <row r="427" spans="1:11" ht="33.75" x14ac:dyDescent="0.2">
      <c r="A427" s="14" t="s">
        <v>3904</v>
      </c>
      <c r="B427" s="14" t="s">
        <v>3926</v>
      </c>
      <c r="C427" s="14" t="s">
        <v>3927</v>
      </c>
      <c r="D427" s="16" t="s">
        <v>3402</v>
      </c>
      <c r="E427" s="16"/>
      <c r="F427" s="14" t="s">
        <v>3928</v>
      </c>
      <c r="G427" s="14"/>
      <c r="H427" s="14" t="s">
        <v>3919</v>
      </c>
      <c r="I427" s="15">
        <v>34.119999999999997</v>
      </c>
      <c r="J427" s="77" t="s">
        <v>153</v>
      </c>
      <c r="K427" s="92"/>
    </row>
    <row r="428" spans="1:11" ht="33.75" x14ac:dyDescent="0.2">
      <c r="A428" s="14" t="s">
        <v>3904</v>
      </c>
      <c r="B428" s="14" t="s">
        <v>3929</v>
      </c>
      <c r="C428" s="14" t="s">
        <v>3930</v>
      </c>
      <c r="D428" s="16" t="s">
        <v>3393</v>
      </c>
      <c r="E428" s="16"/>
      <c r="F428" s="14" t="s">
        <v>3931</v>
      </c>
      <c r="G428" s="14">
        <v>35697300</v>
      </c>
      <c r="H428" s="14" t="s">
        <v>3462</v>
      </c>
      <c r="I428" s="15">
        <v>2910</v>
      </c>
      <c r="J428" s="77" t="s">
        <v>153</v>
      </c>
      <c r="K428" s="92"/>
    </row>
    <row r="429" spans="1:11" ht="33.75" x14ac:dyDescent="0.2">
      <c r="A429" s="14" t="s">
        <v>3904</v>
      </c>
      <c r="B429" s="14" t="s">
        <v>3932</v>
      </c>
      <c r="C429" s="14" t="s">
        <v>3933</v>
      </c>
      <c r="D429" s="16" t="s">
        <v>3451</v>
      </c>
      <c r="E429" s="16"/>
      <c r="F429" s="14" t="s">
        <v>3934</v>
      </c>
      <c r="G429" s="14">
        <v>35697300</v>
      </c>
      <c r="H429" s="14" t="s">
        <v>3462</v>
      </c>
      <c r="I429" s="15">
        <v>1580</v>
      </c>
      <c r="J429" s="77" t="s">
        <v>153</v>
      </c>
      <c r="K429" s="92"/>
    </row>
    <row r="430" spans="1:11" ht="33.75" x14ac:dyDescent="0.2">
      <c r="A430" s="14" t="s">
        <v>3904</v>
      </c>
      <c r="B430" s="14" t="s">
        <v>3935</v>
      </c>
      <c r="C430" s="14" t="s">
        <v>3936</v>
      </c>
      <c r="D430" s="16" t="s">
        <v>3115</v>
      </c>
      <c r="E430" s="16"/>
      <c r="F430" s="14" t="s">
        <v>3937</v>
      </c>
      <c r="G430" s="14" t="s">
        <v>3652</v>
      </c>
      <c r="H430" s="14" t="s">
        <v>3653</v>
      </c>
      <c r="I430" s="15">
        <v>105</v>
      </c>
      <c r="J430" s="77" t="s">
        <v>153</v>
      </c>
      <c r="K430" s="92"/>
    </row>
    <row r="431" spans="1:11" ht="33.75" x14ac:dyDescent="0.2">
      <c r="A431" s="14" t="s">
        <v>3904</v>
      </c>
      <c r="B431" s="14" t="s">
        <v>3938</v>
      </c>
      <c r="C431" s="14" t="s">
        <v>3939</v>
      </c>
      <c r="D431" s="16" t="s">
        <v>3940</v>
      </c>
      <c r="E431" s="16"/>
      <c r="F431" s="14" t="s">
        <v>3941</v>
      </c>
      <c r="G431" s="14" t="s">
        <v>3652</v>
      </c>
      <c r="H431" s="14" t="s">
        <v>3653</v>
      </c>
      <c r="I431" s="15">
        <v>105</v>
      </c>
      <c r="J431" s="77" t="s">
        <v>153</v>
      </c>
      <c r="K431" s="92"/>
    </row>
    <row r="432" spans="1:11" ht="33.75" x14ac:dyDescent="0.2">
      <c r="A432" s="14" t="s">
        <v>3904</v>
      </c>
      <c r="B432" s="14" t="s">
        <v>3942</v>
      </c>
      <c r="C432" s="14" t="s">
        <v>3942</v>
      </c>
      <c r="D432" s="16" t="s">
        <v>3940</v>
      </c>
      <c r="E432" s="16"/>
      <c r="F432" s="14" t="s">
        <v>3943</v>
      </c>
      <c r="G432" s="14"/>
      <c r="H432" s="14" t="s">
        <v>3223</v>
      </c>
      <c r="I432" s="15">
        <v>45</v>
      </c>
      <c r="J432" s="77" t="s">
        <v>153</v>
      </c>
      <c r="K432" s="92"/>
    </row>
    <row r="433" spans="1:11" ht="33.75" x14ac:dyDescent="0.2">
      <c r="A433" s="14" t="s">
        <v>3904</v>
      </c>
      <c r="B433" s="14" t="s">
        <v>3942</v>
      </c>
      <c r="C433" s="14" t="s">
        <v>3942</v>
      </c>
      <c r="D433" s="16" t="s">
        <v>3940</v>
      </c>
      <c r="E433" s="16"/>
      <c r="F433" s="14" t="s">
        <v>3351</v>
      </c>
      <c r="G433" s="14"/>
      <c r="H433" s="14" t="s">
        <v>3199</v>
      </c>
      <c r="I433" s="15">
        <v>45</v>
      </c>
      <c r="J433" s="77" t="s">
        <v>153</v>
      </c>
      <c r="K433" s="92"/>
    </row>
    <row r="434" spans="1:11" ht="33.75" x14ac:dyDescent="0.2">
      <c r="A434" s="14" t="s">
        <v>3904</v>
      </c>
      <c r="B434" s="14" t="s">
        <v>3942</v>
      </c>
      <c r="C434" s="14" t="s">
        <v>3942</v>
      </c>
      <c r="D434" s="16" t="s">
        <v>3940</v>
      </c>
      <c r="E434" s="16"/>
      <c r="F434" s="14" t="s">
        <v>3351</v>
      </c>
      <c r="G434" s="14"/>
      <c r="H434" s="14" t="s">
        <v>3198</v>
      </c>
      <c r="I434" s="15">
        <v>45</v>
      </c>
      <c r="J434" s="77" t="s">
        <v>153</v>
      </c>
      <c r="K434" s="92"/>
    </row>
    <row r="435" spans="1:11" ht="33.75" x14ac:dyDescent="0.2">
      <c r="A435" s="14" t="s">
        <v>3904</v>
      </c>
      <c r="B435" s="14" t="s">
        <v>3942</v>
      </c>
      <c r="C435" s="14" t="s">
        <v>3942</v>
      </c>
      <c r="D435" s="16" t="s">
        <v>3940</v>
      </c>
      <c r="E435" s="16"/>
      <c r="F435" s="14" t="s">
        <v>3351</v>
      </c>
      <c r="G435" s="14"/>
      <c r="H435" s="14" t="s">
        <v>3164</v>
      </c>
      <c r="I435" s="15">
        <v>45</v>
      </c>
      <c r="J435" s="77" t="s">
        <v>153</v>
      </c>
      <c r="K435" s="92"/>
    </row>
    <row r="436" spans="1:11" ht="33.75" x14ac:dyDescent="0.2">
      <c r="A436" s="14" t="s">
        <v>3904</v>
      </c>
      <c r="B436" s="14" t="s">
        <v>3944</v>
      </c>
      <c r="C436" s="14" t="s">
        <v>3944</v>
      </c>
      <c r="D436" s="16" t="s">
        <v>3940</v>
      </c>
      <c r="E436" s="16"/>
      <c r="F436" s="14" t="s">
        <v>3351</v>
      </c>
      <c r="G436" s="14"/>
      <c r="H436" s="14" t="s">
        <v>3223</v>
      </c>
      <c r="I436" s="15">
        <v>823.75</v>
      </c>
      <c r="J436" s="77" t="s">
        <v>153</v>
      </c>
      <c r="K436" s="92"/>
    </row>
    <row r="437" spans="1:11" ht="33.75" x14ac:dyDescent="0.2">
      <c r="A437" s="14" t="s">
        <v>3904</v>
      </c>
      <c r="B437" s="14" t="s">
        <v>3944</v>
      </c>
      <c r="C437" s="14" t="s">
        <v>3944</v>
      </c>
      <c r="D437" s="16" t="s">
        <v>3940</v>
      </c>
      <c r="E437" s="16"/>
      <c r="F437" s="14" t="s">
        <v>3351</v>
      </c>
      <c r="G437" s="14"/>
      <c r="H437" s="14" t="s">
        <v>3198</v>
      </c>
      <c r="I437" s="15">
        <v>823.75</v>
      </c>
      <c r="J437" s="77" t="s">
        <v>153</v>
      </c>
      <c r="K437" s="92"/>
    </row>
    <row r="438" spans="1:11" ht="33.75" x14ac:dyDescent="0.2">
      <c r="A438" s="14" t="s">
        <v>3904</v>
      </c>
      <c r="B438" s="14" t="s">
        <v>3944</v>
      </c>
      <c r="C438" s="14" t="s">
        <v>3944</v>
      </c>
      <c r="D438" s="16" t="s">
        <v>3940</v>
      </c>
      <c r="E438" s="16"/>
      <c r="F438" s="14" t="s">
        <v>3351</v>
      </c>
      <c r="G438" s="14"/>
      <c r="H438" s="14" t="s">
        <v>3199</v>
      </c>
      <c r="I438" s="15">
        <v>823.75</v>
      </c>
      <c r="J438" s="77" t="s">
        <v>153</v>
      </c>
      <c r="K438" s="92"/>
    </row>
    <row r="439" spans="1:11" ht="33.75" x14ac:dyDescent="0.2">
      <c r="A439" s="14" t="s">
        <v>3904</v>
      </c>
      <c r="B439" s="14" t="s">
        <v>3944</v>
      </c>
      <c r="C439" s="14" t="s">
        <v>3944</v>
      </c>
      <c r="D439" s="16" t="s">
        <v>3940</v>
      </c>
      <c r="E439" s="16"/>
      <c r="F439" s="14" t="s">
        <v>3351</v>
      </c>
      <c r="G439" s="14"/>
      <c r="H439" s="14" t="s">
        <v>3164</v>
      </c>
      <c r="I439" s="15">
        <v>823.75</v>
      </c>
      <c r="J439" s="77" t="s">
        <v>153</v>
      </c>
      <c r="K439" s="92"/>
    </row>
    <row r="440" spans="1:11" ht="33.75" x14ac:dyDescent="0.2">
      <c r="A440" s="14" t="s">
        <v>3904</v>
      </c>
      <c r="B440" s="14" t="s">
        <v>3945</v>
      </c>
      <c r="C440" s="14" t="s">
        <v>3945</v>
      </c>
      <c r="D440" s="16" t="s">
        <v>3940</v>
      </c>
      <c r="E440" s="16"/>
      <c r="F440" s="14" t="s">
        <v>3351</v>
      </c>
      <c r="G440" s="14"/>
      <c r="H440" s="14" t="s">
        <v>3198</v>
      </c>
      <c r="I440" s="15">
        <v>40.19</v>
      </c>
      <c r="J440" s="77" t="s">
        <v>153</v>
      </c>
      <c r="K440" s="92"/>
    </row>
    <row r="441" spans="1:11" ht="33.75" x14ac:dyDescent="0.2">
      <c r="A441" s="14" t="s">
        <v>3904</v>
      </c>
      <c r="B441" s="14" t="s">
        <v>3945</v>
      </c>
      <c r="C441" s="14" t="s">
        <v>3945</v>
      </c>
      <c r="D441" s="16" t="s">
        <v>3940</v>
      </c>
      <c r="E441" s="16"/>
      <c r="F441" s="14" t="s">
        <v>3351</v>
      </c>
      <c r="G441" s="14"/>
      <c r="H441" s="14" t="s">
        <v>3199</v>
      </c>
      <c r="I441" s="15">
        <v>40.19</v>
      </c>
      <c r="J441" s="77" t="s">
        <v>153</v>
      </c>
      <c r="K441" s="92"/>
    </row>
    <row r="442" spans="1:11" ht="33.75" x14ac:dyDescent="0.2">
      <c r="A442" s="14" t="s">
        <v>3904</v>
      </c>
      <c r="B442" s="14" t="s">
        <v>3945</v>
      </c>
      <c r="C442" s="14" t="s">
        <v>3945</v>
      </c>
      <c r="D442" s="16" t="s">
        <v>3940</v>
      </c>
      <c r="E442" s="16"/>
      <c r="F442" s="14" t="s">
        <v>3351</v>
      </c>
      <c r="G442" s="14"/>
      <c r="H442" s="14" t="s">
        <v>3223</v>
      </c>
      <c r="I442" s="15">
        <v>40.19</v>
      </c>
      <c r="J442" s="77" t="s">
        <v>153</v>
      </c>
      <c r="K442" s="92"/>
    </row>
    <row r="443" spans="1:11" ht="33.75" x14ac:dyDescent="0.2">
      <c r="A443" s="14" t="s">
        <v>3904</v>
      </c>
      <c r="B443" s="14" t="s">
        <v>3945</v>
      </c>
      <c r="C443" s="14" t="s">
        <v>3945</v>
      </c>
      <c r="D443" s="16" t="s">
        <v>3940</v>
      </c>
      <c r="E443" s="16"/>
      <c r="F443" s="14" t="s">
        <v>3351</v>
      </c>
      <c r="G443" s="14"/>
      <c r="H443" s="14" t="s">
        <v>3164</v>
      </c>
      <c r="I443" s="15">
        <v>40.19</v>
      </c>
      <c r="J443" s="77" t="s">
        <v>153</v>
      </c>
      <c r="K443" s="92"/>
    </row>
    <row r="444" spans="1:11" ht="33.75" x14ac:dyDescent="0.2">
      <c r="A444" s="14" t="s">
        <v>3904</v>
      </c>
      <c r="B444" s="14" t="s">
        <v>3946</v>
      </c>
      <c r="C444" s="14" t="s">
        <v>3947</v>
      </c>
      <c r="D444" s="16" t="s">
        <v>3402</v>
      </c>
      <c r="E444" s="16" t="s">
        <v>3115</v>
      </c>
      <c r="F444" s="14" t="s">
        <v>3948</v>
      </c>
      <c r="G444" s="14"/>
      <c r="H444" s="14" t="s">
        <v>3949</v>
      </c>
      <c r="I444" s="15">
        <v>4355.3999999999996</v>
      </c>
      <c r="J444" s="77" t="s">
        <v>153</v>
      </c>
      <c r="K444" s="92"/>
    </row>
    <row r="445" spans="1:11" ht="33.75" x14ac:dyDescent="0.2">
      <c r="A445" s="14" t="s">
        <v>3904</v>
      </c>
      <c r="B445" s="14" t="s">
        <v>3946</v>
      </c>
      <c r="C445" s="14" t="s">
        <v>3947</v>
      </c>
      <c r="D445" s="16" t="s">
        <v>3366</v>
      </c>
      <c r="E445" s="16"/>
      <c r="F445" s="14" t="s">
        <v>3950</v>
      </c>
      <c r="G445" s="14"/>
      <c r="H445" s="14" t="s">
        <v>3949</v>
      </c>
      <c r="I445" s="15">
        <v>1088.8499999999999</v>
      </c>
      <c r="J445" s="77" t="s">
        <v>153</v>
      </c>
      <c r="K445" s="92"/>
    </row>
    <row r="446" spans="1:11" ht="33.75" x14ac:dyDescent="0.2">
      <c r="A446" s="14" t="s">
        <v>3904</v>
      </c>
      <c r="B446" s="14" t="s">
        <v>3951</v>
      </c>
      <c r="C446" s="14" t="s">
        <v>3952</v>
      </c>
      <c r="D446" s="16" t="s">
        <v>3433</v>
      </c>
      <c r="E446" s="16"/>
      <c r="F446" s="14" t="s">
        <v>3953</v>
      </c>
      <c r="G446" s="14"/>
      <c r="H446" s="14" t="s">
        <v>3211</v>
      </c>
      <c r="I446" s="15">
        <v>124.56</v>
      </c>
      <c r="J446" s="77" t="s">
        <v>153</v>
      </c>
      <c r="K446" s="92"/>
    </row>
    <row r="447" spans="1:11" ht="33.75" x14ac:dyDescent="0.2">
      <c r="A447" s="14" t="s">
        <v>3904</v>
      </c>
      <c r="B447" s="14" t="s">
        <v>3954</v>
      </c>
      <c r="C447" s="14" t="s">
        <v>3955</v>
      </c>
      <c r="D447" s="16" t="s">
        <v>3604</v>
      </c>
      <c r="E447" s="16"/>
      <c r="F447" s="14" t="s">
        <v>3956</v>
      </c>
      <c r="G447" s="14"/>
      <c r="H447" s="14" t="s">
        <v>3957</v>
      </c>
      <c r="I447" s="15">
        <v>100</v>
      </c>
      <c r="J447" s="77" t="s">
        <v>153</v>
      </c>
      <c r="K447" s="92"/>
    </row>
    <row r="448" spans="1:11" ht="33.75" x14ac:dyDescent="0.2">
      <c r="A448" s="14" t="s">
        <v>3904</v>
      </c>
      <c r="B448" s="14" t="s">
        <v>3958</v>
      </c>
      <c r="C448" s="14" t="s">
        <v>3959</v>
      </c>
      <c r="D448" s="16" t="s">
        <v>3960</v>
      </c>
      <c r="E448" s="16"/>
      <c r="F448" s="14" t="s">
        <v>3961</v>
      </c>
      <c r="G448" s="14"/>
      <c r="H448" s="14" t="s">
        <v>3298</v>
      </c>
      <c r="I448" s="15">
        <v>1430.75</v>
      </c>
      <c r="J448" s="77" t="s">
        <v>153</v>
      </c>
      <c r="K448" s="92"/>
    </row>
    <row r="449" spans="1:11" ht="33.75" x14ac:dyDescent="0.2">
      <c r="A449" s="14" t="s">
        <v>3904</v>
      </c>
      <c r="B449" s="14" t="s">
        <v>3962</v>
      </c>
      <c r="C449" s="14" t="s">
        <v>3962</v>
      </c>
      <c r="D449" s="16" t="s">
        <v>3154</v>
      </c>
      <c r="E449" s="16"/>
      <c r="F449" s="14" t="s">
        <v>3963</v>
      </c>
      <c r="G449" s="14"/>
      <c r="H449" s="14" t="s">
        <v>3964</v>
      </c>
      <c r="I449" s="15">
        <v>31.65</v>
      </c>
      <c r="J449" s="77" t="s">
        <v>153</v>
      </c>
      <c r="K449" s="92"/>
    </row>
    <row r="450" spans="1:11" ht="33.75" x14ac:dyDescent="0.2">
      <c r="A450" s="14" t="s">
        <v>3904</v>
      </c>
      <c r="B450" s="14" t="s">
        <v>3965</v>
      </c>
      <c r="C450" s="14" t="s">
        <v>3965</v>
      </c>
      <c r="D450" s="16" t="s">
        <v>3940</v>
      </c>
      <c r="E450" s="16"/>
      <c r="F450" s="14" t="s">
        <v>3963</v>
      </c>
      <c r="G450" s="14"/>
      <c r="H450" s="14" t="s">
        <v>3964</v>
      </c>
      <c r="I450" s="15">
        <v>20.68</v>
      </c>
      <c r="J450" s="77" t="s">
        <v>153</v>
      </c>
      <c r="K450" s="92"/>
    </row>
    <row r="451" spans="1:11" ht="33.75" x14ac:dyDescent="0.2">
      <c r="A451" s="14" t="s">
        <v>3904</v>
      </c>
      <c r="B451" s="14" t="s">
        <v>3966</v>
      </c>
      <c r="C451" s="14" t="s">
        <v>3967</v>
      </c>
      <c r="D451" s="16" t="s">
        <v>3968</v>
      </c>
      <c r="E451" s="16"/>
      <c r="F451" s="14" t="s">
        <v>3969</v>
      </c>
      <c r="G451" s="14"/>
      <c r="H451" s="14" t="s">
        <v>3970</v>
      </c>
      <c r="I451" s="15">
        <v>37.479999999999997</v>
      </c>
      <c r="J451" s="77" t="s">
        <v>153</v>
      </c>
      <c r="K451" s="92"/>
    </row>
    <row r="452" spans="1:11" ht="33.75" x14ac:dyDescent="0.2">
      <c r="A452" s="14" t="s">
        <v>3904</v>
      </c>
      <c r="B452" s="14" t="s">
        <v>3971</v>
      </c>
      <c r="C452" s="14" t="s">
        <v>3972</v>
      </c>
      <c r="D452" s="16" t="s">
        <v>3154</v>
      </c>
      <c r="E452" s="16"/>
      <c r="F452" s="14" t="s">
        <v>3973</v>
      </c>
      <c r="G452" s="14"/>
      <c r="H452" s="14" t="s">
        <v>3974</v>
      </c>
      <c r="I452" s="15">
        <v>25.74</v>
      </c>
      <c r="J452" s="77" t="s">
        <v>153</v>
      </c>
      <c r="K452" s="92"/>
    </row>
    <row r="453" spans="1:11" ht="33.75" x14ac:dyDescent="0.2">
      <c r="A453" s="14" t="s">
        <v>3904</v>
      </c>
      <c r="B453" s="14" t="s">
        <v>3975</v>
      </c>
      <c r="C453" s="14" t="s">
        <v>3976</v>
      </c>
      <c r="D453" s="16" t="s">
        <v>3977</v>
      </c>
      <c r="E453" s="16"/>
      <c r="F453" s="14" t="s">
        <v>3978</v>
      </c>
      <c r="G453" s="14"/>
      <c r="H453" s="14" t="s">
        <v>3979</v>
      </c>
      <c r="I453" s="15">
        <v>296.94</v>
      </c>
      <c r="J453" s="77" t="s">
        <v>153</v>
      </c>
      <c r="K453" s="92"/>
    </row>
    <row r="454" spans="1:11" ht="33.75" x14ac:dyDescent="0.2">
      <c r="A454" s="14" t="s">
        <v>3904</v>
      </c>
      <c r="B454" s="14" t="s">
        <v>3980</v>
      </c>
      <c r="C454" s="14" t="s">
        <v>3981</v>
      </c>
      <c r="D454" s="16" t="s">
        <v>3977</v>
      </c>
      <c r="E454" s="16"/>
      <c r="F454" s="14" t="s">
        <v>3978</v>
      </c>
      <c r="G454" s="14"/>
      <c r="H454" s="14" t="s">
        <v>3982</v>
      </c>
      <c r="I454" s="15">
        <v>77.23</v>
      </c>
      <c r="J454" s="77" t="s">
        <v>153</v>
      </c>
      <c r="K454" s="92"/>
    </row>
    <row r="455" spans="1:11" ht="33.75" x14ac:dyDescent="0.2">
      <c r="A455" s="14" t="s">
        <v>3904</v>
      </c>
      <c r="B455" s="14" t="s">
        <v>3983</v>
      </c>
      <c r="C455" s="14" t="s">
        <v>3984</v>
      </c>
      <c r="D455" s="16" t="s">
        <v>3968</v>
      </c>
      <c r="E455" s="16"/>
      <c r="F455" s="14" t="s">
        <v>3985</v>
      </c>
      <c r="G455" s="14"/>
      <c r="H455" s="14" t="s">
        <v>3986</v>
      </c>
      <c r="I455" s="15">
        <v>23.34</v>
      </c>
      <c r="J455" s="77" t="s">
        <v>153</v>
      </c>
      <c r="K455" s="92"/>
    </row>
    <row r="456" spans="1:11" ht="33.75" x14ac:dyDescent="0.2">
      <c r="A456" s="14" t="s">
        <v>3904</v>
      </c>
      <c r="B456" s="14" t="s">
        <v>3987</v>
      </c>
      <c r="C456" s="14" t="s">
        <v>3988</v>
      </c>
      <c r="D456" s="16" t="s">
        <v>3989</v>
      </c>
      <c r="E456" s="16"/>
      <c r="F456" s="14" t="s">
        <v>3990</v>
      </c>
      <c r="G456" s="14"/>
      <c r="H456" s="14" t="s">
        <v>3986</v>
      </c>
      <c r="I456" s="15">
        <v>11.67</v>
      </c>
      <c r="J456" s="77" t="s">
        <v>153</v>
      </c>
      <c r="K456" s="92"/>
    </row>
    <row r="457" spans="1:11" ht="33.75" x14ac:dyDescent="0.2">
      <c r="A457" s="14" t="s">
        <v>3904</v>
      </c>
      <c r="B457" s="14" t="s">
        <v>3991</v>
      </c>
      <c r="C457" s="14" t="s">
        <v>3992</v>
      </c>
      <c r="D457" s="16" t="s">
        <v>3993</v>
      </c>
      <c r="E457" s="16"/>
      <c r="F457" s="14" t="s">
        <v>3994</v>
      </c>
      <c r="G457" s="14"/>
      <c r="H457" s="14" t="s">
        <v>3986</v>
      </c>
      <c r="I457" s="15">
        <v>11.67</v>
      </c>
      <c r="J457" s="77" t="s">
        <v>153</v>
      </c>
      <c r="K457" s="92"/>
    </row>
    <row r="458" spans="1:11" ht="33.75" x14ac:dyDescent="0.2">
      <c r="A458" s="14" t="s">
        <v>3904</v>
      </c>
      <c r="B458" s="14" t="s">
        <v>3995</v>
      </c>
      <c r="C458" s="14" t="s">
        <v>3996</v>
      </c>
      <c r="D458" s="16" t="s">
        <v>3993</v>
      </c>
      <c r="E458" s="16"/>
      <c r="F458" s="14" t="s">
        <v>3990</v>
      </c>
      <c r="G458" s="14"/>
      <c r="H458" s="14" t="s">
        <v>3986</v>
      </c>
      <c r="I458" s="15">
        <v>11.67</v>
      </c>
      <c r="J458" s="77" t="s">
        <v>153</v>
      </c>
      <c r="K458" s="92"/>
    </row>
    <row r="459" spans="1:11" ht="33.75" x14ac:dyDescent="0.2">
      <c r="A459" s="14" t="s">
        <v>3904</v>
      </c>
      <c r="B459" s="14" t="s">
        <v>3997</v>
      </c>
      <c r="C459" s="14" t="s">
        <v>3997</v>
      </c>
      <c r="D459" s="16" t="s">
        <v>3998</v>
      </c>
      <c r="E459" s="16"/>
      <c r="F459" s="14" t="s">
        <v>3999</v>
      </c>
      <c r="G459" s="14"/>
      <c r="H459" s="14" t="s">
        <v>3199</v>
      </c>
      <c r="I459" s="15">
        <v>48.37</v>
      </c>
      <c r="J459" s="77" t="s">
        <v>153</v>
      </c>
      <c r="K459" s="92"/>
    </row>
    <row r="460" spans="1:11" ht="33.75" x14ac:dyDescent="0.2">
      <c r="A460" s="14" t="s">
        <v>3904</v>
      </c>
      <c r="B460" s="14" t="s">
        <v>3997</v>
      </c>
      <c r="C460" s="14" t="s">
        <v>3997</v>
      </c>
      <c r="D460" s="16" t="s">
        <v>3998</v>
      </c>
      <c r="E460" s="16"/>
      <c r="F460" s="14" t="s">
        <v>3351</v>
      </c>
      <c r="G460" s="14"/>
      <c r="H460" s="14" t="s">
        <v>3223</v>
      </c>
      <c r="I460" s="15">
        <v>48.37</v>
      </c>
      <c r="J460" s="77" t="s">
        <v>153</v>
      </c>
      <c r="K460" s="92"/>
    </row>
    <row r="461" spans="1:11" ht="33.75" x14ac:dyDescent="0.2">
      <c r="A461" s="14" t="s">
        <v>3904</v>
      </c>
      <c r="B461" s="14" t="s">
        <v>3997</v>
      </c>
      <c r="C461" s="14" t="s">
        <v>3997</v>
      </c>
      <c r="D461" s="16" t="s">
        <v>3998</v>
      </c>
      <c r="E461" s="16"/>
      <c r="F461" s="14" t="s">
        <v>3351</v>
      </c>
      <c r="G461" s="14"/>
      <c r="H461" s="14" t="s">
        <v>3164</v>
      </c>
      <c r="I461" s="15">
        <v>6.35</v>
      </c>
      <c r="J461" s="77" t="s">
        <v>153</v>
      </c>
      <c r="K461" s="92"/>
    </row>
    <row r="462" spans="1:11" ht="33.75" x14ac:dyDescent="0.2">
      <c r="A462" s="14" t="s">
        <v>3904</v>
      </c>
      <c r="B462" s="14" t="s">
        <v>3997</v>
      </c>
      <c r="C462" s="14" t="s">
        <v>3997</v>
      </c>
      <c r="D462" s="16" t="s">
        <v>3998</v>
      </c>
      <c r="E462" s="16"/>
      <c r="F462" s="14" t="s">
        <v>3351</v>
      </c>
      <c r="G462" s="14"/>
      <c r="H462" s="14" t="s">
        <v>3198</v>
      </c>
      <c r="I462" s="15">
        <v>48.37</v>
      </c>
      <c r="J462" s="77" t="s">
        <v>153</v>
      </c>
      <c r="K462" s="92"/>
    </row>
    <row r="463" spans="1:11" ht="33.75" x14ac:dyDescent="0.2">
      <c r="A463" s="14" t="s">
        <v>3904</v>
      </c>
      <c r="B463" s="14" t="s">
        <v>4000</v>
      </c>
      <c r="C463" s="14" t="s">
        <v>4001</v>
      </c>
      <c r="D463" s="16" t="s">
        <v>4002</v>
      </c>
      <c r="E463" s="16"/>
      <c r="F463" s="14" t="s">
        <v>4003</v>
      </c>
      <c r="G463" s="14"/>
      <c r="H463" s="14" t="s">
        <v>3293</v>
      </c>
      <c r="I463" s="15">
        <v>1314.72</v>
      </c>
      <c r="J463" s="77" t="s">
        <v>153</v>
      </c>
      <c r="K463" s="92"/>
    </row>
    <row r="464" spans="1:11" ht="33.75" x14ac:dyDescent="0.2">
      <c r="A464" s="14" t="s">
        <v>3904</v>
      </c>
      <c r="B464" s="14" t="s">
        <v>4000</v>
      </c>
      <c r="C464" s="14" t="s">
        <v>4001</v>
      </c>
      <c r="D464" s="16" t="s">
        <v>3960</v>
      </c>
      <c r="E464" s="16"/>
      <c r="F464" s="14" t="s">
        <v>4004</v>
      </c>
      <c r="G464" s="14"/>
      <c r="H464" s="14" t="s">
        <v>3293</v>
      </c>
      <c r="I464" s="15">
        <v>360</v>
      </c>
      <c r="J464" s="77" t="s">
        <v>153</v>
      </c>
      <c r="K464" s="92"/>
    </row>
    <row r="465" spans="1:11" ht="33.75" x14ac:dyDescent="0.2">
      <c r="A465" s="14" t="s">
        <v>3904</v>
      </c>
      <c r="B465" s="14" t="s">
        <v>4005</v>
      </c>
      <c r="C465" s="14" t="s">
        <v>4006</v>
      </c>
      <c r="D465" s="16" t="s">
        <v>3998</v>
      </c>
      <c r="E465" s="16"/>
      <c r="F465" s="14" t="s">
        <v>4007</v>
      </c>
      <c r="G465" s="14"/>
      <c r="H465" s="14" t="s">
        <v>3211</v>
      </c>
      <c r="I465" s="15">
        <v>183.2</v>
      </c>
      <c r="J465" s="77" t="s">
        <v>153</v>
      </c>
      <c r="K465" s="92"/>
    </row>
    <row r="466" spans="1:11" ht="33.75" x14ac:dyDescent="0.2">
      <c r="A466" s="14" t="s">
        <v>3904</v>
      </c>
      <c r="B466" s="14" t="s">
        <v>4008</v>
      </c>
      <c r="C466" s="14" t="s">
        <v>4009</v>
      </c>
      <c r="D466" s="16" t="s">
        <v>4010</v>
      </c>
      <c r="E466" s="16"/>
      <c r="F466" s="14" t="s">
        <v>4011</v>
      </c>
      <c r="G466" s="14"/>
      <c r="H466" s="14" t="s">
        <v>4012</v>
      </c>
      <c r="I466" s="15">
        <v>4.54</v>
      </c>
      <c r="J466" s="77" t="s">
        <v>153</v>
      </c>
      <c r="K466" s="92"/>
    </row>
    <row r="467" spans="1:11" ht="33.75" x14ac:dyDescent="0.2">
      <c r="A467" s="14" t="s">
        <v>3904</v>
      </c>
      <c r="B467" s="14" t="s">
        <v>4008</v>
      </c>
      <c r="C467" s="14" t="s">
        <v>4009</v>
      </c>
      <c r="D467" s="16" t="s">
        <v>4010</v>
      </c>
      <c r="E467" s="16"/>
      <c r="F467" s="14" t="s">
        <v>4013</v>
      </c>
      <c r="G467" s="14"/>
      <c r="H467" s="14" t="s">
        <v>4012</v>
      </c>
      <c r="I467" s="15">
        <v>99.92</v>
      </c>
      <c r="J467" s="77" t="s">
        <v>153</v>
      </c>
      <c r="K467" s="92"/>
    </row>
    <row r="468" spans="1:11" ht="33.75" x14ac:dyDescent="0.2">
      <c r="A468" s="14" t="s">
        <v>3904</v>
      </c>
      <c r="B468" s="14" t="s">
        <v>4014</v>
      </c>
      <c r="C468" s="14" t="s">
        <v>4015</v>
      </c>
      <c r="D468" s="16" t="s">
        <v>3960</v>
      </c>
      <c r="E468" s="16"/>
      <c r="F468" s="14" t="s">
        <v>4016</v>
      </c>
      <c r="G468" s="14"/>
      <c r="H468" s="14" t="s">
        <v>3203</v>
      </c>
      <c r="I468" s="15">
        <v>12.35</v>
      </c>
      <c r="J468" s="77" t="s">
        <v>153</v>
      </c>
      <c r="K468" s="92"/>
    </row>
    <row r="469" spans="1:11" ht="33.75" x14ac:dyDescent="0.2">
      <c r="A469" s="14" t="s">
        <v>3904</v>
      </c>
      <c r="B469" s="14" t="s">
        <v>4017</v>
      </c>
      <c r="C469" s="14" t="s">
        <v>4018</v>
      </c>
      <c r="D469" s="16" t="s">
        <v>3960</v>
      </c>
      <c r="E469" s="16"/>
      <c r="F469" s="14" t="s">
        <v>4019</v>
      </c>
      <c r="G469" s="14"/>
      <c r="H469" s="14" t="s">
        <v>3140</v>
      </c>
      <c r="I469" s="15">
        <v>50.02</v>
      </c>
      <c r="J469" s="77" t="s">
        <v>153</v>
      </c>
      <c r="K469" s="92"/>
    </row>
    <row r="470" spans="1:11" ht="33.75" x14ac:dyDescent="0.2">
      <c r="A470" s="14" t="s">
        <v>3904</v>
      </c>
      <c r="B470" s="14" t="s">
        <v>4017</v>
      </c>
      <c r="C470" s="14" t="s">
        <v>4018</v>
      </c>
      <c r="D470" s="16" t="s">
        <v>3960</v>
      </c>
      <c r="E470" s="16"/>
      <c r="F470" s="14" t="s">
        <v>4020</v>
      </c>
      <c r="G470" s="14"/>
      <c r="H470" s="14" t="s">
        <v>3140</v>
      </c>
      <c r="I470" s="15">
        <v>7.49</v>
      </c>
      <c r="J470" s="77" t="s">
        <v>153</v>
      </c>
      <c r="K470" s="92"/>
    </row>
    <row r="471" spans="1:11" ht="33.75" x14ac:dyDescent="0.2">
      <c r="A471" s="14" t="s">
        <v>3904</v>
      </c>
      <c r="B471" s="14" t="s">
        <v>4021</v>
      </c>
      <c r="C471" s="14" t="s">
        <v>4022</v>
      </c>
      <c r="D471" s="16" t="s">
        <v>4023</v>
      </c>
      <c r="E471" s="16"/>
      <c r="F471" s="14" t="s">
        <v>4024</v>
      </c>
      <c r="G471" s="14"/>
      <c r="H471" s="14" t="s">
        <v>3120</v>
      </c>
      <c r="I471" s="15">
        <v>70.010000000000005</v>
      </c>
      <c r="J471" s="77" t="s">
        <v>153</v>
      </c>
      <c r="K471" s="92"/>
    </row>
    <row r="472" spans="1:11" ht="33.75" x14ac:dyDescent="0.2">
      <c r="A472" s="14" t="s">
        <v>3904</v>
      </c>
      <c r="B472" s="14" t="s">
        <v>4025</v>
      </c>
      <c r="C472" s="14" t="s">
        <v>3734</v>
      </c>
      <c r="D472" s="16" t="s">
        <v>3998</v>
      </c>
      <c r="E472" s="16"/>
      <c r="F472" s="14" t="s">
        <v>4026</v>
      </c>
      <c r="G472" s="14"/>
      <c r="H472" s="14" t="s">
        <v>4027</v>
      </c>
      <c r="I472" s="15">
        <v>60</v>
      </c>
      <c r="J472" s="77" t="s">
        <v>153</v>
      </c>
      <c r="K472" s="92"/>
    </row>
    <row r="473" spans="1:11" ht="33.75" x14ac:dyDescent="0.2">
      <c r="A473" s="14" t="s">
        <v>3904</v>
      </c>
      <c r="B473" s="14" t="s">
        <v>4028</v>
      </c>
      <c r="C473" s="14" t="s">
        <v>4029</v>
      </c>
      <c r="D473" s="16" t="s">
        <v>4030</v>
      </c>
      <c r="E473" s="16"/>
      <c r="F473" s="14" t="s">
        <v>4031</v>
      </c>
      <c r="G473" s="14"/>
      <c r="H473" s="14" t="s">
        <v>3293</v>
      </c>
      <c r="I473" s="15">
        <v>436.59</v>
      </c>
      <c r="J473" s="77" t="s">
        <v>153</v>
      </c>
      <c r="K473" s="92"/>
    </row>
    <row r="474" spans="1:11" ht="33.75" x14ac:dyDescent="0.2">
      <c r="A474" s="14" t="s">
        <v>3904</v>
      </c>
      <c r="B474" s="14" t="s">
        <v>4032</v>
      </c>
      <c r="C474" s="14" t="s">
        <v>4033</v>
      </c>
      <c r="D474" s="16" t="s">
        <v>4034</v>
      </c>
      <c r="E474" s="16"/>
      <c r="F474" s="14" t="s">
        <v>4035</v>
      </c>
      <c r="G474" s="14"/>
      <c r="H474" s="14" t="s">
        <v>3211</v>
      </c>
      <c r="I474" s="15">
        <v>463.83</v>
      </c>
      <c r="J474" s="77" t="s">
        <v>153</v>
      </c>
      <c r="K474" s="92"/>
    </row>
    <row r="475" spans="1:11" ht="33.75" x14ac:dyDescent="0.2">
      <c r="A475" s="14" t="s">
        <v>3904</v>
      </c>
      <c r="B475" s="14" t="s">
        <v>4036</v>
      </c>
      <c r="C475" s="14" t="s">
        <v>4037</v>
      </c>
      <c r="D475" s="16" t="s">
        <v>4034</v>
      </c>
      <c r="E475" s="16"/>
      <c r="F475" s="14" t="s">
        <v>4038</v>
      </c>
      <c r="G475" s="14"/>
      <c r="H475" s="14" t="s">
        <v>3211</v>
      </c>
      <c r="I475" s="15">
        <v>92.55</v>
      </c>
      <c r="J475" s="77" t="s">
        <v>153</v>
      </c>
      <c r="K475" s="92"/>
    </row>
    <row r="476" spans="1:11" ht="33.75" x14ac:dyDescent="0.2">
      <c r="A476" s="14" t="s">
        <v>3904</v>
      </c>
      <c r="B476" s="14" t="s">
        <v>4039</v>
      </c>
      <c r="C476" s="14" t="s">
        <v>4040</v>
      </c>
      <c r="D476" s="16" t="s">
        <v>4034</v>
      </c>
      <c r="E476" s="16"/>
      <c r="F476" s="14" t="s">
        <v>4041</v>
      </c>
      <c r="G476" s="14"/>
      <c r="H476" s="14" t="s">
        <v>3368</v>
      </c>
      <c r="I476" s="15">
        <v>31.8</v>
      </c>
      <c r="J476" s="77" t="s">
        <v>153</v>
      </c>
      <c r="K476" s="92"/>
    </row>
    <row r="477" spans="1:11" ht="33.75" x14ac:dyDescent="0.2">
      <c r="A477" s="14" t="s">
        <v>3904</v>
      </c>
      <c r="B477" s="14" t="s">
        <v>4042</v>
      </c>
      <c r="C477" s="14" t="s">
        <v>4043</v>
      </c>
      <c r="D477" s="16" t="s">
        <v>4044</v>
      </c>
      <c r="E477" s="16"/>
      <c r="F477" s="14" t="s">
        <v>4045</v>
      </c>
      <c r="G477" s="14"/>
      <c r="H477" s="14" t="s">
        <v>3443</v>
      </c>
      <c r="I477" s="15">
        <v>126</v>
      </c>
      <c r="J477" s="77" t="s">
        <v>153</v>
      </c>
      <c r="K477" s="92"/>
    </row>
    <row r="478" spans="1:11" ht="33.75" x14ac:dyDescent="0.2">
      <c r="A478" s="14" t="s">
        <v>3904</v>
      </c>
      <c r="B478" s="14" t="s">
        <v>4046</v>
      </c>
      <c r="C478" s="14" t="s">
        <v>4047</v>
      </c>
      <c r="D478" s="16" t="s">
        <v>4044</v>
      </c>
      <c r="E478" s="16"/>
      <c r="F478" s="14" t="s">
        <v>4048</v>
      </c>
      <c r="G478" s="14"/>
      <c r="H478" s="14" t="s">
        <v>3439</v>
      </c>
      <c r="I478" s="15">
        <v>500</v>
      </c>
      <c r="J478" s="77" t="s">
        <v>153</v>
      </c>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2979</v>
      </c>
      <c r="O1" s="274" t="s">
        <v>421</v>
      </c>
      <c r="P1" s="274" t="s">
        <v>422</v>
      </c>
    </row>
    <row r="2" spans="1:18" s="213" customFormat="1" x14ac:dyDescent="0.2">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2">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2">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2">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2">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2">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2">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2">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45" customHeight="1" x14ac:dyDescent="0.2">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2">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2">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2">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2">
      <c r="A14" s="203" t="s">
        <v>3022</v>
      </c>
      <c r="B14" s="285" t="s">
        <v>2992</v>
      </c>
      <c r="C14" s="285" t="s">
        <v>423</v>
      </c>
      <c r="D14" s="285" t="s">
        <v>2993</v>
      </c>
      <c r="E14" s="285" t="s">
        <v>2994</v>
      </c>
      <c r="F14" s="285" t="s">
        <v>2995</v>
      </c>
      <c r="G14" s="285" t="s">
        <v>2996</v>
      </c>
      <c r="H14" s="285" t="s">
        <v>2997</v>
      </c>
      <c r="I14" s="285" t="s">
        <v>2998</v>
      </c>
      <c r="J14" s="285" t="s">
        <v>425</v>
      </c>
      <c r="K14" s="285" t="s">
        <v>2999</v>
      </c>
      <c r="L14" s="286">
        <v>421905438763</v>
      </c>
      <c r="M14" s="285" t="s">
        <v>3000</v>
      </c>
      <c r="N14" s="285"/>
      <c r="O14" s="285"/>
      <c r="P14" s="285"/>
      <c r="R14" s="276" t="str">
        <f>A14</f>
        <v>55803300</v>
      </c>
    </row>
    <row r="15" spans="1:18" s="213" customFormat="1" x14ac:dyDescent="0.2">
      <c r="A15" s="203" t="s">
        <v>2325</v>
      </c>
      <c r="B15" s="285" t="s">
        <v>2326</v>
      </c>
      <c r="C15" s="285" t="s">
        <v>423</v>
      </c>
      <c r="D15" s="285" t="s">
        <v>2327</v>
      </c>
      <c r="E15" s="285" t="s">
        <v>1766</v>
      </c>
      <c r="F15" s="285" t="s">
        <v>1767</v>
      </c>
      <c r="G15" s="285" t="s">
        <v>2328</v>
      </c>
      <c r="H15" s="285" t="s">
        <v>2329</v>
      </c>
      <c r="I15" s="285" t="s">
        <v>2330</v>
      </c>
      <c r="J15" s="285" t="s">
        <v>425</v>
      </c>
      <c r="K15" s="285" t="s">
        <v>2330</v>
      </c>
      <c r="L15" s="286">
        <v>421918706450</v>
      </c>
      <c r="M15" s="285" t="s">
        <v>2331</v>
      </c>
      <c r="N15" s="285"/>
      <c r="O15" s="285"/>
      <c r="P15" s="285"/>
      <c r="R15" s="276" t="str">
        <f>A15</f>
        <v>35629827</v>
      </c>
    </row>
    <row r="16" spans="1:18" x14ac:dyDescent="0.2">
      <c r="A16" s="203" t="s">
        <v>2332</v>
      </c>
      <c r="B16" s="285" t="s">
        <v>2333</v>
      </c>
      <c r="C16" s="285" t="s">
        <v>423</v>
      </c>
      <c r="D16" s="285" t="s">
        <v>2334</v>
      </c>
      <c r="E16" s="285" t="s">
        <v>502</v>
      </c>
      <c r="F16" s="285" t="s">
        <v>503</v>
      </c>
      <c r="G16" s="285" t="s">
        <v>2335</v>
      </c>
      <c r="H16" s="285" t="s">
        <v>2336</v>
      </c>
      <c r="I16" s="285" t="s">
        <v>2337</v>
      </c>
      <c r="J16" s="285" t="s">
        <v>425</v>
      </c>
      <c r="K16" s="285" t="s">
        <v>2337</v>
      </c>
      <c r="L16" s="286">
        <v>421905442262</v>
      </c>
      <c r="M16" s="285" t="s">
        <v>2338</v>
      </c>
      <c r="N16" s="285"/>
      <c r="O16" s="285"/>
      <c r="P16" s="285"/>
      <c r="Q16" s="213"/>
      <c r="R16" s="276" t="str">
        <f>A16</f>
        <v>37963091</v>
      </c>
    </row>
    <row r="17" spans="1:18" x14ac:dyDescent="0.2">
      <c r="A17" s="203" t="s">
        <v>2339</v>
      </c>
      <c r="B17" s="285" t="s">
        <v>2340</v>
      </c>
      <c r="C17" s="285" t="s">
        <v>423</v>
      </c>
      <c r="D17" s="285" t="s">
        <v>2341</v>
      </c>
      <c r="E17" s="285" t="s">
        <v>431</v>
      </c>
      <c r="F17" s="285" t="s">
        <v>725</v>
      </c>
      <c r="G17" s="285" t="s">
        <v>2342</v>
      </c>
      <c r="H17" s="285" t="s">
        <v>2343</v>
      </c>
      <c r="I17" s="285" t="s">
        <v>2344</v>
      </c>
      <c r="J17" s="285" t="s">
        <v>425</v>
      </c>
      <c r="K17" s="285" t="s">
        <v>2344</v>
      </c>
      <c r="L17" s="286">
        <v>421907188019</v>
      </c>
      <c r="M17" s="285" t="s">
        <v>2345</v>
      </c>
      <c r="N17" s="285"/>
      <c r="O17" s="285"/>
      <c r="P17" s="285"/>
      <c r="Q17" s="213"/>
      <c r="R17" s="276" t="str">
        <f t="shared" ref="R17:R76" si="0">A17</f>
        <v>42220971</v>
      </c>
    </row>
    <row r="18" spans="1:18" x14ac:dyDescent="0.2">
      <c r="A18" s="203" t="s">
        <v>2346</v>
      </c>
      <c r="B18" s="285" t="s">
        <v>2347</v>
      </c>
      <c r="C18" s="285" t="s">
        <v>423</v>
      </c>
      <c r="D18" s="285" t="s">
        <v>2348</v>
      </c>
      <c r="E18" s="285" t="s">
        <v>2349</v>
      </c>
      <c r="F18" s="285" t="s">
        <v>2350</v>
      </c>
      <c r="G18" s="285" t="s">
        <v>2351</v>
      </c>
      <c r="H18" s="285" t="s">
        <v>2352</v>
      </c>
      <c r="I18" s="285" t="s">
        <v>2353</v>
      </c>
      <c r="J18" s="285" t="s">
        <v>425</v>
      </c>
      <c r="K18" s="285" t="s">
        <v>2353</v>
      </c>
      <c r="L18" s="286">
        <v>421905508129</v>
      </c>
      <c r="M18" s="285" t="s">
        <v>2354</v>
      </c>
      <c r="N18" s="285"/>
      <c r="O18" s="285"/>
      <c r="P18" s="285"/>
      <c r="Q18" s="213"/>
      <c r="R18" s="276"/>
    </row>
    <row r="19" spans="1:18" x14ac:dyDescent="0.2">
      <c r="A19" s="203" t="s">
        <v>2355</v>
      </c>
      <c r="B19" s="285" t="s">
        <v>2356</v>
      </c>
      <c r="C19" s="285" t="s">
        <v>423</v>
      </c>
      <c r="D19" s="285" t="s">
        <v>2357</v>
      </c>
      <c r="E19" s="285" t="s">
        <v>943</v>
      </c>
      <c r="F19" s="285" t="s">
        <v>944</v>
      </c>
      <c r="G19" s="285" t="s">
        <v>2358</v>
      </c>
      <c r="H19" s="285" t="s">
        <v>2359</v>
      </c>
      <c r="I19" s="285" t="s">
        <v>2360</v>
      </c>
      <c r="J19" s="285" t="s">
        <v>438</v>
      </c>
      <c r="K19" s="285" t="s">
        <v>2361</v>
      </c>
      <c r="L19" s="286">
        <v>421911545054</v>
      </c>
      <c r="M19" s="285" t="s">
        <v>2362</v>
      </c>
      <c r="N19" s="285"/>
      <c r="O19" s="285"/>
      <c r="P19" s="285"/>
      <c r="Q19" s="213"/>
      <c r="R19" s="276" t="str">
        <f t="shared" si="0"/>
        <v>52085929</v>
      </c>
    </row>
    <row r="20" spans="1:18" x14ac:dyDescent="0.2">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row>
    <row r="21" spans="1:18" x14ac:dyDescent="0.2">
      <c r="A21" s="203" t="s">
        <v>2363</v>
      </c>
      <c r="B21" s="285" t="s">
        <v>2364</v>
      </c>
      <c r="C21" s="285" t="s">
        <v>423</v>
      </c>
      <c r="D21" s="285" t="s">
        <v>2365</v>
      </c>
      <c r="E21" s="285" t="s">
        <v>2366</v>
      </c>
      <c r="F21" s="285" t="s">
        <v>2367</v>
      </c>
      <c r="G21" s="285" t="s">
        <v>2368</v>
      </c>
      <c r="H21" s="285" t="s">
        <v>2369</v>
      </c>
      <c r="I21" s="285" t="s">
        <v>2370</v>
      </c>
      <c r="J21" s="285" t="s">
        <v>425</v>
      </c>
      <c r="K21" s="285" t="s">
        <v>2370</v>
      </c>
      <c r="L21" s="286">
        <v>421903945335</v>
      </c>
      <c r="M21" s="285" t="s">
        <v>2371</v>
      </c>
      <c r="N21" s="285"/>
      <c r="O21" s="285"/>
      <c r="P21" s="285"/>
      <c r="Q21" s="213"/>
      <c r="R21" s="276" t="str">
        <f t="shared" si="0"/>
        <v>42017840</v>
      </c>
    </row>
    <row r="22" spans="1:18" x14ac:dyDescent="0.2">
      <c r="A22" s="203" t="s">
        <v>2372</v>
      </c>
      <c r="B22" s="285" t="s">
        <v>2373</v>
      </c>
      <c r="C22" s="285" t="s">
        <v>423</v>
      </c>
      <c r="D22" s="285" t="s">
        <v>2374</v>
      </c>
      <c r="E22" s="285" t="s">
        <v>1872</v>
      </c>
      <c r="F22" s="285" t="s">
        <v>1873</v>
      </c>
      <c r="G22" s="285" t="s">
        <v>2375</v>
      </c>
      <c r="H22" s="285" t="s">
        <v>2376</v>
      </c>
      <c r="I22" s="285" t="s">
        <v>2377</v>
      </c>
      <c r="J22" s="285" t="s">
        <v>425</v>
      </c>
      <c r="K22" s="285" t="s">
        <v>2377</v>
      </c>
      <c r="L22" s="286">
        <v>421903604195</v>
      </c>
      <c r="M22" s="285" t="s">
        <v>2378</v>
      </c>
      <c r="N22" s="285"/>
      <c r="O22" s="285"/>
      <c r="P22" s="285"/>
      <c r="Q22" s="213"/>
      <c r="R22" s="276"/>
    </row>
    <row r="23" spans="1:18" x14ac:dyDescent="0.2">
      <c r="A23" s="203" t="s">
        <v>2379</v>
      </c>
      <c r="B23" s="285" t="s">
        <v>2380</v>
      </c>
      <c r="C23" s="285" t="s">
        <v>423</v>
      </c>
      <c r="D23" s="285" t="s">
        <v>2381</v>
      </c>
      <c r="E23" s="285" t="s">
        <v>430</v>
      </c>
      <c r="F23" s="285" t="s">
        <v>2382</v>
      </c>
      <c r="G23" s="285" t="s">
        <v>2383</v>
      </c>
      <c r="H23" s="285" t="s">
        <v>2384</v>
      </c>
      <c r="I23" s="285" t="s">
        <v>2385</v>
      </c>
      <c r="J23" s="285" t="s">
        <v>425</v>
      </c>
      <c r="K23" s="285" t="s">
        <v>2385</v>
      </c>
      <c r="L23" s="286">
        <v>421905613897</v>
      </c>
      <c r="M23" s="285" t="s">
        <v>2386</v>
      </c>
      <c r="N23" s="285"/>
      <c r="O23" s="285"/>
      <c r="P23" s="285"/>
      <c r="Q23" s="213"/>
      <c r="R23" s="276"/>
    </row>
    <row r="24" spans="1:18" x14ac:dyDescent="0.2">
      <c r="A24" s="203" t="s">
        <v>2387</v>
      </c>
      <c r="B24" s="285" t="s">
        <v>2388</v>
      </c>
      <c r="C24" s="285" t="s">
        <v>423</v>
      </c>
      <c r="D24" s="285" t="s">
        <v>2389</v>
      </c>
      <c r="E24" s="285" t="s">
        <v>2390</v>
      </c>
      <c r="F24" s="285" t="s">
        <v>2391</v>
      </c>
      <c r="G24" s="285" t="s">
        <v>2392</v>
      </c>
      <c r="H24" s="285" t="s">
        <v>2393</v>
      </c>
      <c r="I24" s="285" t="s">
        <v>2394</v>
      </c>
      <c r="J24" s="285" t="s">
        <v>425</v>
      </c>
      <c r="K24" s="285" t="s">
        <v>2394</v>
      </c>
      <c r="L24" s="286">
        <v>421905837809</v>
      </c>
      <c r="M24" s="285" t="s">
        <v>2395</v>
      </c>
      <c r="N24" s="285"/>
      <c r="O24" s="285"/>
      <c r="P24" s="285"/>
      <c r="Q24" s="213"/>
      <c r="R24" s="276" t="str">
        <f t="shared" si="0"/>
        <v>14223040</v>
      </c>
    </row>
    <row r="25" spans="1:18" x14ac:dyDescent="0.2">
      <c r="A25" s="203" t="s">
        <v>2396</v>
      </c>
      <c r="B25" s="285" t="s">
        <v>2397</v>
      </c>
      <c r="C25" s="285" t="s">
        <v>423</v>
      </c>
      <c r="D25" s="285" t="s">
        <v>2398</v>
      </c>
      <c r="E25" s="285" t="s">
        <v>2349</v>
      </c>
      <c r="F25" s="285" t="s">
        <v>826</v>
      </c>
      <c r="G25" s="285" t="s">
        <v>2399</v>
      </c>
      <c r="H25" s="285" t="s">
        <v>2400</v>
      </c>
      <c r="I25" s="285" t="s">
        <v>2401</v>
      </c>
      <c r="J25" s="285" t="s">
        <v>425</v>
      </c>
      <c r="K25" s="285" t="s">
        <v>2401</v>
      </c>
      <c r="L25" s="286">
        <v>421903434035</v>
      </c>
      <c r="M25" s="285" t="s">
        <v>2402</v>
      </c>
      <c r="N25" s="285"/>
      <c r="O25" s="285"/>
      <c r="P25" s="285"/>
      <c r="Q25" s="213"/>
      <c r="R25" s="276" t="str">
        <f t="shared" si="0"/>
        <v>42258014</v>
      </c>
    </row>
    <row r="26" spans="1:18" x14ac:dyDescent="0.2">
      <c r="A26" s="203" t="s">
        <v>2403</v>
      </c>
      <c r="B26" s="285" t="s">
        <v>2404</v>
      </c>
      <c r="C26" s="285" t="s">
        <v>423</v>
      </c>
      <c r="D26" s="285" t="s">
        <v>2405</v>
      </c>
      <c r="E26" s="285" t="s">
        <v>449</v>
      </c>
      <c r="F26" s="285" t="s">
        <v>450</v>
      </c>
      <c r="G26" s="285" t="s">
        <v>2406</v>
      </c>
      <c r="H26" s="285" t="s">
        <v>2407</v>
      </c>
      <c r="I26" s="285" t="s">
        <v>2408</v>
      </c>
      <c r="J26" s="285" t="s">
        <v>425</v>
      </c>
      <c r="K26" s="285" t="s">
        <v>2409</v>
      </c>
      <c r="L26" s="286">
        <v>421905323008</v>
      </c>
      <c r="M26" s="285" t="s">
        <v>2358</v>
      </c>
      <c r="N26" s="285"/>
      <c r="O26" s="285"/>
      <c r="P26" s="285"/>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2410</v>
      </c>
      <c r="N27" s="199"/>
      <c r="O27" s="199"/>
      <c r="P27" s="199"/>
      <c r="Q27" s="213"/>
      <c r="R27" s="276"/>
    </row>
    <row r="28" spans="1:18" x14ac:dyDescent="0.2">
      <c r="A28" s="203" t="s">
        <v>2411</v>
      </c>
      <c r="B28" s="285" t="s">
        <v>2412</v>
      </c>
      <c r="C28" s="285" t="s">
        <v>423</v>
      </c>
      <c r="D28" s="285" t="s">
        <v>2413</v>
      </c>
      <c r="E28" s="285" t="s">
        <v>2059</v>
      </c>
      <c r="F28" s="285" t="s">
        <v>2060</v>
      </c>
      <c r="G28" s="285" t="s">
        <v>2414</v>
      </c>
      <c r="H28" s="285" t="s">
        <v>2415</v>
      </c>
      <c r="I28" s="285" t="s">
        <v>2416</v>
      </c>
      <c r="J28" s="285" t="s">
        <v>425</v>
      </c>
      <c r="K28" s="285" t="s">
        <v>2416</v>
      </c>
      <c r="L28" s="286">
        <v>421903757165</v>
      </c>
      <c r="M28" s="285" t="s">
        <v>2417</v>
      </c>
      <c r="N28" s="285"/>
      <c r="O28" s="285"/>
      <c r="P28" s="285"/>
      <c r="Q28" s="213"/>
      <c r="R28" s="276" t="str">
        <f t="shared" si="0"/>
        <v>35605472</v>
      </c>
    </row>
    <row r="29" spans="1:18" x14ac:dyDescent="0.2">
      <c r="A29" s="203" t="s">
        <v>2418</v>
      </c>
      <c r="B29" s="285" t="s">
        <v>2419</v>
      </c>
      <c r="C29" s="285" t="s">
        <v>2300</v>
      </c>
      <c r="D29" s="285" t="s">
        <v>2420</v>
      </c>
      <c r="E29" s="285" t="s">
        <v>2421</v>
      </c>
      <c r="F29" s="285" t="s">
        <v>2422</v>
      </c>
      <c r="G29" s="285" t="s">
        <v>2358</v>
      </c>
      <c r="H29" s="285" t="s">
        <v>2423</v>
      </c>
      <c r="I29" s="285" t="s">
        <v>2424</v>
      </c>
      <c r="J29" s="285" t="s">
        <v>2306</v>
      </c>
      <c r="K29" s="285" t="s">
        <v>2358</v>
      </c>
      <c r="L29" s="286" t="s">
        <v>2358</v>
      </c>
      <c r="M29" s="285" t="s">
        <v>2358</v>
      </c>
      <c r="N29" s="285"/>
      <c r="O29" s="285"/>
      <c r="P29" s="285"/>
      <c r="Q29" s="213"/>
      <c r="R29" s="276" t="str">
        <f t="shared" si="0"/>
        <v>52798721</v>
      </c>
    </row>
    <row r="30" spans="1:18" ht="12.75" x14ac:dyDescent="0.2">
      <c r="A30" s="198" t="s">
        <v>1706</v>
      </c>
      <c r="B30" s="199" t="s">
        <v>1707</v>
      </c>
      <c r="C30" s="200" t="s">
        <v>423</v>
      </c>
      <c r="D30" s="199" t="s">
        <v>1708</v>
      </c>
      <c r="E30" s="199" t="s">
        <v>1709</v>
      </c>
      <c r="F30" s="199" t="s">
        <v>1710</v>
      </c>
      <c r="G30" s="265" t="s">
        <v>1711</v>
      </c>
      <c r="H30" s="312" t="s">
        <v>2425</v>
      </c>
      <c r="I30" s="275" t="s">
        <v>1712</v>
      </c>
      <c r="J30" s="199" t="s">
        <v>425</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row>
    <row r="33" spans="1:18" ht="12.75" x14ac:dyDescent="0.2">
      <c r="A33" s="198" t="s">
        <v>1731</v>
      </c>
      <c r="B33" s="199" t="s">
        <v>1732</v>
      </c>
      <c r="C33" s="200" t="s">
        <v>423</v>
      </c>
      <c r="D33" s="199" t="s">
        <v>1733</v>
      </c>
      <c r="E33" s="199" t="s">
        <v>428</v>
      </c>
      <c r="F33" s="199" t="s">
        <v>429</v>
      </c>
      <c r="G33" s="312" t="s">
        <v>1734</v>
      </c>
      <c r="H33" s="265" t="s">
        <v>1735</v>
      </c>
      <c r="I33" s="275" t="s">
        <v>1736</v>
      </c>
      <c r="J33" s="199" t="s">
        <v>2426</v>
      </c>
      <c r="K33" s="275" t="s">
        <v>1736</v>
      </c>
      <c r="L33" s="201">
        <v>421905819613</v>
      </c>
      <c r="M33" s="199" t="s">
        <v>1737</v>
      </c>
      <c r="N33" s="199"/>
      <c r="O33" s="199"/>
      <c r="P33" s="199"/>
      <c r="Q33" s="213"/>
      <c r="R33" s="276" t="str">
        <f t="shared" si="0"/>
        <v>50642804</v>
      </c>
    </row>
    <row r="34" spans="1:18" x14ac:dyDescent="0.2">
      <c r="A34" s="203" t="s">
        <v>2427</v>
      </c>
      <c r="B34" s="285" t="s">
        <v>2428</v>
      </c>
      <c r="C34" s="285" t="s">
        <v>423</v>
      </c>
      <c r="D34" s="285" t="s">
        <v>2429</v>
      </c>
      <c r="E34" s="285" t="s">
        <v>2430</v>
      </c>
      <c r="F34" s="285" t="s">
        <v>2431</v>
      </c>
      <c r="G34" s="285" t="s">
        <v>2432</v>
      </c>
      <c r="H34" s="285" t="s">
        <v>2433</v>
      </c>
      <c r="I34" s="285" t="s">
        <v>2434</v>
      </c>
      <c r="J34" s="285" t="s">
        <v>509</v>
      </c>
      <c r="K34" s="285" t="s">
        <v>2434</v>
      </c>
      <c r="L34" s="286">
        <v>421904481001</v>
      </c>
      <c r="M34" s="285" t="s">
        <v>2435</v>
      </c>
      <c r="N34" s="285"/>
      <c r="O34" s="285"/>
      <c r="P34" s="285"/>
      <c r="Q34" s="213"/>
      <c r="R34" s="276" t="str">
        <f t="shared" si="0"/>
        <v>42024536</v>
      </c>
    </row>
    <row r="35" spans="1:18" x14ac:dyDescent="0.2">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2">
      <c r="A36" s="203" t="s">
        <v>2436</v>
      </c>
      <c r="B36" s="285" t="s">
        <v>2437</v>
      </c>
      <c r="C36" s="285" t="s">
        <v>423</v>
      </c>
      <c r="D36" s="285" t="s">
        <v>2438</v>
      </c>
      <c r="E36" s="285" t="s">
        <v>434</v>
      </c>
      <c r="F36" s="285" t="s">
        <v>435</v>
      </c>
      <c r="G36" s="285" t="s">
        <v>2439</v>
      </c>
      <c r="H36" s="285" t="s">
        <v>2440</v>
      </c>
      <c r="I36" s="285" t="s">
        <v>2441</v>
      </c>
      <c r="J36" s="285" t="s">
        <v>425</v>
      </c>
      <c r="K36" s="285" t="s">
        <v>2441</v>
      </c>
      <c r="L36" s="286">
        <v>421908828982</v>
      </c>
      <c r="M36" s="285" t="s">
        <v>2442</v>
      </c>
      <c r="N36" s="285"/>
      <c r="O36" s="285"/>
      <c r="P36" s="285"/>
      <c r="Q36" s="213"/>
      <c r="R36" s="276" t="str">
        <f t="shared" si="0"/>
        <v>42103479</v>
      </c>
    </row>
    <row r="37" spans="1:18" x14ac:dyDescent="0.2">
      <c r="A37" s="203" t="s">
        <v>2443</v>
      </c>
      <c r="B37" s="285" t="s">
        <v>2444</v>
      </c>
      <c r="C37" s="285" t="s">
        <v>2300</v>
      </c>
      <c r="D37" s="285" t="s">
        <v>2445</v>
      </c>
      <c r="E37" s="285" t="s">
        <v>2446</v>
      </c>
      <c r="F37" s="285" t="s">
        <v>2447</v>
      </c>
      <c r="G37" s="285" t="s">
        <v>2448</v>
      </c>
      <c r="H37" s="285" t="s">
        <v>2449</v>
      </c>
      <c r="I37" s="285" t="s">
        <v>2450</v>
      </c>
      <c r="J37" s="285" t="s">
        <v>2451</v>
      </c>
      <c r="K37" s="285" t="s">
        <v>2450</v>
      </c>
      <c r="L37" s="286">
        <v>421903141567</v>
      </c>
      <c r="M37" s="285" t="s">
        <v>2452</v>
      </c>
      <c r="N37" s="285"/>
      <c r="O37" s="285"/>
      <c r="P37" s="285"/>
      <c r="Q37" s="213"/>
      <c r="R37" s="276" t="str">
        <f t="shared" si="0"/>
        <v>47210125</v>
      </c>
    </row>
    <row r="38" spans="1:18" ht="12.75" x14ac:dyDescent="0.2">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2">
      <c r="A39" s="203" t="s">
        <v>2453</v>
      </c>
      <c r="B39" s="285" t="s">
        <v>2454</v>
      </c>
      <c r="C39" s="285" t="s">
        <v>423</v>
      </c>
      <c r="D39" s="285" t="s">
        <v>2455</v>
      </c>
      <c r="E39" s="285" t="s">
        <v>943</v>
      </c>
      <c r="F39" s="285" t="s">
        <v>944</v>
      </c>
      <c r="G39" s="285" t="s">
        <v>2456</v>
      </c>
      <c r="H39" s="285" t="s">
        <v>2457</v>
      </c>
      <c r="I39" s="285" t="s">
        <v>2458</v>
      </c>
      <c r="J39" s="285" t="s">
        <v>425</v>
      </c>
      <c r="K39" s="285" t="s">
        <v>2458</v>
      </c>
      <c r="L39" s="286">
        <v>421907672006</v>
      </c>
      <c r="M39" s="285" t="s">
        <v>2459</v>
      </c>
      <c r="N39" s="285"/>
      <c r="O39" s="285"/>
      <c r="P39" s="285"/>
      <c r="Q39" s="213"/>
      <c r="R39" s="276" t="str">
        <f t="shared" si="0"/>
        <v>14222230</v>
      </c>
    </row>
    <row r="40" spans="1:18" x14ac:dyDescent="0.2">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2">
      <c r="A41" s="203" t="s">
        <v>2460</v>
      </c>
      <c r="B41" s="285" t="s">
        <v>2461</v>
      </c>
      <c r="C41" s="285" t="s">
        <v>423</v>
      </c>
      <c r="D41" s="285" t="s">
        <v>2462</v>
      </c>
      <c r="E41" s="285" t="s">
        <v>2463</v>
      </c>
      <c r="F41" s="285" t="s">
        <v>2464</v>
      </c>
      <c r="G41" s="285" t="s">
        <v>2465</v>
      </c>
      <c r="H41" s="285" t="s">
        <v>2466</v>
      </c>
      <c r="I41" s="285" t="s">
        <v>2467</v>
      </c>
      <c r="J41" s="285" t="s">
        <v>425</v>
      </c>
      <c r="K41" s="285" t="s">
        <v>2468</v>
      </c>
      <c r="L41" s="286">
        <v>421903623498</v>
      </c>
      <c r="M41" s="285" t="s">
        <v>2469</v>
      </c>
      <c r="N41" s="285"/>
      <c r="O41" s="285"/>
      <c r="P41" s="285"/>
      <c r="Q41" s="213"/>
      <c r="R41" s="276" t="str">
        <f t="shared" si="0"/>
        <v>35533099</v>
      </c>
    </row>
    <row r="42" spans="1:18" x14ac:dyDescent="0.2">
      <c r="A42" s="203" t="s">
        <v>2470</v>
      </c>
      <c r="B42" s="285" t="s">
        <v>2471</v>
      </c>
      <c r="C42" s="285" t="s">
        <v>423</v>
      </c>
      <c r="D42" s="285" t="s">
        <v>2472</v>
      </c>
      <c r="E42" s="285" t="s">
        <v>808</v>
      </c>
      <c r="F42" s="285" t="s">
        <v>809</v>
      </c>
      <c r="G42" s="285" t="s">
        <v>2473</v>
      </c>
      <c r="H42" s="285" t="s">
        <v>2474</v>
      </c>
      <c r="I42" s="285" t="s">
        <v>2475</v>
      </c>
      <c r="J42" s="285" t="s">
        <v>425</v>
      </c>
      <c r="K42" s="285" t="s">
        <v>2475</v>
      </c>
      <c r="L42" s="286">
        <v>421907450644</v>
      </c>
      <c r="M42" s="285" t="s">
        <v>2476</v>
      </c>
      <c r="N42" s="285"/>
      <c r="O42" s="285"/>
      <c r="P42" s="285"/>
      <c r="Q42" s="213"/>
      <c r="R42" s="276" t="str">
        <f t="shared" si="0"/>
        <v>42074355</v>
      </c>
    </row>
    <row r="43" spans="1:18" x14ac:dyDescent="0.2">
      <c r="A43" s="203" t="s">
        <v>2477</v>
      </c>
      <c r="B43" s="285" t="s">
        <v>2478</v>
      </c>
      <c r="C43" s="285" t="s">
        <v>423</v>
      </c>
      <c r="D43" s="285" t="s">
        <v>2479</v>
      </c>
      <c r="E43" s="285" t="s">
        <v>434</v>
      </c>
      <c r="F43" s="285" t="s">
        <v>433</v>
      </c>
      <c r="G43" s="285" t="s">
        <v>2480</v>
      </c>
      <c r="H43" s="285" t="s">
        <v>2481</v>
      </c>
      <c r="I43" s="285" t="s">
        <v>2482</v>
      </c>
      <c r="J43" s="285" t="s">
        <v>425</v>
      </c>
      <c r="K43" s="285" t="s">
        <v>2482</v>
      </c>
      <c r="L43" s="286">
        <v>421905321899</v>
      </c>
      <c r="M43" s="285" t="s">
        <v>2483</v>
      </c>
      <c r="N43" s="285"/>
      <c r="O43" s="285"/>
      <c r="P43" s="285"/>
      <c r="Q43" s="213"/>
      <c r="R43" s="276" t="str">
        <f t="shared" si="0"/>
        <v>35545127</v>
      </c>
    </row>
    <row r="44" spans="1:18" x14ac:dyDescent="0.2">
      <c r="A44" s="203" t="s">
        <v>2484</v>
      </c>
      <c r="B44" s="285" t="s">
        <v>2485</v>
      </c>
      <c r="C44" s="285" t="s">
        <v>423</v>
      </c>
      <c r="D44" s="285" t="s">
        <v>2486</v>
      </c>
      <c r="E44" s="285" t="s">
        <v>436</v>
      </c>
      <c r="F44" s="285" t="s">
        <v>494</v>
      </c>
      <c r="G44" s="285" t="s">
        <v>2487</v>
      </c>
      <c r="H44" s="285" t="s">
        <v>2488</v>
      </c>
      <c r="I44" s="285" t="s">
        <v>2489</v>
      </c>
      <c r="J44" s="285" t="s">
        <v>425</v>
      </c>
      <c r="K44" s="285" t="s">
        <v>2489</v>
      </c>
      <c r="L44" s="286">
        <v>421907778064</v>
      </c>
      <c r="M44" s="285" t="s">
        <v>2490</v>
      </c>
      <c r="N44" s="285"/>
      <c r="O44" s="285"/>
      <c r="P44" s="285"/>
      <c r="Q44" s="213"/>
      <c r="R44" s="276" t="str">
        <f t="shared" si="0"/>
        <v>36130605</v>
      </c>
    </row>
    <row r="45" spans="1:18" x14ac:dyDescent="0.2">
      <c r="A45" s="203" t="s">
        <v>2491</v>
      </c>
      <c r="B45" s="285" t="s">
        <v>2492</v>
      </c>
      <c r="C45" s="285" t="s">
        <v>423</v>
      </c>
      <c r="D45" s="285" t="s">
        <v>2493</v>
      </c>
      <c r="E45" s="285" t="s">
        <v>1709</v>
      </c>
      <c r="F45" s="285" t="s">
        <v>725</v>
      </c>
      <c r="G45" s="285" t="s">
        <v>2494</v>
      </c>
      <c r="H45" s="285" t="s">
        <v>2495</v>
      </c>
      <c r="I45" s="285" t="s">
        <v>2496</v>
      </c>
      <c r="J45" s="285" t="s">
        <v>425</v>
      </c>
      <c r="K45" s="285" t="s">
        <v>2496</v>
      </c>
      <c r="L45" s="286">
        <v>421948900425</v>
      </c>
      <c r="M45" s="285" t="s">
        <v>2497</v>
      </c>
      <c r="N45" s="285"/>
      <c r="O45" s="285"/>
      <c r="P45" s="285"/>
      <c r="Q45" s="213"/>
      <c r="R45" s="276"/>
    </row>
    <row r="46" spans="1:18" x14ac:dyDescent="0.2">
      <c r="A46" s="203" t="s">
        <v>3023</v>
      </c>
      <c r="B46" s="285" t="s">
        <v>3001</v>
      </c>
      <c r="C46" s="285" t="s">
        <v>423</v>
      </c>
      <c r="D46" s="285" t="s">
        <v>3002</v>
      </c>
      <c r="E46" s="285" t="s">
        <v>3003</v>
      </c>
      <c r="F46" s="285" t="s">
        <v>3004</v>
      </c>
      <c r="G46" s="285" t="s">
        <v>515</v>
      </c>
      <c r="H46" s="285" t="s">
        <v>3005</v>
      </c>
      <c r="I46" s="285" t="s">
        <v>3006</v>
      </c>
      <c r="J46" s="285" t="s">
        <v>3007</v>
      </c>
      <c r="K46" s="285" t="s">
        <v>3006</v>
      </c>
      <c r="L46" s="286">
        <v>421904932311</v>
      </c>
      <c r="M46" s="285" t="s">
        <v>3008</v>
      </c>
      <c r="N46" s="285"/>
      <c r="O46" s="285"/>
      <c r="P46" s="285"/>
      <c r="Q46" s="213"/>
      <c r="R46" s="276" t="str">
        <f t="shared" si="0"/>
        <v>42345839</v>
      </c>
    </row>
    <row r="47" spans="1:18" x14ac:dyDescent="0.2">
      <c r="A47" s="203" t="s">
        <v>2498</v>
      </c>
      <c r="B47" s="285" t="s">
        <v>2499</v>
      </c>
      <c r="C47" s="285" t="s">
        <v>423</v>
      </c>
      <c r="D47" s="285" t="s">
        <v>2500</v>
      </c>
      <c r="E47" s="285" t="s">
        <v>1758</v>
      </c>
      <c r="F47" s="285" t="s">
        <v>1759</v>
      </c>
      <c r="G47" s="285" t="s">
        <v>2501</v>
      </c>
      <c r="H47" s="285" t="s">
        <v>2502</v>
      </c>
      <c r="I47" s="285" t="s">
        <v>2503</v>
      </c>
      <c r="J47" s="285" t="s">
        <v>427</v>
      </c>
      <c r="K47" s="285" t="s">
        <v>2503</v>
      </c>
      <c r="L47" s="286">
        <v>421948022784</v>
      </c>
      <c r="M47" s="285" t="s">
        <v>2504</v>
      </c>
      <c r="N47" s="285"/>
      <c r="O47" s="285"/>
      <c r="P47" s="285"/>
      <c r="Q47" s="213"/>
      <c r="R47" s="276" t="str">
        <f t="shared" si="0"/>
        <v>37859170</v>
      </c>
    </row>
    <row r="48" spans="1:18" x14ac:dyDescent="0.2">
      <c r="A48" s="203" t="s">
        <v>1764</v>
      </c>
      <c r="B48" s="285" t="s">
        <v>1765</v>
      </c>
      <c r="C48" s="285" t="s">
        <v>423</v>
      </c>
      <c r="D48" s="285" t="s">
        <v>2505</v>
      </c>
      <c r="E48" s="285" t="s">
        <v>1766</v>
      </c>
      <c r="F48" s="285" t="s">
        <v>1767</v>
      </c>
      <c r="G48" s="285" t="s">
        <v>2506</v>
      </c>
      <c r="H48" s="285" t="s">
        <v>2967</v>
      </c>
      <c r="I48" s="285" t="s">
        <v>1768</v>
      </c>
      <c r="J48" s="285" t="s">
        <v>425</v>
      </c>
      <c r="K48" s="285" t="s">
        <v>2968</v>
      </c>
      <c r="L48" s="286">
        <v>421905811054</v>
      </c>
      <c r="M48" s="285" t="s">
        <v>2507</v>
      </c>
      <c r="N48" s="285"/>
      <c r="O48" s="285"/>
      <c r="P48" s="285"/>
      <c r="Q48" s="213"/>
      <c r="R48" s="276" t="str">
        <f t="shared" si="0"/>
        <v>45011893</v>
      </c>
    </row>
    <row r="49" spans="1:18" x14ac:dyDescent="0.2">
      <c r="A49" s="203" t="s">
        <v>2508</v>
      </c>
      <c r="B49" s="285" t="s">
        <v>2509</v>
      </c>
      <c r="C49" s="285" t="s">
        <v>423</v>
      </c>
      <c r="D49" s="285" t="s">
        <v>2510</v>
      </c>
      <c r="E49" s="285" t="s">
        <v>430</v>
      </c>
      <c r="F49" s="285" t="s">
        <v>2511</v>
      </c>
      <c r="G49" s="285" t="s">
        <v>2512</v>
      </c>
      <c r="H49" s="285" t="s">
        <v>2513</v>
      </c>
      <c r="I49" s="285" t="s">
        <v>2514</v>
      </c>
      <c r="J49" s="285" t="s">
        <v>2515</v>
      </c>
      <c r="K49" s="285" t="s">
        <v>2514</v>
      </c>
      <c r="L49" s="286">
        <v>421905790638</v>
      </c>
      <c r="M49" s="285" t="s">
        <v>2516</v>
      </c>
      <c r="N49" s="285"/>
      <c r="O49" s="285"/>
      <c r="P49" s="285"/>
      <c r="Q49" s="213"/>
      <c r="R49" s="276" t="str">
        <f t="shared" si="0"/>
        <v>36071498</v>
      </c>
    </row>
    <row r="50" spans="1:18" x14ac:dyDescent="0.2">
      <c r="A50" s="203" t="s">
        <v>1769</v>
      </c>
      <c r="B50" s="285" t="s">
        <v>1770</v>
      </c>
      <c r="C50" s="285" t="s">
        <v>423</v>
      </c>
      <c r="D50" s="285" t="s">
        <v>1740</v>
      </c>
      <c r="E50" s="285" t="s">
        <v>434</v>
      </c>
      <c r="F50" s="285" t="s">
        <v>435</v>
      </c>
      <c r="G50" s="285" t="s">
        <v>1771</v>
      </c>
      <c r="H50" s="285" t="s">
        <v>1772</v>
      </c>
      <c r="I50" s="285" t="s">
        <v>1773</v>
      </c>
      <c r="J50" s="285" t="s">
        <v>425</v>
      </c>
      <c r="K50" s="285" t="s">
        <v>1773</v>
      </c>
      <c r="L50" s="286">
        <v>421915872938</v>
      </c>
      <c r="M50" s="285" t="s">
        <v>1774</v>
      </c>
      <c r="N50" s="285"/>
      <c r="O50" s="285"/>
      <c r="P50" s="285"/>
      <c r="Q50" s="213"/>
      <c r="R50" s="276" t="str">
        <f t="shared" si="0"/>
        <v>51565153</v>
      </c>
    </row>
    <row r="51" spans="1:18" ht="12.75" x14ac:dyDescent="0.2">
      <c r="A51" s="203" t="s">
        <v>1775</v>
      </c>
      <c r="B51" s="285" t="s">
        <v>1776</v>
      </c>
      <c r="C51" s="285" t="s">
        <v>423</v>
      </c>
      <c r="D51" s="285" t="s">
        <v>1777</v>
      </c>
      <c r="E51" s="285" t="s">
        <v>431</v>
      </c>
      <c r="F51" s="285" t="s">
        <v>1778</v>
      </c>
      <c r="G51" s="313" t="s">
        <v>1779</v>
      </c>
      <c r="H51" s="285" t="s">
        <v>1780</v>
      </c>
      <c r="I51" s="285" t="s">
        <v>1781</v>
      </c>
      <c r="J51" s="285" t="s">
        <v>425</v>
      </c>
      <c r="K51" s="285" t="s">
        <v>1781</v>
      </c>
      <c r="L51" s="286">
        <v>421904457419</v>
      </c>
      <c r="M51" s="285" t="s">
        <v>1782</v>
      </c>
      <c r="N51" s="285"/>
      <c r="O51" s="285"/>
      <c r="P51" s="285"/>
      <c r="Q51" s="213"/>
      <c r="R51" s="276" t="str">
        <f t="shared" si="0"/>
        <v>31940803</v>
      </c>
    </row>
    <row r="52" spans="1:18" ht="12.75" x14ac:dyDescent="0.2">
      <c r="A52" s="203" t="s">
        <v>1783</v>
      </c>
      <c r="B52" s="285" t="s">
        <v>1784</v>
      </c>
      <c r="C52" s="285" t="s">
        <v>423</v>
      </c>
      <c r="D52" s="285" t="s">
        <v>1785</v>
      </c>
      <c r="E52" s="285" t="s">
        <v>1766</v>
      </c>
      <c r="F52" s="285" t="s">
        <v>1786</v>
      </c>
      <c r="G52" s="313" t="s">
        <v>1787</v>
      </c>
      <c r="H52" s="285" t="s">
        <v>1788</v>
      </c>
      <c r="I52" s="285" t="s">
        <v>1789</v>
      </c>
      <c r="J52" s="285" t="s">
        <v>425</v>
      </c>
      <c r="K52" s="285" t="s">
        <v>1789</v>
      </c>
      <c r="L52" s="286">
        <v>421908119697</v>
      </c>
      <c r="M52" s="285" t="s">
        <v>1790</v>
      </c>
      <c r="N52" s="285"/>
      <c r="O52" s="285"/>
      <c r="P52" s="285"/>
      <c r="Q52" s="213"/>
      <c r="R52" s="276" t="str">
        <f t="shared" si="0"/>
        <v>36082538</v>
      </c>
    </row>
    <row r="53" spans="1:18" x14ac:dyDescent="0.2">
      <c r="A53" s="198" t="s">
        <v>1380</v>
      </c>
      <c r="B53" s="199" t="s">
        <v>1381</v>
      </c>
      <c r="C53" s="200" t="s">
        <v>423</v>
      </c>
      <c r="D53" s="199" t="s">
        <v>1382</v>
      </c>
      <c r="E53" s="199" t="s">
        <v>430</v>
      </c>
      <c r="F53" s="199" t="s">
        <v>432</v>
      </c>
      <c r="G53" s="199" t="s">
        <v>1383</v>
      </c>
      <c r="H53" s="199" t="s">
        <v>1384</v>
      </c>
      <c r="I53" s="199" t="s">
        <v>1385</v>
      </c>
      <c r="J53" s="199" t="s">
        <v>425</v>
      </c>
      <c r="K53" s="199" t="s">
        <v>1386</v>
      </c>
      <c r="L53" s="201">
        <v>421903705119</v>
      </c>
      <c r="M53" s="199" t="s">
        <v>1387</v>
      </c>
      <c r="N53" s="199"/>
      <c r="O53" s="199"/>
      <c r="P53" s="199"/>
      <c r="Q53" s="213"/>
      <c r="R53" s="276" t="str">
        <f t="shared" si="0"/>
        <v>00688312</v>
      </c>
    </row>
    <row r="54" spans="1:18" x14ac:dyDescent="0.2">
      <c r="A54" s="203" t="s">
        <v>2517</v>
      </c>
      <c r="B54" s="285" t="s">
        <v>2518</v>
      </c>
      <c r="C54" s="285" t="s">
        <v>423</v>
      </c>
      <c r="D54" s="285" t="s">
        <v>2519</v>
      </c>
      <c r="E54" s="285" t="s">
        <v>434</v>
      </c>
      <c r="F54" s="285" t="s">
        <v>435</v>
      </c>
      <c r="G54" s="285" t="s">
        <v>2520</v>
      </c>
      <c r="H54" s="285" t="s">
        <v>2521</v>
      </c>
      <c r="I54" s="285" t="s">
        <v>2522</v>
      </c>
      <c r="J54" s="285" t="s">
        <v>425</v>
      </c>
      <c r="K54" s="285" t="s">
        <v>2522</v>
      </c>
      <c r="L54" s="286">
        <v>421908744859</v>
      </c>
      <c r="M54" s="285" t="s">
        <v>2523</v>
      </c>
      <c r="N54" s="285"/>
      <c r="O54" s="285"/>
      <c r="P54" s="285"/>
      <c r="Q54" s="213"/>
      <c r="R54" s="276" t="str">
        <f t="shared" si="0"/>
        <v>42329809</v>
      </c>
    </row>
    <row r="55" spans="1:18" x14ac:dyDescent="0.2">
      <c r="A55" s="203" t="s">
        <v>2524</v>
      </c>
      <c r="B55" s="285" t="s">
        <v>2525</v>
      </c>
      <c r="C55" s="285" t="s">
        <v>423</v>
      </c>
      <c r="D55" s="285" t="s">
        <v>2526</v>
      </c>
      <c r="E55" s="285" t="s">
        <v>430</v>
      </c>
      <c r="F55" s="285" t="s">
        <v>2527</v>
      </c>
      <c r="G55" s="285" t="s">
        <v>2528</v>
      </c>
      <c r="H55" s="285" t="s">
        <v>2529</v>
      </c>
      <c r="I55" s="285" t="s">
        <v>2530</v>
      </c>
      <c r="J55" s="285" t="s">
        <v>425</v>
      </c>
      <c r="K55" s="285" t="s">
        <v>2530</v>
      </c>
      <c r="L55" s="286">
        <v>421902299675</v>
      </c>
      <c r="M55" s="285" t="s">
        <v>2531</v>
      </c>
      <c r="N55" s="285"/>
      <c r="O55" s="285"/>
      <c r="P55" s="285"/>
      <c r="Q55" s="213"/>
      <c r="R55" s="276" t="str">
        <f t="shared" si="0"/>
        <v>30857791</v>
      </c>
    </row>
    <row r="56" spans="1:18" x14ac:dyDescent="0.2">
      <c r="A56" s="203" t="s">
        <v>2532</v>
      </c>
      <c r="B56" s="285" t="s">
        <v>2533</v>
      </c>
      <c r="C56" s="285" t="s">
        <v>423</v>
      </c>
      <c r="D56" s="285" t="s">
        <v>1726</v>
      </c>
      <c r="E56" s="285" t="s">
        <v>2534</v>
      </c>
      <c r="F56" s="285" t="s">
        <v>817</v>
      </c>
      <c r="G56" s="285" t="s">
        <v>2535</v>
      </c>
      <c r="H56" s="285" t="s">
        <v>2536</v>
      </c>
      <c r="I56" s="285" t="s">
        <v>2537</v>
      </c>
      <c r="J56" s="285" t="s">
        <v>2515</v>
      </c>
      <c r="K56" s="285" t="s">
        <v>2538</v>
      </c>
      <c r="L56" s="286">
        <v>421911970887</v>
      </c>
      <c r="M56" s="285" t="s">
        <v>2539</v>
      </c>
      <c r="N56" s="285"/>
      <c r="O56" s="285"/>
      <c r="P56" s="285"/>
      <c r="Q56" s="213"/>
      <c r="R56" s="276" t="str">
        <f t="shared" si="0"/>
        <v>35987901</v>
      </c>
    </row>
    <row r="57" spans="1:18" x14ac:dyDescent="0.2">
      <c r="A57" s="203" t="s">
        <v>2540</v>
      </c>
      <c r="B57" s="285" t="s">
        <v>2541</v>
      </c>
      <c r="C57" s="285" t="s">
        <v>423</v>
      </c>
      <c r="D57" s="285" t="s">
        <v>2542</v>
      </c>
      <c r="E57" s="285" t="s">
        <v>2059</v>
      </c>
      <c r="F57" s="285" t="s">
        <v>2060</v>
      </c>
      <c r="G57" s="285" t="s">
        <v>2543</v>
      </c>
      <c r="H57" s="285" t="s">
        <v>2544</v>
      </c>
      <c r="I57" s="285" t="s">
        <v>2545</v>
      </c>
      <c r="J57" s="285" t="s">
        <v>425</v>
      </c>
      <c r="K57" s="285"/>
      <c r="L57" s="286">
        <v>421902677720</v>
      </c>
      <c r="M57" s="285" t="s">
        <v>2546</v>
      </c>
      <c r="N57" s="285"/>
      <c r="O57" s="285"/>
      <c r="P57" s="285"/>
      <c r="Q57" s="213"/>
      <c r="R57" s="276" t="str">
        <f t="shared" si="0"/>
        <v>53942663</v>
      </c>
    </row>
    <row r="58" spans="1:18" x14ac:dyDescent="0.2">
      <c r="A58" s="203" t="s">
        <v>2547</v>
      </c>
      <c r="B58" s="285" t="s">
        <v>2548</v>
      </c>
      <c r="C58" s="285" t="s">
        <v>423</v>
      </c>
      <c r="D58" s="285" t="s">
        <v>2549</v>
      </c>
      <c r="E58" s="285" t="s">
        <v>2550</v>
      </c>
      <c r="F58" s="285" t="s">
        <v>2551</v>
      </c>
      <c r="G58" s="285" t="s">
        <v>2552</v>
      </c>
      <c r="H58" s="285" t="s">
        <v>2553</v>
      </c>
      <c r="I58" s="285" t="s">
        <v>2554</v>
      </c>
      <c r="J58" s="285" t="s">
        <v>509</v>
      </c>
      <c r="K58" s="285" t="s">
        <v>2554</v>
      </c>
      <c r="L58" s="286">
        <v>421905892677</v>
      </c>
      <c r="M58" s="285" t="s">
        <v>2555</v>
      </c>
      <c r="N58" s="285"/>
      <c r="O58" s="285"/>
      <c r="P58" s="285"/>
      <c r="Q58" s="213"/>
      <c r="R58" s="276" t="str">
        <f t="shared" si="0"/>
        <v>37951343</v>
      </c>
    </row>
    <row r="59" spans="1:18" x14ac:dyDescent="0.2">
      <c r="A59" s="203" t="s">
        <v>2556</v>
      </c>
      <c r="B59" s="285" t="s">
        <v>2557</v>
      </c>
      <c r="C59" s="285" t="s">
        <v>423</v>
      </c>
      <c r="D59" s="285" t="s">
        <v>2558</v>
      </c>
      <c r="E59" s="285" t="s">
        <v>430</v>
      </c>
      <c r="F59" s="285" t="s">
        <v>2559</v>
      </c>
      <c r="G59" s="285" t="s">
        <v>2560</v>
      </c>
      <c r="H59" s="285" t="s">
        <v>2561</v>
      </c>
      <c r="I59" s="285" t="s">
        <v>2562</v>
      </c>
      <c r="J59" s="285" t="s">
        <v>2515</v>
      </c>
      <c r="K59" s="285" t="s">
        <v>2563</v>
      </c>
      <c r="L59" s="286">
        <v>421905504131</v>
      </c>
      <c r="M59" s="285" t="s">
        <v>2564</v>
      </c>
      <c r="N59" s="285"/>
      <c r="O59" s="285"/>
      <c r="P59" s="285"/>
      <c r="Q59" s="213"/>
      <c r="R59" s="276" t="str">
        <f t="shared" si="0"/>
        <v>30847991</v>
      </c>
    </row>
    <row r="60" spans="1:18" x14ac:dyDescent="0.2">
      <c r="A60" s="203" t="s">
        <v>2565</v>
      </c>
      <c r="B60" s="285" t="s">
        <v>2566</v>
      </c>
      <c r="C60" s="285" t="s">
        <v>423</v>
      </c>
      <c r="D60" s="285" t="s">
        <v>2567</v>
      </c>
      <c r="E60" s="285" t="s">
        <v>2568</v>
      </c>
      <c r="F60" s="285" t="s">
        <v>2569</v>
      </c>
      <c r="G60" s="285" t="s">
        <v>2570</v>
      </c>
      <c r="H60" s="285" t="s">
        <v>2571</v>
      </c>
      <c r="I60" s="285" t="s">
        <v>2572</v>
      </c>
      <c r="J60" s="285" t="s">
        <v>425</v>
      </c>
      <c r="K60" s="285" t="s">
        <v>2572</v>
      </c>
      <c r="L60" s="286">
        <v>421948800954</v>
      </c>
      <c r="M60" s="285" t="s">
        <v>2573</v>
      </c>
      <c r="N60" s="285"/>
      <c r="O60" s="285"/>
      <c r="P60" s="285"/>
      <c r="Q60" s="213"/>
      <c r="R60" s="276"/>
    </row>
    <row r="61" spans="1:18" x14ac:dyDescent="0.2">
      <c r="A61" s="198" t="s">
        <v>1791</v>
      </c>
      <c r="B61" s="199" t="s">
        <v>1792</v>
      </c>
      <c r="C61" s="200" t="s">
        <v>423</v>
      </c>
      <c r="D61" s="199" t="s">
        <v>1793</v>
      </c>
      <c r="E61" s="199" t="s">
        <v>430</v>
      </c>
      <c r="F61" s="199" t="s">
        <v>1794</v>
      </c>
      <c r="G61" s="199" t="s">
        <v>1795</v>
      </c>
      <c r="H61" s="265" t="s">
        <v>1796</v>
      </c>
      <c r="I61" s="199" t="s">
        <v>1797</v>
      </c>
      <c r="J61" s="199" t="s">
        <v>427</v>
      </c>
      <c r="K61" s="199" t="s">
        <v>1798</v>
      </c>
      <c r="L61" s="201">
        <v>421903555547</v>
      </c>
      <c r="M61" s="199" t="s">
        <v>1799</v>
      </c>
      <c r="N61" s="199"/>
      <c r="O61" s="199"/>
      <c r="P61" s="199"/>
      <c r="Q61" s="213"/>
      <c r="R61" s="276" t="str">
        <f t="shared" si="0"/>
        <v>42269423</v>
      </c>
    </row>
    <row r="62" spans="1:18" x14ac:dyDescent="0.2">
      <c r="A62" s="203" t="s">
        <v>1800</v>
      </c>
      <c r="B62" s="285" t="s">
        <v>1801</v>
      </c>
      <c r="C62" s="285" t="s">
        <v>423</v>
      </c>
      <c r="D62" s="285" t="s">
        <v>1802</v>
      </c>
      <c r="E62" s="285" t="s">
        <v>1803</v>
      </c>
      <c r="F62" s="285" t="s">
        <v>1804</v>
      </c>
      <c r="G62" s="285" t="s">
        <v>1805</v>
      </c>
      <c r="H62" s="285" t="s">
        <v>1806</v>
      </c>
      <c r="I62" s="285" t="s">
        <v>1807</v>
      </c>
      <c r="J62" s="285" t="s">
        <v>425</v>
      </c>
      <c r="K62" s="285" t="s">
        <v>1807</v>
      </c>
      <c r="L62" s="286">
        <v>421903175665</v>
      </c>
      <c r="M62" s="285" t="s">
        <v>1808</v>
      </c>
      <c r="N62" s="285"/>
      <c r="O62" s="285"/>
      <c r="P62" s="285"/>
      <c r="Q62" s="213"/>
      <c r="R62" s="276" t="str">
        <f t="shared" si="0"/>
        <v>00630616</v>
      </c>
    </row>
    <row r="63" spans="1:18" x14ac:dyDescent="0.2">
      <c r="A63" s="198" t="s">
        <v>1388</v>
      </c>
      <c r="B63" s="199" t="s">
        <v>1389</v>
      </c>
      <c r="C63" s="200" t="s">
        <v>423</v>
      </c>
      <c r="D63" s="199" t="s">
        <v>1390</v>
      </c>
      <c r="E63" s="199" t="s">
        <v>434</v>
      </c>
      <c r="F63" s="199" t="s">
        <v>435</v>
      </c>
      <c r="G63" s="199" t="s">
        <v>1391</v>
      </c>
      <c r="H63" s="265" t="s">
        <v>1392</v>
      </c>
      <c r="I63" s="199" t="s">
        <v>1809</v>
      </c>
      <c r="J63" s="199" t="s">
        <v>427</v>
      </c>
      <c r="K63" s="199" t="s">
        <v>1810</v>
      </c>
      <c r="L63" s="201">
        <v>421918626994</v>
      </c>
      <c r="M63" s="199" t="s">
        <v>1393</v>
      </c>
      <c r="N63" s="199"/>
      <c r="O63" s="199"/>
      <c r="P63" s="199"/>
      <c r="Q63" s="213"/>
      <c r="R63" s="276" t="str">
        <f t="shared" si="0"/>
        <v>00595209</v>
      </c>
    </row>
    <row r="64" spans="1:18" x14ac:dyDescent="0.2">
      <c r="A64" s="203" t="s">
        <v>2574</v>
      </c>
      <c r="B64" s="285" t="s">
        <v>2575</v>
      </c>
      <c r="C64" s="285" t="s">
        <v>423</v>
      </c>
      <c r="D64" s="285" t="s">
        <v>2576</v>
      </c>
      <c r="E64" s="285" t="s">
        <v>2577</v>
      </c>
      <c r="F64" s="285" t="s">
        <v>317</v>
      </c>
      <c r="G64" s="285"/>
      <c r="H64" s="285" t="s">
        <v>2578</v>
      </c>
      <c r="I64" s="285" t="s">
        <v>2579</v>
      </c>
      <c r="J64" s="285" t="s">
        <v>425</v>
      </c>
      <c r="K64" s="285" t="s">
        <v>2579</v>
      </c>
      <c r="L64" s="286">
        <v>421907835443</v>
      </c>
      <c r="M64" s="285" t="s">
        <v>2580</v>
      </c>
      <c r="N64" s="285"/>
      <c r="O64" s="285"/>
      <c r="P64" s="285"/>
      <c r="Q64" s="213"/>
      <c r="R64" s="276" t="str">
        <f t="shared" si="0"/>
        <v>00689025</v>
      </c>
    </row>
    <row r="65" spans="1:18" x14ac:dyDescent="0.2">
      <c r="A65" s="203" t="s">
        <v>2581</v>
      </c>
      <c r="B65" s="285" t="s">
        <v>2582</v>
      </c>
      <c r="C65" s="285" t="s">
        <v>1716</v>
      </c>
      <c r="D65" s="285" t="s">
        <v>2583</v>
      </c>
      <c r="E65" s="285" t="s">
        <v>2584</v>
      </c>
      <c r="F65" s="285" t="s">
        <v>2585</v>
      </c>
      <c r="G65" s="285" t="s">
        <v>2586</v>
      </c>
      <c r="H65" s="285" t="s">
        <v>2587</v>
      </c>
      <c r="I65" s="285" t="s">
        <v>2588</v>
      </c>
      <c r="J65" s="285" t="s">
        <v>2589</v>
      </c>
      <c r="K65" s="285" t="s">
        <v>2588</v>
      </c>
      <c r="L65" s="286">
        <v>421911674673</v>
      </c>
      <c r="M65" s="285" t="s">
        <v>2590</v>
      </c>
      <c r="N65" s="285"/>
      <c r="O65" s="285"/>
      <c r="P65" s="285"/>
      <c r="Q65" s="213"/>
      <c r="R65" s="276" t="str">
        <f t="shared" si="0"/>
        <v>00313319</v>
      </c>
    </row>
    <row r="66" spans="1:18" x14ac:dyDescent="0.2">
      <c r="A66" s="203" t="s">
        <v>2591</v>
      </c>
      <c r="B66" s="285" t="s">
        <v>2592</v>
      </c>
      <c r="C66" s="285" t="s">
        <v>1716</v>
      </c>
      <c r="D66" s="285" t="s">
        <v>2593</v>
      </c>
      <c r="E66" s="285" t="s">
        <v>1894</v>
      </c>
      <c r="F66" s="285" t="s">
        <v>2594</v>
      </c>
      <c r="G66" s="285" t="s">
        <v>2595</v>
      </c>
      <c r="H66" s="285" t="s">
        <v>2596</v>
      </c>
      <c r="I66" s="285" t="s">
        <v>2597</v>
      </c>
      <c r="J66" s="285" t="s">
        <v>2589</v>
      </c>
      <c r="K66" s="285" t="s">
        <v>2597</v>
      </c>
      <c r="L66" s="286">
        <v>421527167202</v>
      </c>
      <c r="M66" s="285" t="s">
        <v>2598</v>
      </c>
      <c r="N66" s="285"/>
      <c r="O66" s="285"/>
      <c r="P66" s="285"/>
      <c r="Q66" s="213"/>
      <c r="R66" s="276" t="str">
        <f t="shared" si="0"/>
        <v>00326470</v>
      </c>
    </row>
    <row r="67" spans="1:18" x14ac:dyDescent="0.2">
      <c r="A67" s="203" t="s">
        <v>2599</v>
      </c>
      <c r="B67" s="285" t="s">
        <v>2600</v>
      </c>
      <c r="C67" s="285" t="s">
        <v>1716</v>
      </c>
      <c r="D67" s="285" t="s">
        <v>2601</v>
      </c>
      <c r="E67" s="285" t="s">
        <v>2602</v>
      </c>
      <c r="F67" s="285" t="s">
        <v>2603</v>
      </c>
      <c r="G67" s="285" t="s">
        <v>2604</v>
      </c>
      <c r="H67" s="285" t="s">
        <v>2605</v>
      </c>
      <c r="I67" s="285" t="s">
        <v>2606</v>
      </c>
      <c r="J67" s="285" t="s">
        <v>2589</v>
      </c>
      <c r="K67" s="285" t="s">
        <v>2606</v>
      </c>
      <c r="L67" s="286">
        <v>421362851307</v>
      </c>
      <c r="M67" s="285" t="s">
        <v>2607</v>
      </c>
      <c r="N67" s="285"/>
      <c r="O67" s="285"/>
      <c r="P67" s="285"/>
      <c r="Q67" s="213"/>
      <c r="R67" s="276" t="str">
        <f t="shared" si="0"/>
        <v>00309303</v>
      </c>
    </row>
    <row r="68" spans="1:18" x14ac:dyDescent="0.2">
      <c r="A68" s="203" t="s">
        <v>2608</v>
      </c>
      <c r="B68" s="285" t="s">
        <v>2609</v>
      </c>
      <c r="C68" s="285" t="s">
        <v>423</v>
      </c>
      <c r="D68" s="285" t="s">
        <v>2610</v>
      </c>
      <c r="E68" s="285" t="s">
        <v>2611</v>
      </c>
      <c r="F68" s="285" t="s">
        <v>2612</v>
      </c>
      <c r="G68" s="285" t="s">
        <v>2613</v>
      </c>
      <c r="H68" s="285" t="s">
        <v>2614</v>
      </c>
      <c r="I68" s="285" t="s">
        <v>2615</v>
      </c>
      <c r="J68" s="285" t="s">
        <v>2616</v>
      </c>
      <c r="K68" s="285" t="s">
        <v>2615</v>
      </c>
      <c r="L68" s="286">
        <v>421903882441</v>
      </c>
      <c r="M68" s="285" t="s">
        <v>2617</v>
      </c>
      <c r="N68" s="285"/>
      <c r="O68" s="285"/>
      <c r="P68" s="285"/>
      <c r="Q68" s="213"/>
      <c r="R68" s="276" t="str">
        <f t="shared" si="0"/>
        <v>42375177</v>
      </c>
    </row>
    <row r="69" spans="1:18" x14ac:dyDescent="0.2">
      <c r="A69" s="203" t="s">
        <v>2618</v>
      </c>
      <c r="B69" s="285" t="s">
        <v>2619</v>
      </c>
      <c r="C69" s="285" t="s">
        <v>423</v>
      </c>
      <c r="D69" s="285" t="s">
        <v>2620</v>
      </c>
      <c r="E69" s="285" t="s">
        <v>430</v>
      </c>
      <c r="F69" s="285" t="s">
        <v>622</v>
      </c>
      <c r="G69" s="285" t="s">
        <v>2621</v>
      </c>
      <c r="H69" s="285" t="s">
        <v>2622</v>
      </c>
      <c r="I69" s="285" t="s">
        <v>2623</v>
      </c>
      <c r="J69" s="285" t="s">
        <v>425</v>
      </c>
      <c r="K69" s="285" t="s">
        <v>2623</v>
      </c>
      <c r="L69" s="286">
        <v>421904566528</v>
      </c>
      <c r="M69" s="285" t="s">
        <v>2358</v>
      </c>
      <c r="N69" s="285"/>
      <c r="O69" s="285"/>
      <c r="P69" s="285"/>
      <c r="Q69" s="213"/>
      <c r="R69" s="276"/>
    </row>
    <row r="70" spans="1:18" ht="12.75" x14ac:dyDescent="0.2">
      <c r="A70" s="203" t="s">
        <v>1811</v>
      </c>
      <c r="B70" s="285" t="s">
        <v>1812</v>
      </c>
      <c r="C70" s="285" t="s">
        <v>423</v>
      </c>
      <c r="D70" s="285" t="s">
        <v>1813</v>
      </c>
      <c r="E70" s="285" t="s">
        <v>436</v>
      </c>
      <c r="F70" s="285" t="s">
        <v>494</v>
      </c>
      <c r="G70" s="313" t="s">
        <v>1814</v>
      </c>
      <c r="H70" s="285" t="s">
        <v>1815</v>
      </c>
      <c r="I70" s="285" t="s">
        <v>1816</v>
      </c>
      <c r="J70" s="285" t="s">
        <v>1817</v>
      </c>
      <c r="K70" s="285" t="s">
        <v>1818</v>
      </c>
      <c r="L70" s="286">
        <v>421917659092</v>
      </c>
      <c r="M70" s="285" t="s">
        <v>1819</v>
      </c>
      <c r="N70" s="285"/>
      <c r="O70" s="285"/>
      <c r="P70" s="285"/>
      <c r="Q70" s="213"/>
      <c r="R70" s="276" t="str">
        <f t="shared" si="0"/>
        <v>35994134</v>
      </c>
    </row>
    <row r="71" spans="1:18" x14ac:dyDescent="0.2">
      <c r="A71" s="203" t="s">
        <v>2624</v>
      </c>
      <c r="B71" s="285" t="s">
        <v>2625</v>
      </c>
      <c r="C71" s="285" t="s">
        <v>423</v>
      </c>
      <c r="D71" s="285" t="s">
        <v>2626</v>
      </c>
      <c r="E71" s="285" t="s">
        <v>2627</v>
      </c>
      <c r="F71" s="285" t="s">
        <v>2628</v>
      </c>
      <c r="G71" s="285" t="s">
        <v>2629</v>
      </c>
      <c r="H71" s="285" t="s">
        <v>2630</v>
      </c>
      <c r="I71" s="285" t="s">
        <v>2631</v>
      </c>
      <c r="J71" s="285" t="s">
        <v>2515</v>
      </c>
      <c r="K71" s="285" t="s">
        <v>2631</v>
      </c>
      <c r="L71" s="286">
        <v>421905567307</v>
      </c>
      <c r="M71" s="285" t="s">
        <v>2632</v>
      </c>
      <c r="N71" s="285"/>
      <c r="O71" s="285"/>
      <c r="P71" s="285"/>
      <c r="Q71" s="213"/>
      <c r="R71" s="276" t="str">
        <f t="shared" si="0"/>
        <v>42108012</v>
      </c>
    </row>
    <row r="72" spans="1:18" x14ac:dyDescent="0.2">
      <c r="A72" s="203" t="s">
        <v>2633</v>
      </c>
      <c r="B72" s="285" t="s">
        <v>2634</v>
      </c>
      <c r="C72" s="285" t="s">
        <v>2300</v>
      </c>
      <c r="D72" s="285" t="s">
        <v>2635</v>
      </c>
      <c r="E72" s="285" t="s">
        <v>2265</v>
      </c>
      <c r="F72" s="285" t="s">
        <v>2266</v>
      </c>
      <c r="G72" s="285" t="s">
        <v>2636</v>
      </c>
      <c r="H72" s="285" t="s">
        <v>2637</v>
      </c>
      <c r="I72" s="285" t="s">
        <v>2638</v>
      </c>
      <c r="J72" s="285" t="s">
        <v>2306</v>
      </c>
      <c r="K72" s="285" t="s">
        <v>2358</v>
      </c>
      <c r="L72" s="286" t="s">
        <v>2358</v>
      </c>
      <c r="M72" s="285" t="s">
        <v>2358</v>
      </c>
      <c r="N72" s="285"/>
      <c r="O72" s="285"/>
      <c r="P72" s="285"/>
      <c r="Q72" s="213"/>
      <c r="R72" s="276" t="str">
        <f t="shared" si="0"/>
        <v>36332500</v>
      </c>
    </row>
    <row r="73" spans="1:18" x14ac:dyDescent="0.2">
      <c r="A73" s="203" t="s">
        <v>2639</v>
      </c>
      <c r="B73" s="285" t="s">
        <v>2640</v>
      </c>
      <c r="C73" s="285" t="s">
        <v>423</v>
      </c>
      <c r="D73" s="285" t="s">
        <v>2641</v>
      </c>
      <c r="E73" s="285" t="s">
        <v>2642</v>
      </c>
      <c r="F73" s="285" t="s">
        <v>2643</v>
      </c>
      <c r="G73" s="285" t="s">
        <v>2644</v>
      </c>
      <c r="H73" s="285" t="s">
        <v>2645</v>
      </c>
      <c r="I73" s="285" t="s">
        <v>2646</v>
      </c>
      <c r="J73" s="285" t="s">
        <v>425</v>
      </c>
      <c r="K73" s="285" t="s">
        <v>2646</v>
      </c>
      <c r="L73" s="286">
        <v>421905656180</v>
      </c>
      <c r="M73" s="285" t="s">
        <v>2358</v>
      </c>
      <c r="N73" s="285"/>
      <c r="O73" s="285"/>
      <c r="P73" s="285"/>
      <c r="Q73" s="213"/>
      <c r="R73" s="276" t="str">
        <f t="shared" si="0"/>
        <v>37832743</v>
      </c>
    </row>
    <row r="74" spans="1:18" x14ac:dyDescent="0.2">
      <c r="A74" s="203" t="s">
        <v>2647</v>
      </c>
      <c r="B74" s="285" t="s">
        <v>2648</v>
      </c>
      <c r="C74" s="285" t="s">
        <v>423</v>
      </c>
      <c r="D74" s="285" t="s">
        <v>2649</v>
      </c>
      <c r="E74" s="285" t="s">
        <v>424</v>
      </c>
      <c r="F74" s="285" t="s">
        <v>817</v>
      </c>
      <c r="G74" s="285" t="s">
        <v>2650</v>
      </c>
      <c r="H74" s="285" t="s">
        <v>2651</v>
      </c>
      <c r="I74" s="285" t="s">
        <v>2652</v>
      </c>
      <c r="J74" s="285" t="s">
        <v>425</v>
      </c>
      <c r="K74" s="285" t="s">
        <v>2652</v>
      </c>
      <c r="L74" s="286">
        <v>421905168178</v>
      </c>
      <c r="M74" s="285" t="s">
        <v>2358</v>
      </c>
      <c r="N74" s="285"/>
      <c r="O74" s="285"/>
      <c r="P74" s="285"/>
      <c r="Q74" s="213"/>
      <c r="R74" s="276" t="str">
        <f t="shared" si="0"/>
        <v>42007445</v>
      </c>
    </row>
    <row r="75" spans="1:18" ht="12.75" x14ac:dyDescent="0.2">
      <c r="A75" s="203" t="s">
        <v>1820</v>
      </c>
      <c r="B75" s="285" t="s">
        <v>1821</v>
      </c>
      <c r="C75" s="285" t="s">
        <v>423</v>
      </c>
      <c r="D75" s="285" t="s">
        <v>1822</v>
      </c>
      <c r="E75" s="285" t="s">
        <v>502</v>
      </c>
      <c r="F75" s="285" t="s">
        <v>503</v>
      </c>
      <c r="G75" s="313" t="s">
        <v>1823</v>
      </c>
      <c r="H75" s="285" t="s">
        <v>1824</v>
      </c>
      <c r="I75" s="285" t="s">
        <v>1825</v>
      </c>
      <c r="J75" s="285" t="s">
        <v>425</v>
      </c>
      <c r="K75" s="285" t="s">
        <v>1826</v>
      </c>
      <c r="L75" s="286">
        <v>421905897072</v>
      </c>
      <c r="M75" s="285" t="s">
        <v>1827</v>
      </c>
      <c r="N75" s="285"/>
      <c r="O75" s="285"/>
      <c r="P75" s="285"/>
      <c r="Q75" s="213"/>
      <c r="R75" s="276" t="str">
        <f t="shared" si="0"/>
        <v>36102181</v>
      </c>
    </row>
    <row r="76" spans="1:18" x14ac:dyDescent="0.2">
      <c r="A76" s="203" t="s">
        <v>2653</v>
      </c>
      <c r="B76" s="285" t="s">
        <v>2654</v>
      </c>
      <c r="C76" s="285" t="s">
        <v>423</v>
      </c>
      <c r="D76" s="285" t="s">
        <v>2655</v>
      </c>
      <c r="E76" s="285" t="s">
        <v>2656</v>
      </c>
      <c r="F76" s="285" t="s">
        <v>2657</v>
      </c>
      <c r="G76" s="285" t="s">
        <v>2658</v>
      </c>
      <c r="H76" s="285" t="s">
        <v>2659</v>
      </c>
      <c r="I76" s="285" t="s">
        <v>2660</v>
      </c>
      <c r="J76" s="285" t="s">
        <v>425</v>
      </c>
      <c r="K76" s="285" t="s">
        <v>2660</v>
      </c>
      <c r="L76" s="286">
        <v>421948486366</v>
      </c>
      <c r="M76" s="285" t="s">
        <v>2661</v>
      </c>
      <c r="N76" s="285"/>
      <c r="O76" s="285"/>
      <c r="P76" s="285"/>
      <c r="Q76" s="213"/>
      <c r="R76" s="276" t="str">
        <f t="shared" si="0"/>
        <v>42172209</v>
      </c>
    </row>
    <row r="77" spans="1:18" x14ac:dyDescent="0.2">
      <c r="A77" s="203" t="s">
        <v>1828</v>
      </c>
      <c r="B77" s="285" t="s">
        <v>1829</v>
      </c>
      <c r="C77" s="285" t="s">
        <v>423</v>
      </c>
      <c r="D77" s="285" t="s">
        <v>1830</v>
      </c>
      <c r="E77" s="285" t="s">
        <v>430</v>
      </c>
      <c r="F77" s="285" t="s">
        <v>1831</v>
      </c>
      <c r="G77" s="285" t="s">
        <v>1832</v>
      </c>
      <c r="H77" s="285" t="s">
        <v>1833</v>
      </c>
      <c r="I77" s="285" t="s">
        <v>2662</v>
      </c>
      <c r="J77" s="199" t="s">
        <v>427</v>
      </c>
      <c r="K77" s="285"/>
      <c r="L77" s="286">
        <v>421918817207</v>
      </c>
      <c r="M77" s="285" t="s">
        <v>1834</v>
      </c>
      <c r="N77" s="285"/>
      <c r="O77" s="285"/>
      <c r="P77" s="285"/>
    </row>
    <row r="78" spans="1:18" x14ac:dyDescent="0.2">
      <c r="A78" s="203" t="s">
        <v>3024</v>
      </c>
      <c r="B78" s="285" t="s">
        <v>3009</v>
      </c>
      <c r="C78" s="285" t="s">
        <v>423</v>
      </c>
      <c r="D78" s="285" t="s">
        <v>3010</v>
      </c>
      <c r="E78" s="285" t="s">
        <v>3011</v>
      </c>
      <c r="F78" s="285" t="s">
        <v>3012</v>
      </c>
      <c r="G78" s="285"/>
      <c r="H78" s="285" t="s">
        <v>3013</v>
      </c>
      <c r="I78" s="285" t="s">
        <v>3014</v>
      </c>
      <c r="J78" s="285" t="s">
        <v>1705</v>
      </c>
      <c r="K78" s="285" t="s">
        <v>3014</v>
      </c>
      <c r="L78" s="286">
        <v>421903800907</v>
      </c>
      <c r="M78" s="285" t="s">
        <v>3021</v>
      </c>
      <c r="N78" s="285"/>
      <c r="O78" s="285"/>
      <c r="P78" s="285"/>
    </row>
    <row r="79" spans="1:18" x14ac:dyDescent="0.2">
      <c r="A79" s="203" t="s">
        <v>2663</v>
      </c>
      <c r="B79" s="285" t="s">
        <v>2664</v>
      </c>
      <c r="C79" s="285" t="s">
        <v>423</v>
      </c>
      <c r="D79" s="285" t="s">
        <v>2665</v>
      </c>
      <c r="E79" s="285" t="s">
        <v>2666</v>
      </c>
      <c r="F79" s="285" t="s">
        <v>2667</v>
      </c>
      <c r="G79" s="285" t="s">
        <v>2668</v>
      </c>
      <c r="H79" s="285" t="s">
        <v>2669</v>
      </c>
      <c r="I79" s="285" t="s">
        <v>2670</v>
      </c>
      <c r="J79" s="285" t="s">
        <v>425</v>
      </c>
      <c r="K79" s="285" t="s">
        <v>2670</v>
      </c>
      <c r="L79" s="286">
        <v>421904339283</v>
      </c>
      <c r="M79" s="285" t="s">
        <v>2671</v>
      </c>
      <c r="N79" s="285"/>
      <c r="O79" s="285"/>
      <c r="P79" s="285"/>
    </row>
    <row r="80" spans="1:18" x14ac:dyDescent="0.2">
      <c r="A80" s="203" t="s">
        <v>1835</v>
      </c>
      <c r="B80" s="285" t="s">
        <v>1836</v>
      </c>
      <c r="C80" s="285" t="s">
        <v>423</v>
      </c>
      <c r="D80" s="285" t="s">
        <v>1837</v>
      </c>
      <c r="E80" s="285" t="s">
        <v>502</v>
      </c>
      <c r="F80" s="285" t="s">
        <v>1838</v>
      </c>
      <c r="G80" s="285" t="s">
        <v>1839</v>
      </c>
      <c r="H80" s="285" t="s">
        <v>1840</v>
      </c>
      <c r="I80" s="285" t="s">
        <v>1841</v>
      </c>
      <c r="J80" s="285" t="s">
        <v>425</v>
      </c>
      <c r="K80" s="285" t="s">
        <v>1841</v>
      </c>
      <c r="L80" s="286">
        <v>421908842839</v>
      </c>
      <c r="M80" s="285" t="s">
        <v>2672</v>
      </c>
      <c r="N80" s="285"/>
      <c r="O80" s="285"/>
      <c r="P80" s="285"/>
    </row>
    <row r="81" spans="1:16" x14ac:dyDescent="0.2">
      <c r="A81" s="203" t="s">
        <v>2673</v>
      </c>
      <c r="B81" s="285" t="s">
        <v>2674</v>
      </c>
      <c r="C81" s="285" t="s">
        <v>2300</v>
      </c>
      <c r="D81" s="285" t="s">
        <v>2675</v>
      </c>
      <c r="E81" s="285" t="s">
        <v>430</v>
      </c>
      <c r="F81" s="285" t="s">
        <v>542</v>
      </c>
      <c r="G81" s="285" t="s">
        <v>2676</v>
      </c>
      <c r="H81" s="285" t="s">
        <v>2677</v>
      </c>
      <c r="I81" s="285" t="s">
        <v>2678</v>
      </c>
      <c r="J81" s="285" t="s">
        <v>2679</v>
      </c>
      <c r="K81" s="285" t="s">
        <v>2678</v>
      </c>
      <c r="L81" s="286">
        <v>421908794333</v>
      </c>
      <c r="M81" s="285" t="s">
        <v>2680</v>
      </c>
      <c r="N81" s="285"/>
      <c r="O81" s="285"/>
      <c r="P81" s="285"/>
    </row>
    <row r="82" spans="1:16" x14ac:dyDescent="0.2">
      <c r="A82" s="203" t="s">
        <v>1842</v>
      </c>
      <c r="B82" s="285" t="s">
        <v>1843</v>
      </c>
      <c r="C82" s="285" t="s">
        <v>423</v>
      </c>
      <c r="D82" s="285" t="s">
        <v>1844</v>
      </c>
      <c r="E82" s="285" t="s">
        <v>1845</v>
      </c>
      <c r="F82" s="285" t="s">
        <v>1846</v>
      </c>
      <c r="G82" s="285" t="s">
        <v>1847</v>
      </c>
      <c r="H82" s="285" t="s">
        <v>1848</v>
      </c>
      <c r="I82" s="285" t="s">
        <v>1849</v>
      </c>
      <c r="J82" s="285" t="s">
        <v>1850</v>
      </c>
      <c r="K82" s="285" t="s">
        <v>1849</v>
      </c>
      <c r="L82" s="286">
        <v>421910388699</v>
      </c>
      <c r="M82" s="285" t="s">
        <v>1851</v>
      </c>
      <c r="N82" s="285"/>
      <c r="O82" s="285"/>
      <c r="P82" s="285"/>
    </row>
    <row r="83" spans="1:16" ht="12.75" x14ac:dyDescent="0.2">
      <c r="A83" s="203" t="s">
        <v>1852</v>
      </c>
      <c r="B83" s="285" t="s">
        <v>1853</v>
      </c>
      <c r="C83" s="285" t="s">
        <v>423</v>
      </c>
      <c r="D83" s="285" t="s">
        <v>1854</v>
      </c>
      <c r="E83" s="285" t="s">
        <v>430</v>
      </c>
      <c r="F83" s="285" t="s">
        <v>826</v>
      </c>
      <c r="G83" s="313" t="s">
        <v>1855</v>
      </c>
      <c r="H83" s="285" t="s">
        <v>1856</v>
      </c>
      <c r="I83" s="285" t="s">
        <v>1857</v>
      </c>
      <c r="J83" s="285" t="s">
        <v>425</v>
      </c>
      <c r="K83" s="285" t="s">
        <v>1857</v>
      </c>
      <c r="L83" s="286">
        <v>421905659005</v>
      </c>
      <c r="M83" s="285" t="s">
        <v>1858</v>
      </c>
      <c r="N83" s="285"/>
      <c r="O83" s="285"/>
      <c r="P83" s="285"/>
    </row>
    <row r="84" spans="1:16" ht="12.75" x14ac:dyDescent="0.2">
      <c r="A84" s="203" t="s">
        <v>1859</v>
      </c>
      <c r="B84" s="285" t="s">
        <v>1860</v>
      </c>
      <c r="C84" s="285" t="s">
        <v>423</v>
      </c>
      <c r="D84" s="285" t="s">
        <v>1861</v>
      </c>
      <c r="E84" s="285" t="s">
        <v>434</v>
      </c>
      <c r="F84" s="285" t="s">
        <v>435</v>
      </c>
      <c r="G84" s="313" t="s">
        <v>1862</v>
      </c>
      <c r="H84" s="285" t="s">
        <v>1863</v>
      </c>
      <c r="I84" s="285" t="s">
        <v>2681</v>
      </c>
      <c r="J84" s="285" t="s">
        <v>2682</v>
      </c>
      <c r="K84" s="285" t="s">
        <v>1864</v>
      </c>
      <c r="L84" s="286">
        <v>421903528610</v>
      </c>
      <c r="M84" s="285" t="s">
        <v>1865</v>
      </c>
      <c r="N84" s="285"/>
      <c r="O84" s="285"/>
      <c r="P84" s="285"/>
    </row>
    <row r="85" spans="1:16" x14ac:dyDescent="0.2">
      <c r="A85" s="203" t="s">
        <v>2683</v>
      </c>
      <c r="B85" s="285" t="s">
        <v>2684</v>
      </c>
      <c r="C85" s="285" t="s">
        <v>423</v>
      </c>
      <c r="D85" s="285" t="s">
        <v>2685</v>
      </c>
      <c r="E85" s="285" t="s">
        <v>430</v>
      </c>
      <c r="F85" s="285" t="s">
        <v>758</v>
      </c>
      <c r="G85" s="285" t="s">
        <v>2686</v>
      </c>
      <c r="H85" s="285" t="s">
        <v>2687</v>
      </c>
      <c r="I85" s="285" t="s">
        <v>2688</v>
      </c>
      <c r="J85" s="285" t="s">
        <v>425</v>
      </c>
      <c r="K85" s="285" t="s">
        <v>2688</v>
      </c>
      <c r="L85" s="286">
        <v>421903413040</v>
      </c>
      <c r="M85" s="285" t="s">
        <v>2689</v>
      </c>
      <c r="N85" s="285"/>
      <c r="O85" s="285"/>
      <c r="P85" s="285"/>
    </row>
    <row r="86" spans="1:16" ht="12.75" x14ac:dyDescent="0.2">
      <c r="A86" s="198" t="s">
        <v>439</v>
      </c>
      <c r="B86" s="199" t="s">
        <v>1866</v>
      </c>
      <c r="C86" s="200" t="s">
        <v>423</v>
      </c>
      <c r="D86" s="199" t="s">
        <v>440</v>
      </c>
      <c r="E86" s="199" t="s">
        <v>430</v>
      </c>
      <c r="F86" s="199" t="s">
        <v>441</v>
      </c>
      <c r="G86" s="312" t="s">
        <v>442</v>
      </c>
      <c r="H86" s="265" t="s">
        <v>443</v>
      </c>
      <c r="I86" s="199" t="s">
        <v>444</v>
      </c>
      <c r="J86" s="199" t="s">
        <v>427</v>
      </c>
      <c r="K86" s="199" t="s">
        <v>444</v>
      </c>
      <c r="L86" s="201">
        <v>421908868248</v>
      </c>
      <c r="M86" s="199" t="s">
        <v>445</v>
      </c>
      <c r="N86" s="199"/>
      <c r="O86" s="199"/>
      <c r="P86" s="199"/>
    </row>
    <row r="87" spans="1:16" x14ac:dyDescent="0.2">
      <c r="A87" s="198" t="s">
        <v>446</v>
      </c>
      <c r="B87" s="199" t="s">
        <v>447</v>
      </c>
      <c r="C87" s="200" t="s">
        <v>423</v>
      </c>
      <c r="D87" s="199" t="s">
        <v>448</v>
      </c>
      <c r="E87" s="199" t="s">
        <v>449</v>
      </c>
      <c r="F87" s="199" t="s">
        <v>450</v>
      </c>
      <c r="G87" s="199" t="s">
        <v>451</v>
      </c>
      <c r="H87" s="199" t="s">
        <v>452</v>
      </c>
      <c r="I87" s="199" t="s">
        <v>453</v>
      </c>
      <c r="J87" s="199" t="s">
        <v>454</v>
      </c>
      <c r="K87" s="199" t="s">
        <v>455</v>
      </c>
      <c r="L87" s="201">
        <v>421919188236</v>
      </c>
      <c r="M87" s="199" t="s">
        <v>456</v>
      </c>
      <c r="N87" s="199"/>
      <c r="O87" s="199"/>
      <c r="P87" s="199"/>
    </row>
    <row r="88" spans="1:16" x14ac:dyDescent="0.2">
      <c r="A88" s="198" t="s">
        <v>457</v>
      </c>
      <c r="B88" s="199" t="s">
        <v>458</v>
      </c>
      <c r="C88" s="200" t="s">
        <v>423</v>
      </c>
      <c r="D88" s="199" t="s">
        <v>459</v>
      </c>
      <c r="E88" s="199" t="s">
        <v>430</v>
      </c>
      <c r="F88" s="199" t="s">
        <v>460</v>
      </c>
      <c r="G88" s="265" t="s">
        <v>461</v>
      </c>
      <c r="H88" s="265" t="s">
        <v>462</v>
      </c>
      <c r="I88" s="199" t="s">
        <v>463</v>
      </c>
      <c r="J88" s="199" t="s">
        <v>427</v>
      </c>
      <c r="K88" s="199" t="s">
        <v>463</v>
      </c>
      <c r="L88" s="201">
        <v>421905948422</v>
      </c>
      <c r="M88" s="199" t="s">
        <v>464</v>
      </c>
      <c r="N88" s="199"/>
      <c r="O88" s="199"/>
      <c r="P88" s="199"/>
    </row>
    <row r="89" spans="1:16" x14ac:dyDescent="0.2">
      <c r="A89" s="198" t="s">
        <v>465</v>
      </c>
      <c r="B89" s="199" t="s">
        <v>466</v>
      </c>
      <c r="C89" s="200" t="s">
        <v>423</v>
      </c>
      <c r="D89" s="199" t="s">
        <v>467</v>
      </c>
      <c r="E89" s="199" t="s">
        <v>434</v>
      </c>
      <c r="F89" s="199" t="s">
        <v>435</v>
      </c>
      <c r="G89" s="199" t="s">
        <v>468</v>
      </c>
      <c r="H89" s="199" t="s">
        <v>469</v>
      </c>
      <c r="I89" s="199" t="s">
        <v>470</v>
      </c>
      <c r="J89" s="199" t="s">
        <v>427</v>
      </c>
      <c r="K89" s="199" t="s">
        <v>470</v>
      </c>
      <c r="L89" s="201">
        <v>421915184709</v>
      </c>
      <c r="M89" s="199" t="s">
        <v>471</v>
      </c>
      <c r="N89" s="199"/>
      <c r="O89" s="199"/>
      <c r="P89" s="199"/>
    </row>
    <row r="90" spans="1:16" x14ac:dyDescent="0.2">
      <c r="A90" s="198" t="s">
        <v>472</v>
      </c>
      <c r="B90" s="199" t="s">
        <v>473</v>
      </c>
      <c r="C90" s="200" t="s">
        <v>423</v>
      </c>
      <c r="D90" s="200" t="s">
        <v>474</v>
      </c>
      <c r="E90" s="200" t="s">
        <v>430</v>
      </c>
      <c r="F90" s="200" t="s">
        <v>475</v>
      </c>
      <c r="G90" s="265" t="s">
        <v>476</v>
      </c>
      <c r="H90" s="314" t="s">
        <v>477</v>
      </c>
      <c r="I90" s="200" t="s">
        <v>478</v>
      </c>
      <c r="J90" s="200" t="s">
        <v>427</v>
      </c>
      <c r="K90" s="315" t="s">
        <v>1394</v>
      </c>
      <c r="L90" s="316">
        <v>421908965156</v>
      </c>
      <c r="M90" s="200" t="s">
        <v>479</v>
      </c>
      <c r="N90" s="199"/>
      <c r="O90" s="200"/>
      <c r="P90" s="199"/>
    </row>
    <row r="91" spans="1:16" x14ac:dyDescent="0.2">
      <c r="A91" s="198" t="s">
        <v>480</v>
      </c>
      <c r="B91" s="199" t="s">
        <v>481</v>
      </c>
      <c r="C91" s="200" t="s">
        <v>423</v>
      </c>
      <c r="D91" s="200" t="s">
        <v>1363</v>
      </c>
      <c r="E91" s="200" t="s">
        <v>1364</v>
      </c>
      <c r="F91" s="200" t="s">
        <v>1365</v>
      </c>
      <c r="G91" s="265" t="s">
        <v>482</v>
      </c>
      <c r="H91" s="314" t="s">
        <v>483</v>
      </c>
      <c r="I91" s="200" t="s">
        <v>1867</v>
      </c>
      <c r="J91" s="200" t="s">
        <v>425</v>
      </c>
      <c r="K91" s="315" t="s">
        <v>484</v>
      </c>
      <c r="L91" s="316">
        <v>421905998953</v>
      </c>
      <c r="M91" s="200" t="s">
        <v>485</v>
      </c>
      <c r="N91" s="199"/>
      <c r="O91" s="200"/>
      <c r="P91" s="199"/>
    </row>
    <row r="92" spans="1:16" ht="22.5" x14ac:dyDescent="0.2">
      <c r="A92" s="198" t="s">
        <v>486</v>
      </c>
      <c r="B92" s="199" t="s">
        <v>487</v>
      </c>
      <c r="C92" s="200" t="s">
        <v>423</v>
      </c>
      <c r="D92" s="200" t="s">
        <v>474</v>
      </c>
      <c r="E92" s="200" t="s">
        <v>430</v>
      </c>
      <c r="F92" s="200" t="s">
        <v>475</v>
      </c>
      <c r="G92" s="265" t="s">
        <v>488</v>
      </c>
      <c r="H92" s="314" t="s">
        <v>489</v>
      </c>
      <c r="I92" s="200" t="s">
        <v>490</v>
      </c>
      <c r="J92" s="200" t="s">
        <v>427</v>
      </c>
      <c r="K92" s="315" t="s">
        <v>1395</v>
      </c>
      <c r="L92" s="316" t="s">
        <v>1396</v>
      </c>
      <c r="M92" s="200" t="s">
        <v>491</v>
      </c>
      <c r="N92" s="199"/>
      <c r="O92" s="200"/>
      <c r="P92" s="199"/>
    </row>
    <row r="93" spans="1:16" x14ac:dyDescent="0.2">
      <c r="A93" s="198" t="s">
        <v>492</v>
      </c>
      <c r="B93" s="199" t="s">
        <v>493</v>
      </c>
      <c r="C93" s="200" t="s">
        <v>423</v>
      </c>
      <c r="D93" s="200" t="s">
        <v>1868</v>
      </c>
      <c r="E93" s="200" t="s">
        <v>436</v>
      </c>
      <c r="F93" s="200" t="s">
        <v>494</v>
      </c>
      <c r="G93" s="265" t="s">
        <v>495</v>
      </c>
      <c r="H93" s="314" t="s">
        <v>496</v>
      </c>
      <c r="I93" s="200" t="s">
        <v>497</v>
      </c>
      <c r="J93" s="200" t="s">
        <v>427</v>
      </c>
      <c r="K93" s="315" t="s">
        <v>497</v>
      </c>
      <c r="L93" s="316">
        <v>421911361044</v>
      </c>
      <c r="M93" s="200" t="s">
        <v>498</v>
      </c>
      <c r="N93" s="199"/>
      <c r="O93" s="200"/>
      <c r="P93" s="199"/>
    </row>
    <row r="94" spans="1:16" x14ac:dyDescent="0.2">
      <c r="A94" s="198" t="s">
        <v>499</v>
      </c>
      <c r="B94" s="199" t="s">
        <v>500</v>
      </c>
      <c r="C94" s="200" t="s">
        <v>423</v>
      </c>
      <c r="D94" s="200" t="s">
        <v>501</v>
      </c>
      <c r="E94" s="200" t="s">
        <v>502</v>
      </c>
      <c r="F94" s="200" t="s">
        <v>503</v>
      </c>
      <c r="G94" s="265" t="s">
        <v>504</v>
      </c>
      <c r="H94" s="314" t="s">
        <v>505</v>
      </c>
      <c r="I94" s="200" t="s">
        <v>506</v>
      </c>
      <c r="J94" s="200" t="s">
        <v>427</v>
      </c>
      <c r="K94" s="315" t="s">
        <v>507</v>
      </c>
      <c r="L94" s="316">
        <v>421903403105</v>
      </c>
      <c r="M94" s="200" t="s">
        <v>508</v>
      </c>
      <c r="N94" s="199"/>
      <c r="O94" s="200"/>
      <c r="P94" s="199"/>
    </row>
    <row r="95" spans="1:16" x14ac:dyDescent="0.2">
      <c r="A95" s="198" t="s">
        <v>1869</v>
      </c>
      <c r="B95" s="199" t="s">
        <v>1870</v>
      </c>
      <c r="C95" s="200" t="s">
        <v>423</v>
      </c>
      <c r="D95" s="199" t="s">
        <v>1871</v>
      </c>
      <c r="E95" s="199" t="s">
        <v>1872</v>
      </c>
      <c r="F95" s="199" t="s">
        <v>1873</v>
      </c>
      <c r="G95" s="199" t="s">
        <v>1874</v>
      </c>
      <c r="H95" s="199" t="s">
        <v>1875</v>
      </c>
      <c r="I95" s="199" t="s">
        <v>1876</v>
      </c>
      <c r="J95" s="199" t="s">
        <v>427</v>
      </c>
      <c r="K95" s="199" t="s">
        <v>1876</v>
      </c>
      <c r="L95" s="201">
        <v>421917812810</v>
      </c>
      <c r="M95" s="199" t="s">
        <v>1877</v>
      </c>
      <c r="N95" s="199"/>
      <c r="O95" s="199"/>
      <c r="P95" s="199"/>
    </row>
    <row r="96" spans="1:16" x14ac:dyDescent="0.2">
      <c r="A96" s="198" t="s">
        <v>510</v>
      </c>
      <c r="B96" s="199" t="s">
        <v>511</v>
      </c>
      <c r="C96" s="200" t="s">
        <v>423</v>
      </c>
      <c r="D96" s="200" t="s">
        <v>512</v>
      </c>
      <c r="E96" s="199" t="s">
        <v>513</v>
      </c>
      <c r="F96" s="200" t="s">
        <v>514</v>
      </c>
      <c r="G96" s="265" t="s">
        <v>515</v>
      </c>
      <c r="H96" s="314" t="s">
        <v>516</v>
      </c>
      <c r="I96" s="200" t="s">
        <v>1878</v>
      </c>
      <c r="J96" s="200" t="s">
        <v>427</v>
      </c>
      <c r="K96" s="315" t="s">
        <v>517</v>
      </c>
      <c r="L96" s="316">
        <v>421905162424</v>
      </c>
      <c r="M96" s="200" t="s">
        <v>518</v>
      </c>
      <c r="N96" s="199"/>
      <c r="O96" s="200"/>
      <c r="P96" s="199"/>
    </row>
    <row r="97" spans="1:16" ht="22.5" x14ac:dyDescent="0.2">
      <c r="A97" s="198" t="s">
        <v>519</v>
      </c>
      <c r="B97" s="199" t="s">
        <v>1879</v>
      </c>
      <c r="C97" s="200" t="s">
        <v>423</v>
      </c>
      <c r="D97" s="200" t="s">
        <v>1366</v>
      </c>
      <c r="E97" s="199" t="s">
        <v>434</v>
      </c>
      <c r="F97" s="200" t="s">
        <v>435</v>
      </c>
      <c r="G97" s="265" t="s">
        <v>520</v>
      </c>
      <c r="H97" s="314" t="s">
        <v>521</v>
      </c>
      <c r="I97" s="200" t="s">
        <v>522</v>
      </c>
      <c r="J97" s="200" t="s">
        <v>427</v>
      </c>
      <c r="K97" s="315" t="s">
        <v>1397</v>
      </c>
      <c r="L97" s="316" t="s">
        <v>1398</v>
      </c>
      <c r="M97" s="200" t="s">
        <v>523</v>
      </c>
      <c r="N97" s="199"/>
      <c r="O97" s="200"/>
      <c r="P97" s="199"/>
    </row>
    <row r="98" spans="1:16" x14ac:dyDescent="0.2">
      <c r="A98" s="203">
        <v>30814910</v>
      </c>
      <c r="B98" s="285" t="s">
        <v>2690</v>
      </c>
      <c r="C98" s="285" t="s">
        <v>423</v>
      </c>
      <c r="D98" s="285" t="s">
        <v>1366</v>
      </c>
      <c r="E98" s="285" t="s">
        <v>2691</v>
      </c>
      <c r="F98" s="285" t="s">
        <v>435</v>
      </c>
      <c r="G98" s="285" t="s">
        <v>2692</v>
      </c>
      <c r="H98" s="285" t="s">
        <v>521</v>
      </c>
      <c r="I98" s="285" t="s">
        <v>522</v>
      </c>
      <c r="J98" s="285" t="s">
        <v>427</v>
      </c>
      <c r="K98" s="285" t="s">
        <v>522</v>
      </c>
      <c r="L98" s="286">
        <v>421905267973</v>
      </c>
      <c r="M98" s="285" t="s">
        <v>523</v>
      </c>
      <c r="N98" s="285"/>
      <c r="O98" s="285"/>
      <c r="P98" s="285"/>
    </row>
    <row r="99" spans="1:16" x14ac:dyDescent="0.2">
      <c r="A99" s="198" t="s">
        <v>1399</v>
      </c>
      <c r="B99" s="199" t="s">
        <v>1400</v>
      </c>
      <c r="C99" s="200" t="s">
        <v>423</v>
      </c>
      <c r="D99" s="200" t="s">
        <v>524</v>
      </c>
      <c r="E99" s="200" t="s">
        <v>430</v>
      </c>
      <c r="F99" s="200" t="s">
        <v>525</v>
      </c>
      <c r="G99" s="265" t="s">
        <v>1401</v>
      </c>
      <c r="H99" s="199" t="s">
        <v>1402</v>
      </c>
      <c r="I99" s="200" t="s">
        <v>1403</v>
      </c>
      <c r="J99" s="200" t="s">
        <v>427</v>
      </c>
      <c r="K99" s="200" t="s">
        <v>1404</v>
      </c>
      <c r="L99" s="201">
        <v>421907696186</v>
      </c>
      <c r="M99" s="200" t="s">
        <v>1405</v>
      </c>
      <c r="N99" s="200"/>
      <c r="O99" s="200"/>
      <c r="P99" s="200"/>
    </row>
    <row r="100" spans="1:16" x14ac:dyDescent="0.2">
      <c r="A100" s="198" t="s">
        <v>1880</v>
      </c>
      <c r="B100" s="199" t="s">
        <v>1881</v>
      </c>
      <c r="C100" s="200" t="s">
        <v>423</v>
      </c>
      <c r="D100" s="200" t="s">
        <v>1882</v>
      </c>
      <c r="E100" s="200" t="s">
        <v>436</v>
      </c>
      <c r="F100" s="200" t="s">
        <v>494</v>
      </c>
      <c r="G100" s="265" t="s">
        <v>1883</v>
      </c>
      <c r="H100" s="199" t="s">
        <v>1884</v>
      </c>
      <c r="I100" s="200" t="s">
        <v>1885</v>
      </c>
      <c r="J100" s="200" t="s">
        <v>427</v>
      </c>
      <c r="K100" s="200" t="s">
        <v>1885</v>
      </c>
      <c r="L100" s="201">
        <v>421918478290</v>
      </c>
      <c r="M100" s="200" t="s">
        <v>1886</v>
      </c>
      <c r="N100" s="200"/>
      <c r="O100" s="200"/>
      <c r="P100" s="200"/>
    </row>
    <row r="101" spans="1:16" x14ac:dyDescent="0.2">
      <c r="A101" s="198" t="s">
        <v>1406</v>
      </c>
      <c r="B101" s="199" t="s">
        <v>1407</v>
      </c>
      <c r="C101" s="200" t="s">
        <v>423</v>
      </c>
      <c r="D101" s="200" t="s">
        <v>1887</v>
      </c>
      <c r="E101" s="200" t="s">
        <v>1888</v>
      </c>
      <c r="F101" s="200" t="s">
        <v>1889</v>
      </c>
      <c r="G101" s="265" t="s">
        <v>1408</v>
      </c>
      <c r="H101" s="199" t="s">
        <v>1409</v>
      </c>
      <c r="I101" s="200" t="s">
        <v>1890</v>
      </c>
      <c r="J101" s="200" t="s">
        <v>425</v>
      </c>
      <c r="K101" s="200" t="s">
        <v>1890</v>
      </c>
      <c r="L101" s="201">
        <v>421907448837</v>
      </c>
      <c r="M101" s="200" t="s">
        <v>1410</v>
      </c>
      <c r="N101" s="200"/>
      <c r="O101" s="200"/>
      <c r="P101" s="200"/>
    </row>
    <row r="102" spans="1:16" x14ac:dyDescent="0.2">
      <c r="A102" s="198" t="s">
        <v>526</v>
      </c>
      <c r="B102" s="199" t="s">
        <v>527</v>
      </c>
      <c r="C102" s="200" t="s">
        <v>423</v>
      </c>
      <c r="D102" s="200" t="s">
        <v>474</v>
      </c>
      <c r="E102" s="199" t="s">
        <v>430</v>
      </c>
      <c r="F102" s="200" t="s">
        <v>525</v>
      </c>
      <c r="G102" s="265" t="s">
        <v>528</v>
      </c>
      <c r="H102" s="314" t="s">
        <v>529</v>
      </c>
      <c r="I102" s="200" t="s">
        <v>2693</v>
      </c>
      <c r="J102" s="200" t="s">
        <v>427</v>
      </c>
      <c r="K102" s="200" t="s">
        <v>530</v>
      </c>
      <c r="L102" s="316">
        <v>421905294239</v>
      </c>
      <c r="M102" s="200" t="s">
        <v>531</v>
      </c>
      <c r="N102" s="199"/>
      <c r="O102" s="200"/>
      <c r="P102" s="199"/>
    </row>
    <row r="103" spans="1:16" x14ac:dyDescent="0.2">
      <c r="A103" s="198" t="s">
        <v>532</v>
      </c>
      <c r="B103" s="199" t="s">
        <v>533</v>
      </c>
      <c r="C103" s="200" t="s">
        <v>423</v>
      </c>
      <c r="D103" s="199" t="s">
        <v>656</v>
      </c>
      <c r="E103" s="199" t="s">
        <v>430</v>
      </c>
      <c r="F103" s="199" t="s">
        <v>525</v>
      </c>
      <c r="G103" s="265" t="s">
        <v>534</v>
      </c>
      <c r="H103" s="199" t="s">
        <v>535</v>
      </c>
      <c r="I103" s="199" t="s">
        <v>536</v>
      </c>
      <c r="J103" s="199" t="s">
        <v>427</v>
      </c>
      <c r="K103" s="199" t="s">
        <v>537</v>
      </c>
      <c r="L103" s="201">
        <v>421905504810</v>
      </c>
      <c r="M103" s="199" t="s">
        <v>538</v>
      </c>
      <c r="N103" s="199"/>
      <c r="O103" s="199"/>
      <c r="P103" s="199"/>
    </row>
    <row r="104" spans="1:16" x14ac:dyDescent="0.2">
      <c r="A104" s="198" t="s">
        <v>539</v>
      </c>
      <c r="B104" s="199" t="s">
        <v>540</v>
      </c>
      <c r="C104" s="200" t="s">
        <v>423</v>
      </c>
      <c r="D104" s="200" t="s">
        <v>541</v>
      </c>
      <c r="E104" s="200" t="s">
        <v>430</v>
      </c>
      <c r="F104" s="200" t="s">
        <v>542</v>
      </c>
      <c r="G104" s="199" t="s">
        <v>543</v>
      </c>
      <c r="H104" s="199" t="s">
        <v>544</v>
      </c>
      <c r="I104" s="200" t="s">
        <v>545</v>
      </c>
      <c r="J104" s="200" t="s">
        <v>427</v>
      </c>
      <c r="K104" s="200" t="s">
        <v>546</v>
      </c>
      <c r="L104" s="201">
        <v>421949246786</v>
      </c>
      <c r="M104" s="200" t="s">
        <v>547</v>
      </c>
      <c r="N104" s="200"/>
      <c r="O104" s="278" t="s">
        <v>1411</v>
      </c>
      <c r="P104" s="317"/>
    </row>
    <row r="105" spans="1:16" x14ac:dyDescent="0.2">
      <c r="A105" s="198" t="s">
        <v>1891</v>
      </c>
      <c r="B105" s="199" t="s">
        <v>1892</v>
      </c>
      <c r="C105" s="200" t="s">
        <v>423</v>
      </c>
      <c r="D105" s="200" t="s">
        <v>1893</v>
      </c>
      <c r="E105" s="200" t="s">
        <v>1894</v>
      </c>
      <c r="F105" s="200" t="s">
        <v>1895</v>
      </c>
      <c r="G105" s="199" t="s">
        <v>1896</v>
      </c>
      <c r="H105" s="199" t="s">
        <v>1897</v>
      </c>
      <c r="I105" s="200" t="s">
        <v>1898</v>
      </c>
      <c r="J105" s="200" t="s">
        <v>427</v>
      </c>
      <c r="K105" s="200" t="s">
        <v>1898</v>
      </c>
      <c r="L105" s="201">
        <v>421905607646</v>
      </c>
      <c r="M105" s="200" t="s">
        <v>1899</v>
      </c>
      <c r="N105" s="200"/>
      <c r="O105" s="278"/>
      <c r="P105" s="317"/>
    </row>
    <row r="106" spans="1:16" x14ac:dyDescent="0.2">
      <c r="A106" s="198" t="s">
        <v>1900</v>
      </c>
      <c r="B106" s="199" t="s">
        <v>1901</v>
      </c>
      <c r="C106" s="200" t="s">
        <v>423</v>
      </c>
      <c r="D106" s="199" t="s">
        <v>1902</v>
      </c>
      <c r="E106" s="199" t="s">
        <v>1903</v>
      </c>
      <c r="F106" s="199" t="s">
        <v>1904</v>
      </c>
      <c r="G106" s="265" t="s">
        <v>1905</v>
      </c>
      <c r="H106" s="199" t="s">
        <v>1906</v>
      </c>
      <c r="I106" s="199" t="s">
        <v>1907</v>
      </c>
      <c r="J106" s="199" t="s">
        <v>425</v>
      </c>
      <c r="K106" s="199" t="s">
        <v>1908</v>
      </c>
      <c r="L106" s="201">
        <v>421907344996</v>
      </c>
      <c r="M106" s="199" t="s">
        <v>1909</v>
      </c>
      <c r="N106" s="199"/>
      <c r="O106" s="199"/>
      <c r="P106" s="199"/>
    </row>
    <row r="107" spans="1:16" x14ac:dyDescent="0.2">
      <c r="A107" s="198" t="s">
        <v>1910</v>
      </c>
      <c r="B107" s="199" t="s">
        <v>1911</v>
      </c>
      <c r="C107" s="200" t="s">
        <v>423</v>
      </c>
      <c r="D107" s="199" t="s">
        <v>1912</v>
      </c>
      <c r="E107" s="199" t="s">
        <v>430</v>
      </c>
      <c r="F107" s="199" t="s">
        <v>437</v>
      </c>
      <c r="G107" s="318" t="s">
        <v>1913</v>
      </c>
      <c r="H107" s="199" t="s">
        <v>1914</v>
      </c>
      <c r="I107" s="199" t="s">
        <v>1915</v>
      </c>
      <c r="J107" s="199" t="s">
        <v>427</v>
      </c>
      <c r="K107" s="199" t="s">
        <v>1915</v>
      </c>
      <c r="L107" s="201">
        <v>421903919943</v>
      </c>
      <c r="M107" s="199" t="s">
        <v>1916</v>
      </c>
      <c r="N107" s="199"/>
      <c r="O107" s="199"/>
      <c r="P107" s="199"/>
    </row>
    <row r="108" spans="1:16" x14ac:dyDescent="0.2">
      <c r="A108" s="198" t="s">
        <v>548</v>
      </c>
      <c r="B108" s="199" t="s">
        <v>549</v>
      </c>
      <c r="C108" s="200" t="s">
        <v>423</v>
      </c>
      <c r="D108" s="199" t="s">
        <v>550</v>
      </c>
      <c r="E108" s="199" t="s">
        <v>430</v>
      </c>
      <c r="F108" s="199" t="s">
        <v>551</v>
      </c>
      <c r="G108" s="199" t="s">
        <v>552</v>
      </c>
      <c r="H108" s="275" t="s">
        <v>553</v>
      </c>
      <c r="I108" s="275" t="s">
        <v>554</v>
      </c>
      <c r="J108" s="275" t="s">
        <v>427</v>
      </c>
      <c r="K108" s="199" t="s">
        <v>554</v>
      </c>
      <c r="L108" s="201">
        <v>421903421644</v>
      </c>
      <c r="M108" s="199" t="s">
        <v>555</v>
      </c>
      <c r="N108" s="199"/>
      <c r="O108" s="199"/>
      <c r="P108" s="199"/>
    </row>
    <row r="109" spans="1:16" x14ac:dyDescent="0.2">
      <c r="A109" s="198" t="s">
        <v>1917</v>
      </c>
      <c r="B109" s="199" t="s">
        <v>1918</v>
      </c>
      <c r="C109" s="200" t="s">
        <v>423</v>
      </c>
      <c r="D109" s="199" t="s">
        <v>1919</v>
      </c>
      <c r="E109" s="199" t="s">
        <v>430</v>
      </c>
      <c r="F109" s="199" t="s">
        <v>1920</v>
      </c>
      <c r="G109" s="199" t="s">
        <v>1921</v>
      </c>
      <c r="H109" s="199" t="s">
        <v>1922</v>
      </c>
      <c r="I109" s="199" t="s">
        <v>1923</v>
      </c>
      <c r="J109" s="199" t="s">
        <v>427</v>
      </c>
      <c r="K109" s="199" t="s">
        <v>1924</v>
      </c>
      <c r="L109" s="201">
        <v>421903204367</v>
      </c>
      <c r="M109" s="199" t="s">
        <v>1925</v>
      </c>
      <c r="N109" s="199"/>
      <c r="O109" s="199"/>
      <c r="P109" s="199"/>
    </row>
    <row r="110" spans="1:16" x14ac:dyDescent="0.2">
      <c r="A110" s="198" t="s">
        <v>556</v>
      </c>
      <c r="B110" s="199" t="s">
        <v>557</v>
      </c>
      <c r="C110" s="200" t="s">
        <v>423</v>
      </c>
      <c r="D110" s="199" t="s">
        <v>558</v>
      </c>
      <c r="E110" s="199" t="s">
        <v>430</v>
      </c>
      <c r="F110" s="199" t="s">
        <v>559</v>
      </c>
      <c r="G110" s="199" t="s">
        <v>560</v>
      </c>
      <c r="H110" s="199" t="s">
        <v>561</v>
      </c>
      <c r="I110" s="199" t="s">
        <v>1926</v>
      </c>
      <c r="J110" s="199" t="s">
        <v>2694</v>
      </c>
      <c r="K110" s="199" t="s">
        <v>1927</v>
      </c>
      <c r="L110" s="201">
        <v>421911865045</v>
      </c>
      <c r="M110" s="199" t="s">
        <v>562</v>
      </c>
      <c r="N110" s="199"/>
      <c r="O110" s="199"/>
      <c r="P110" s="199" t="s">
        <v>1412</v>
      </c>
    </row>
    <row r="111" spans="1:16" x14ac:dyDescent="0.2">
      <c r="A111" s="198" t="s">
        <v>563</v>
      </c>
      <c r="B111" s="199" t="s">
        <v>564</v>
      </c>
      <c r="C111" s="200" t="s">
        <v>423</v>
      </c>
      <c r="D111" s="200" t="s">
        <v>474</v>
      </c>
      <c r="E111" s="200" t="s">
        <v>430</v>
      </c>
      <c r="F111" s="200" t="s">
        <v>525</v>
      </c>
      <c r="G111" s="199" t="s">
        <v>565</v>
      </c>
      <c r="H111" s="265" t="s">
        <v>566</v>
      </c>
      <c r="I111" s="200" t="s">
        <v>1367</v>
      </c>
      <c r="J111" s="200" t="s">
        <v>838</v>
      </c>
      <c r="K111" s="200" t="s">
        <v>567</v>
      </c>
      <c r="L111" s="201">
        <v>421915177492</v>
      </c>
      <c r="M111" s="200" t="s">
        <v>568</v>
      </c>
      <c r="N111" s="199"/>
      <c r="O111" s="200"/>
      <c r="P111" s="200"/>
    </row>
    <row r="112" spans="1:16" x14ac:dyDescent="0.2">
      <c r="A112" s="198" t="s">
        <v>1928</v>
      </c>
      <c r="B112" s="199" t="s">
        <v>1929</v>
      </c>
      <c r="C112" s="200" t="s">
        <v>423</v>
      </c>
      <c r="D112" s="200" t="s">
        <v>474</v>
      </c>
      <c r="E112" s="199" t="s">
        <v>430</v>
      </c>
      <c r="F112" s="200" t="s">
        <v>525</v>
      </c>
      <c r="G112" s="199" t="s">
        <v>1930</v>
      </c>
      <c r="H112" s="199" t="s">
        <v>1931</v>
      </c>
      <c r="I112" s="199" t="s">
        <v>1932</v>
      </c>
      <c r="J112" s="199" t="s">
        <v>427</v>
      </c>
      <c r="K112" s="199" t="s">
        <v>1932</v>
      </c>
      <c r="L112" s="201">
        <v>421908145184</v>
      </c>
      <c r="M112" s="199" t="s">
        <v>1933</v>
      </c>
      <c r="N112" s="199"/>
      <c r="O112" s="199"/>
      <c r="P112" s="199"/>
    </row>
    <row r="113" spans="1:16" x14ac:dyDescent="0.2">
      <c r="A113" s="198" t="s">
        <v>569</v>
      </c>
      <c r="B113" s="199" t="s">
        <v>570</v>
      </c>
      <c r="C113" s="200" t="s">
        <v>423</v>
      </c>
      <c r="D113" s="199" t="s">
        <v>571</v>
      </c>
      <c r="E113" s="199" t="s">
        <v>428</v>
      </c>
      <c r="F113" s="199" t="s">
        <v>429</v>
      </c>
      <c r="G113" s="199" t="s">
        <v>572</v>
      </c>
      <c r="H113" s="199" t="s">
        <v>1413</v>
      </c>
      <c r="I113" s="199" t="s">
        <v>573</v>
      </c>
      <c r="J113" s="199" t="s">
        <v>509</v>
      </c>
      <c r="K113" s="199" t="s">
        <v>573</v>
      </c>
      <c r="L113" s="316">
        <v>421905380634</v>
      </c>
      <c r="M113" s="319" t="s">
        <v>574</v>
      </c>
      <c r="N113" s="199"/>
      <c r="O113" s="199"/>
      <c r="P113" s="319" t="s">
        <v>1414</v>
      </c>
    </row>
    <row r="114" spans="1:16" ht="22.5" x14ac:dyDescent="0.2">
      <c r="A114" s="198" t="s">
        <v>575</v>
      </c>
      <c r="B114" s="199" t="s">
        <v>576</v>
      </c>
      <c r="C114" s="200" t="s">
        <v>423</v>
      </c>
      <c r="D114" s="200" t="s">
        <v>474</v>
      </c>
      <c r="E114" s="200" t="s">
        <v>430</v>
      </c>
      <c r="F114" s="199" t="s">
        <v>525</v>
      </c>
      <c r="G114" s="199" t="s">
        <v>577</v>
      </c>
      <c r="H114" s="199" t="s">
        <v>578</v>
      </c>
      <c r="I114" s="200" t="s">
        <v>579</v>
      </c>
      <c r="J114" s="200" t="s">
        <v>425</v>
      </c>
      <c r="K114" s="315" t="s">
        <v>580</v>
      </c>
      <c r="L114" s="316">
        <v>421907100191</v>
      </c>
      <c r="M114" s="200" t="s">
        <v>581</v>
      </c>
      <c r="N114" s="199"/>
      <c r="O114" s="200"/>
      <c r="P114" s="199"/>
    </row>
    <row r="115" spans="1:16" ht="12.75" x14ac:dyDescent="0.2">
      <c r="A115" s="198" t="s">
        <v>582</v>
      </c>
      <c r="B115" s="199" t="s">
        <v>583</v>
      </c>
      <c r="C115" s="200" t="s">
        <v>423</v>
      </c>
      <c r="D115" s="200" t="s">
        <v>474</v>
      </c>
      <c r="E115" s="199" t="s">
        <v>430</v>
      </c>
      <c r="F115" s="199" t="s">
        <v>525</v>
      </c>
      <c r="G115" s="199" t="s">
        <v>584</v>
      </c>
      <c r="H115" s="312" t="s">
        <v>1934</v>
      </c>
      <c r="I115" s="199" t="s">
        <v>1935</v>
      </c>
      <c r="J115" s="199" t="s">
        <v>427</v>
      </c>
      <c r="K115" s="275" t="s">
        <v>585</v>
      </c>
      <c r="L115" s="316">
        <v>421905659739</v>
      </c>
      <c r="M115" s="199" t="s">
        <v>586</v>
      </c>
      <c r="N115" s="310"/>
      <c r="O115" s="199"/>
      <c r="P115" s="200"/>
    </row>
    <row r="116" spans="1:16" x14ac:dyDescent="0.2">
      <c r="A116" s="198" t="s">
        <v>587</v>
      </c>
      <c r="B116" s="199" t="s">
        <v>588</v>
      </c>
      <c r="C116" s="200" t="s">
        <v>423</v>
      </c>
      <c r="D116" s="200" t="s">
        <v>589</v>
      </c>
      <c r="E116" s="200" t="s">
        <v>430</v>
      </c>
      <c r="F116" s="200" t="s">
        <v>590</v>
      </c>
      <c r="G116" s="199" t="s">
        <v>591</v>
      </c>
      <c r="H116" s="199" t="s">
        <v>592</v>
      </c>
      <c r="I116" s="200" t="s">
        <v>593</v>
      </c>
      <c r="J116" s="200" t="s">
        <v>427</v>
      </c>
      <c r="K116" s="200" t="s">
        <v>593</v>
      </c>
      <c r="L116" s="201">
        <v>421905620961</v>
      </c>
      <c r="M116" s="200" t="s">
        <v>594</v>
      </c>
      <c r="N116" s="200"/>
      <c r="O116" s="200"/>
      <c r="P116" s="200"/>
    </row>
    <row r="117" spans="1:16" x14ac:dyDescent="0.2">
      <c r="A117" s="203" t="s">
        <v>3025</v>
      </c>
      <c r="B117" s="285" t="s">
        <v>3015</v>
      </c>
      <c r="C117" s="285" t="s">
        <v>423</v>
      </c>
      <c r="D117" s="285" t="s">
        <v>3016</v>
      </c>
      <c r="E117" s="285" t="s">
        <v>449</v>
      </c>
      <c r="F117" s="285" t="s">
        <v>450</v>
      </c>
      <c r="G117" s="285" t="s">
        <v>3017</v>
      </c>
      <c r="H117" s="285" t="s">
        <v>3018</v>
      </c>
      <c r="I117" s="285" t="s">
        <v>3019</v>
      </c>
      <c r="J117" s="285" t="s">
        <v>427</v>
      </c>
      <c r="K117" s="285" t="s">
        <v>3019</v>
      </c>
      <c r="L117" s="286">
        <v>421905602706</v>
      </c>
      <c r="M117" s="285" t="s">
        <v>3020</v>
      </c>
      <c r="N117" s="285"/>
      <c r="O117" s="285"/>
      <c r="P117" s="285"/>
    </row>
    <row r="118" spans="1:16" x14ac:dyDescent="0.2">
      <c r="A118" s="198" t="s">
        <v>1936</v>
      </c>
      <c r="B118" s="199" t="s">
        <v>1937</v>
      </c>
      <c r="C118" s="200" t="s">
        <v>423</v>
      </c>
      <c r="D118" s="199" t="s">
        <v>1938</v>
      </c>
      <c r="E118" s="199" t="s">
        <v>1939</v>
      </c>
      <c r="F118" s="199" t="s">
        <v>1940</v>
      </c>
      <c r="G118" s="199" t="s">
        <v>1941</v>
      </c>
      <c r="H118" s="199" t="s">
        <v>1942</v>
      </c>
      <c r="I118" s="199" t="s">
        <v>1943</v>
      </c>
      <c r="J118" s="199" t="s">
        <v>425</v>
      </c>
      <c r="K118" s="199" t="s">
        <v>1943</v>
      </c>
      <c r="L118" s="201">
        <v>421908737634</v>
      </c>
      <c r="M118" s="199" t="s">
        <v>1944</v>
      </c>
      <c r="N118" s="199"/>
      <c r="O118" s="199"/>
      <c r="P118" s="199"/>
    </row>
    <row r="119" spans="1:16" x14ac:dyDescent="0.2">
      <c r="A119" s="198" t="s">
        <v>595</v>
      </c>
      <c r="B119" s="199" t="s">
        <v>596</v>
      </c>
      <c r="C119" s="200" t="s">
        <v>423</v>
      </c>
      <c r="D119" s="200" t="s">
        <v>597</v>
      </c>
      <c r="E119" s="200" t="s">
        <v>598</v>
      </c>
      <c r="F119" s="200" t="s">
        <v>599</v>
      </c>
      <c r="G119" s="199" t="s">
        <v>600</v>
      </c>
      <c r="H119" s="199" t="s">
        <v>601</v>
      </c>
      <c r="I119" s="200" t="s">
        <v>602</v>
      </c>
      <c r="J119" s="200" t="s">
        <v>427</v>
      </c>
      <c r="K119" s="200" t="s">
        <v>603</v>
      </c>
      <c r="L119" s="201">
        <v>421905601243</v>
      </c>
      <c r="M119" s="200" t="s">
        <v>604</v>
      </c>
      <c r="N119" s="199"/>
      <c r="O119" s="200"/>
      <c r="P119" s="199"/>
    </row>
    <row r="120" spans="1:16" x14ac:dyDescent="0.2">
      <c r="A120" s="198" t="s">
        <v>605</v>
      </c>
      <c r="B120" s="199" t="s">
        <v>606</v>
      </c>
      <c r="C120" s="200" t="s">
        <v>423</v>
      </c>
      <c r="D120" s="199" t="s">
        <v>607</v>
      </c>
      <c r="E120" s="200" t="s">
        <v>430</v>
      </c>
      <c r="F120" s="199" t="s">
        <v>426</v>
      </c>
      <c r="G120" s="199" t="s">
        <v>608</v>
      </c>
      <c r="H120" s="199" t="s">
        <v>609</v>
      </c>
      <c r="I120" s="199" t="s">
        <v>610</v>
      </c>
      <c r="J120" s="199" t="s">
        <v>427</v>
      </c>
      <c r="K120" s="199" t="s">
        <v>610</v>
      </c>
      <c r="L120" s="201">
        <v>421903584555</v>
      </c>
      <c r="M120" s="199" t="s">
        <v>611</v>
      </c>
      <c r="N120" s="199"/>
      <c r="O120" s="199"/>
      <c r="P120" s="199"/>
    </row>
    <row r="121" spans="1:16" x14ac:dyDescent="0.2">
      <c r="A121" s="198" t="s">
        <v>1415</v>
      </c>
      <c r="B121" s="199" t="s">
        <v>1416</v>
      </c>
      <c r="C121" s="200" t="s">
        <v>423</v>
      </c>
      <c r="D121" s="200" t="s">
        <v>474</v>
      </c>
      <c r="E121" s="199" t="s">
        <v>430</v>
      </c>
      <c r="F121" s="200" t="s">
        <v>475</v>
      </c>
      <c r="G121" s="199" t="s">
        <v>1417</v>
      </c>
      <c r="H121" s="199" t="s">
        <v>1418</v>
      </c>
      <c r="I121" s="199" t="s">
        <v>1419</v>
      </c>
      <c r="J121" s="199" t="s">
        <v>427</v>
      </c>
      <c r="K121" s="199" t="s">
        <v>1419</v>
      </c>
      <c r="L121" s="201">
        <v>421917800004</v>
      </c>
      <c r="M121" s="199" t="s">
        <v>1420</v>
      </c>
      <c r="N121" s="199"/>
      <c r="O121" s="199"/>
      <c r="P121" s="199"/>
    </row>
    <row r="122" spans="1:16" x14ac:dyDescent="0.2">
      <c r="A122" s="198" t="s">
        <v>1945</v>
      </c>
      <c r="B122" s="199" t="s">
        <v>1946</v>
      </c>
      <c r="C122" s="200" t="s">
        <v>423</v>
      </c>
      <c r="D122" s="200" t="s">
        <v>1947</v>
      </c>
      <c r="E122" s="199" t="s">
        <v>430</v>
      </c>
      <c r="F122" s="200" t="s">
        <v>1948</v>
      </c>
      <c r="G122" s="199" t="s">
        <v>1949</v>
      </c>
      <c r="H122" s="199" t="s">
        <v>1950</v>
      </c>
      <c r="I122" s="199" t="s">
        <v>1951</v>
      </c>
      <c r="J122" s="199" t="s">
        <v>427</v>
      </c>
      <c r="K122" s="199" t="s">
        <v>1951</v>
      </c>
      <c r="L122" s="201">
        <v>421918796233</v>
      </c>
      <c r="M122" s="199" t="s">
        <v>1952</v>
      </c>
      <c r="N122" s="199"/>
      <c r="O122" s="199"/>
      <c r="P122" s="199"/>
    </row>
    <row r="123" spans="1:16" x14ac:dyDescent="0.2">
      <c r="A123" s="198" t="s">
        <v>612</v>
      </c>
      <c r="B123" s="199" t="s">
        <v>613</v>
      </c>
      <c r="C123" s="200" t="s">
        <v>423</v>
      </c>
      <c r="D123" s="199" t="s">
        <v>614</v>
      </c>
      <c r="E123" s="199" t="s">
        <v>430</v>
      </c>
      <c r="F123" s="199" t="s">
        <v>432</v>
      </c>
      <c r="G123" s="199" t="s">
        <v>615</v>
      </c>
      <c r="H123" s="199" t="s">
        <v>616</v>
      </c>
      <c r="I123" s="199" t="s">
        <v>617</v>
      </c>
      <c r="J123" s="199" t="s">
        <v>427</v>
      </c>
      <c r="K123" s="199" t="s">
        <v>617</v>
      </c>
      <c r="L123" s="201">
        <v>421905297832</v>
      </c>
      <c r="M123" s="199" t="s">
        <v>618</v>
      </c>
      <c r="N123" s="199"/>
      <c r="O123" s="199"/>
      <c r="P123" s="199"/>
    </row>
    <row r="124" spans="1:16" x14ac:dyDescent="0.2">
      <c r="A124" s="198" t="s">
        <v>619</v>
      </c>
      <c r="B124" s="199" t="s">
        <v>620</v>
      </c>
      <c r="C124" s="200" t="s">
        <v>423</v>
      </c>
      <c r="D124" s="200" t="s">
        <v>621</v>
      </c>
      <c r="E124" s="200" t="s">
        <v>430</v>
      </c>
      <c r="F124" s="200" t="s">
        <v>622</v>
      </c>
      <c r="G124" s="320" t="s">
        <v>1368</v>
      </c>
      <c r="H124" s="265" t="s">
        <v>1369</v>
      </c>
      <c r="I124" s="200" t="s">
        <v>623</v>
      </c>
      <c r="J124" s="200" t="s">
        <v>427</v>
      </c>
      <c r="K124" s="200" t="s">
        <v>2695</v>
      </c>
      <c r="L124" s="201">
        <v>421905936379</v>
      </c>
      <c r="M124" s="200" t="s">
        <v>624</v>
      </c>
      <c r="N124" s="199"/>
      <c r="O124" s="200"/>
      <c r="P124" s="199"/>
    </row>
    <row r="125" spans="1:16" x14ac:dyDescent="0.2">
      <c r="A125" s="198" t="s">
        <v>625</v>
      </c>
      <c r="B125" s="199" t="s">
        <v>626</v>
      </c>
      <c r="C125" s="200" t="s">
        <v>423</v>
      </c>
      <c r="D125" s="199" t="s">
        <v>627</v>
      </c>
      <c r="E125" s="199" t="s">
        <v>628</v>
      </c>
      <c r="F125" s="199" t="s">
        <v>629</v>
      </c>
      <c r="G125" s="199" t="s">
        <v>630</v>
      </c>
      <c r="H125" s="199" t="s">
        <v>631</v>
      </c>
      <c r="I125" s="199" t="s">
        <v>632</v>
      </c>
      <c r="J125" s="199" t="s">
        <v>438</v>
      </c>
      <c r="K125" s="199" t="s">
        <v>632</v>
      </c>
      <c r="L125" s="201">
        <v>421915156717</v>
      </c>
      <c r="M125" s="199" t="s">
        <v>633</v>
      </c>
      <c r="N125" s="199"/>
      <c r="O125" s="199"/>
      <c r="P125" s="199"/>
    </row>
    <row r="126" spans="1:16" x14ac:dyDescent="0.2">
      <c r="A126" s="198" t="s">
        <v>634</v>
      </c>
      <c r="B126" s="199" t="s">
        <v>635</v>
      </c>
      <c r="C126" s="200" t="s">
        <v>423</v>
      </c>
      <c r="D126" s="200" t="s">
        <v>474</v>
      </c>
      <c r="E126" s="199" t="s">
        <v>430</v>
      </c>
      <c r="F126" s="199" t="s">
        <v>525</v>
      </c>
      <c r="G126" s="199" t="s">
        <v>636</v>
      </c>
      <c r="H126" s="199" t="s">
        <v>637</v>
      </c>
      <c r="I126" s="199" t="s">
        <v>638</v>
      </c>
      <c r="J126" s="199" t="s">
        <v>427</v>
      </c>
      <c r="K126" s="199" t="s">
        <v>530</v>
      </c>
      <c r="L126" s="201">
        <v>421905294239</v>
      </c>
      <c r="M126" s="199" t="s">
        <v>639</v>
      </c>
      <c r="N126" s="199"/>
      <c r="O126" s="199"/>
      <c r="P126" s="199"/>
    </row>
    <row r="127" spans="1:16" x14ac:dyDescent="0.2">
      <c r="A127" s="198" t="s">
        <v>640</v>
      </c>
      <c r="B127" s="199" t="s">
        <v>641</v>
      </c>
      <c r="C127" s="200" t="s">
        <v>423</v>
      </c>
      <c r="D127" s="200" t="s">
        <v>474</v>
      </c>
      <c r="E127" s="200" t="s">
        <v>430</v>
      </c>
      <c r="F127" s="200" t="s">
        <v>525</v>
      </c>
      <c r="G127" s="199" t="s">
        <v>642</v>
      </c>
      <c r="H127" s="199" t="s">
        <v>643</v>
      </c>
      <c r="I127" s="200" t="s">
        <v>644</v>
      </c>
      <c r="J127" s="199" t="s">
        <v>645</v>
      </c>
      <c r="K127" s="200" t="s">
        <v>644</v>
      </c>
      <c r="L127" s="201">
        <v>421908447934</v>
      </c>
      <c r="M127" s="200" t="s">
        <v>646</v>
      </c>
      <c r="N127" s="200"/>
      <c r="O127" s="200"/>
      <c r="P127" s="200"/>
    </row>
    <row r="128" spans="1:16" x14ac:dyDescent="0.2">
      <c r="A128" s="198" t="s">
        <v>647</v>
      </c>
      <c r="B128" s="199" t="s">
        <v>648</v>
      </c>
      <c r="C128" s="200" t="s">
        <v>423</v>
      </c>
      <c r="D128" s="200" t="s">
        <v>474</v>
      </c>
      <c r="E128" s="199" t="s">
        <v>430</v>
      </c>
      <c r="F128" s="200" t="s">
        <v>525</v>
      </c>
      <c r="G128" s="199" t="s">
        <v>649</v>
      </c>
      <c r="H128" s="199" t="s">
        <v>650</v>
      </c>
      <c r="I128" s="199" t="s">
        <v>651</v>
      </c>
      <c r="J128" s="199" t="s">
        <v>427</v>
      </c>
      <c r="K128" s="199" t="s">
        <v>652</v>
      </c>
      <c r="L128" s="201">
        <v>421918234840</v>
      </c>
      <c r="M128" s="199" t="s">
        <v>653</v>
      </c>
      <c r="N128" s="199"/>
      <c r="O128" s="199"/>
      <c r="P128" s="199"/>
    </row>
    <row r="129" spans="1:16" x14ac:dyDescent="0.2">
      <c r="A129" s="198" t="s">
        <v>654</v>
      </c>
      <c r="B129" s="199" t="s">
        <v>655</v>
      </c>
      <c r="C129" s="200" t="s">
        <v>423</v>
      </c>
      <c r="D129" s="199" t="s">
        <v>656</v>
      </c>
      <c r="E129" s="199" t="s">
        <v>430</v>
      </c>
      <c r="F129" s="199" t="s">
        <v>525</v>
      </c>
      <c r="G129" s="199" t="s">
        <v>657</v>
      </c>
      <c r="H129" s="199" t="s">
        <v>658</v>
      </c>
      <c r="I129" s="199" t="s">
        <v>659</v>
      </c>
      <c r="J129" s="199" t="s">
        <v>427</v>
      </c>
      <c r="K129" s="199" t="s">
        <v>660</v>
      </c>
      <c r="L129" s="201">
        <v>421911427222</v>
      </c>
      <c r="M129" s="199" t="s">
        <v>661</v>
      </c>
      <c r="N129" s="199"/>
      <c r="O129" s="199"/>
      <c r="P129" s="199"/>
    </row>
    <row r="130" spans="1:16" x14ac:dyDescent="0.2">
      <c r="A130" s="198" t="s">
        <v>662</v>
      </c>
      <c r="B130" s="199" t="s">
        <v>663</v>
      </c>
      <c r="C130" s="200" t="s">
        <v>423</v>
      </c>
      <c r="D130" s="200" t="s">
        <v>474</v>
      </c>
      <c r="E130" s="199" t="s">
        <v>430</v>
      </c>
      <c r="F130" s="199" t="s">
        <v>525</v>
      </c>
      <c r="G130" s="199" t="s">
        <v>664</v>
      </c>
      <c r="H130" s="199" t="s">
        <v>665</v>
      </c>
      <c r="I130" s="199" t="s">
        <v>666</v>
      </c>
      <c r="J130" s="199" t="s">
        <v>667</v>
      </c>
      <c r="K130" s="199" t="s">
        <v>668</v>
      </c>
      <c r="L130" s="201">
        <v>421905278836</v>
      </c>
      <c r="M130" s="199" t="s">
        <v>669</v>
      </c>
      <c r="N130" s="199" t="s">
        <v>669</v>
      </c>
      <c r="O130" s="199" t="s">
        <v>1421</v>
      </c>
      <c r="P130" s="199" t="s">
        <v>1422</v>
      </c>
    </row>
    <row r="131" spans="1:16" ht="12.75" x14ac:dyDescent="0.2">
      <c r="A131" s="198" t="s">
        <v>1953</v>
      </c>
      <c r="B131" s="199" t="s">
        <v>1954</v>
      </c>
      <c r="C131" s="200" t="s">
        <v>423</v>
      </c>
      <c r="D131" s="200" t="s">
        <v>474</v>
      </c>
      <c r="E131" s="199" t="s">
        <v>430</v>
      </c>
      <c r="F131" s="199" t="s">
        <v>475</v>
      </c>
      <c r="G131" s="321" t="s">
        <v>1955</v>
      </c>
      <c r="H131" s="321" t="s">
        <v>1956</v>
      </c>
      <c r="I131" s="199" t="s">
        <v>1957</v>
      </c>
      <c r="J131" s="199" t="s">
        <v>425</v>
      </c>
      <c r="K131" s="199" t="s">
        <v>1958</v>
      </c>
      <c r="L131" s="201">
        <v>421904260194</v>
      </c>
      <c r="M131" s="199" t="s">
        <v>1959</v>
      </c>
      <c r="N131" s="199"/>
      <c r="O131" s="199"/>
      <c r="P131" s="199"/>
    </row>
    <row r="132" spans="1:16" ht="12.75" x14ac:dyDescent="0.2">
      <c r="A132" s="198" t="s">
        <v>670</v>
      </c>
      <c r="B132" s="199" t="s">
        <v>671</v>
      </c>
      <c r="C132" s="200" t="s">
        <v>423</v>
      </c>
      <c r="D132" s="200" t="s">
        <v>474</v>
      </c>
      <c r="E132" s="199" t="s">
        <v>430</v>
      </c>
      <c r="F132" s="200" t="s">
        <v>525</v>
      </c>
      <c r="G132" s="312" t="s">
        <v>2696</v>
      </c>
      <c r="H132" s="199" t="s">
        <v>2697</v>
      </c>
      <c r="I132" s="199" t="s">
        <v>2698</v>
      </c>
      <c r="J132" s="199" t="s">
        <v>425</v>
      </c>
      <c r="K132" s="199" t="s">
        <v>2698</v>
      </c>
      <c r="L132" s="201">
        <v>421910161266</v>
      </c>
      <c r="M132" s="199" t="s">
        <v>672</v>
      </c>
      <c r="N132" s="200"/>
      <c r="O132" s="200"/>
      <c r="P132" s="200"/>
    </row>
    <row r="133" spans="1:16" x14ac:dyDescent="0.2">
      <c r="A133" s="198" t="s">
        <v>673</v>
      </c>
      <c r="B133" s="199" t="s">
        <v>674</v>
      </c>
      <c r="C133" s="200" t="s">
        <v>423</v>
      </c>
      <c r="D133" s="200" t="s">
        <v>675</v>
      </c>
      <c r="E133" s="200" t="s">
        <v>434</v>
      </c>
      <c r="F133" s="200" t="s">
        <v>433</v>
      </c>
      <c r="G133" s="199" t="s">
        <v>676</v>
      </c>
      <c r="H133" s="199" t="s">
        <v>677</v>
      </c>
      <c r="I133" s="200" t="s">
        <v>678</v>
      </c>
      <c r="J133" s="200" t="s">
        <v>427</v>
      </c>
      <c r="K133" s="200" t="s">
        <v>678</v>
      </c>
      <c r="L133" s="201">
        <v>421903712927</v>
      </c>
      <c r="M133" s="200" t="s">
        <v>679</v>
      </c>
      <c r="N133" s="199"/>
      <c r="O133" s="200"/>
      <c r="P133" s="199"/>
    </row>
    <row r="134" spans="1:16" x14ac:dyDescent="0.2">
      <c r="A134" s="198" t="s">
        <v>680</v>
      </c>
      <c r="B134" s="199" t="s">
        <v>681</v>
      </c>
      <c r="C134" s="200" t="s">
        <v>423</v>
      </c>
      <c r="D134" s="199" t="s">
        <v>1960</v>
      </c>
      <c r="E134" s="199" t="s">
        <v>1961</v>
      </c>
      <c r="F134" s="199" t="s">
        <v>1962</v>
      </c>
      <c r="G134" s="199" t="s">
        <v>682</v>
      </c>
      <c r="H134" s="199" t="s">
        <v>683</v>
      </c>
      <c r="I134" s="199" t="s">
        <v>1963</v>
      </c>
      <c r="J134" s="199" t="s">
        <v>427</v>
      </c>
      <c r="K134" s="199" t="s">
        <v>1963</v>
      </c>
      <c r="L134" s="201">
        <v>421915713543</v>
      </c>
      <c r="M134" s="199" t="s">
        <v>684</v>
      </c>
      <c r="N134" s="199"/>
      <c r="O134" s="200"/>
      <c r="P134" s="199"/>
    </row>
    <row r="135" spans="1:16" x14ac:dyDescent="0.2">
      <c r="A135" s="198" t="s">
        <v>685</v>
      </c>
      <c r="B135" s="199" t="s">
        <v>686</v>
      </c>
      <c r="C135" s="200" t="s">
        <v>423</v>
      </c>
      <c r="D135" s="199" t="s">
        <v>687</v>
      </c>
      <c r="E135" s="199" t="s">
        <v>430</v>
      </c>
      <c r="F135" s="199" t="s">
        <v>688</v>
      </c>
      <c r="G135" s="265" t="s">
        <v>689</v>
      </c>
      <c r="H135" s="265" t="s">
        <v>690</v>
      </c>
      <c r="I135" s="199" t="s">
        <v>691</v>
      </c>
      <c r="J135" s="199" t="s">
        <v>425</v>
      </c>
      <c r="K135" s="199" t="s">
        <v>692</v>
      </c>
      <c r="L135" s="201">
        <v>421918824449</v>
      </c>
      <c r="M135" s="199" t="s">
        <v>693</v>
      </c>
      <c r="N135" s="199"/>
      <c r="O135" s="200"/>
      <c r="P135" s="199"/>
    </row>
    <row r="136" spans="1:16" x14ac:dyDescent="0.2">
      <c r="A136" s="198" t="s">
        <v>1423</v>
      </c>
      <c r="B136" s="199" t="s">
        <v>1424</v>
      </c>
      <c r="C136" s="200" t="s">
        <v>423</v>
      </c>
      <c r="D136" s="200" t="s">
        <v>1425</v>
      </c>
      <c r="E136" s="200" t="s">
        <v>1426</v>
      </c>
      <c r="F136" s="200" t="s">
        <v>1427</v>
      </c>
      <c r="G136" s="265" t="s">
        <v>1428</v>
      </c>
      <c r="H136" s="199" t="s">
        <v>1429</v>
      </c>
      <c r="I136" s="200" t="s">
        <v>1430</v>
      </c>
      <c r="J136" s="200" t="s">
        <v>425</v>
      </c>
      <c r="K136" s="200" t="s">
        <v>1430</v>
      </c>
      <c r="L136" s="201">
        <v>421903996977</v>
      </c>
      <c r="M136" s="200" t="s">
        <v>1431</v>
      </c>
      <c r="N136" s="200"/>
      <c r="O136" s="200"/>
      <c r="P136" s="199"/>
    </row>
    <row r="137" spans="1:16" x14ac:dyDescent="0.2">
      <c r="A137" s="198" t="s">
        <v>694</v>
      </c>
      <c r="B137" s="199" t="s">
        <v>695</v>
      </c>
      <c r="C137" s="200" t="s">
        <v>423</v>
      </c>
      <c r="D137" s="199" t="s">
        <v>696</v>
      </c>
      <c r="E137" s="199" t="s">
        <v>430</v>
      </c>
      <c r="F137" s="199" t="s">
        <v>441</v>
      </c>
      <c r="G137" s="265" t="s">
        <v>697</v>
      </c>
      <c r="H137" s="265" t="s">
        <v>698</v>
      </c>
      <c r="I137" s="199" t="s">
        <v>699</v>
      </c>
      <c r="J137" s="199" t="s">
        <v>427</v>
      </c>
      <c r="K137" s="199" t="s">
        <v>700</v>
      </c>
      <c r="L137" s="201">
        <v>421907984638</v>
      </c>
      <c r="M137" s="199" t="s">
        <v>701</v>
      </c>
      <c r="N137" s="199"/>
      <c r="O137" s="199"/>
      <c r="P137" s="199"/>
    </row>
    <row r="138" spans="1:16" x14ac:dyDescent="0.2">
      <c r="A138" s="198" t="s">
        <v>702</v>
      </c>
      <c r="B138" s="199" t="s">
        <v>703</v>
      </c>
      <c r="C138" s="200" t="s">
        <v>423</v>
      </c>
      <c r="D138" s="200" t="s">
        <v>474</v>
      </c>
      <c r="E138" s="199" t="s">
        <v>430</v>
      </c>
      <c r="F138" s="200" t="s">
        <v>525</v>
      </c>
      <c r="G138" s="199" t="s">
        <v>704</v>
      </c>
      <c r="H138" s="199" t="s">
        <v>705</v>
      </c>
      <c r="I138" s="199" t="s">
        <v>706</v>
      </c>
      <c r="J138" s="199" t="s">
        <v>425</v>
      </c>
      <c r="K138" s="275" t="s">
        <v>706</v>
      </c>
      <c r="L138" s="316">
        <v>421911597705</v>
      </c>
      <c r="M138" s="199" t="s">
        <v>707</v>
      </c>
      <c r="N138" s="199"/>
      <c r="O138" s="199" t="s">
        <v>1432</v>
      </c>
      <c r="P138" s="199"/>
    </row>
    <row r="139" spans="1:16" x14ac:dyDescent="0.2">
      <c r="A139" s="178" t="s">
        <v>1964</v>
      </c>
      <c r="B139" s="277" t="s">
        <v>1965</v>
      </c>
      <c r="C139" s="200" t="s">
        <v>423</v>
      </c>
      <c r="D139" s="277" t="s">
        <v>1966</v>
      </c>
      <c r="E139" s="277" t="s">
        <v>1426</v>
      </c>
      <c r="F139" s="277" t="s">
        <v>1427</v>
      </c>
      <c r="G139" s="277" t="s">
        <v>1967</v>
      </c>
      <c r="H139" s="277" t="s">
        <v>1968</v>
      </c>
      <c r="I139" s="277" t="s">
        <v>1969</v>
      </c>
      <c r="J139" s="199" t="s">
        <v>427</v>
      </c>
      <c r="K139" s="277" t="s">
        <v>1970</v>
      </c>
      <c r="L139" s="322">
        <v>421905762340</v>
      </c>
      <c r="M139" s="277" t="s">
        <v>1971</v>
      </c>
      <c r="N139" s="277"/>
      <c r="O139" s="277"/>
      <c r="P139" s="277"/>
    </row>
    <row r="140" spans="1:16" x14ac:dyDescent="0.2">
      <c r="A140" s="203" t="s">
        <v>2700</v>
      </c>
      <c r="B140" s="285" t="s">
        <v>2701</v>
      </c>
      <c r="C140" s="285" t="s">
        <v>423</v>
      </c>
      <c r="D140" s="285" t="s">
        <v>2702</v>
      </c>
      <c r="E140" s="285" t="s">
        <v>436</v>
      </c>
      <c r="F140" s="285" t="s">
        <v>494</v>
      </c>
      <c r="G140" s="285" t="s">
        <v>2703</v>
      </c>
      <c r="H140" s="285" t="s">
        <v>496</v>
      </c>
      <c r="I140" s="285" t="s">
        <v>497</v>
      </c>
      <c r="J140" s="285" t="s">
        <v>425</v>
      </c>
      <c r="K140" s="285" t="s">
        <v>497</v>
      </c>
      <c r="L140" s="286">
        <v>421911361044</v>
      </c>
      <c r="M140" s="285" t="s">
        <v>2704</v>
      </c>
      <c r="N140" s="285"/>
      <c r="O140" s="285"/>
      <c r="P140" s="285"/>
    </row>
    <row r="141" spans="1:16" x14ac:dyDescent="0.2">
      <c r="A141" s="198" t="s">
        <v>708</v>
      </c>
      <c r="B141" s="199" t="s">
        <v>709</v>
      </c>
      <c r="C141" s="200" t="s">
        <v>423</v>
      </c>
      <c r="D141" s="199" t="s">
        <v>710</v>
      </c>
      <c r="E141" s="199" t="s">
        <v>430</v>
      </c>
      <c r="F141" s="199" t="s">
        <v>437</v>
      </c>
      <c r="G141" s="199" t="s">
        <v>711</v>
      </c>
      <c r="H141" s="199" t="s">
        <v>712</v>
      </c>
      <c r="I141" s="199" t="s">
        <v>713</v>
      </c>
      <c r="J141" s="199" t="s">
        <v>425</v>
      </c>
      <c r="K141" s="199" t="s">
        <v>714</v>
      </c>
      <c r="L141" s="201">
        <v>421905504040</v>
      </c>
      <c r="M141" s="199" t="s">
        <v>715</v>
      </c>
      <c r="N141" s="278"/>
      <c r="O141" s="199"/>
      <c r="P141" s="199"/>
    </row>
    <row r="142" spans="1:16" x14ac:dyDescent="0.2">
      <c r="A142" s="198" t="s">
        <v>716</v>
      </c>
      <c r="B142" s="199" t="s">
        <v>717</v>
      </c>
      <c r="C142" s="200" t="s">
        <v>423</v>
      </c>
      <c r="D142" s="200" t="s">
        <v>474</v>
      </c>
      <c r="E142" s="199" t="s">
        <v>430</v>
      </c>
      <c r="F142" s="200" t="s">
        <v>525</v>
      </c>
      <c r="G142" s="265" t="s">
        <v>718</v>
      </c>
      <c r="H142" s="199" t="s">
        <v>719</v>
      </c>
      <c r="I142" s="199" t="s">
        <v>720</v>
      </c>
      <c r="J142" s="199" t="s">
        <v>425</v>
      </c>
      <c r="K142" s="199" t="s">
        <v>720</v>
      </c>
      <c r="L142" s="201">
        <v>421903202270</v>
      </c>
      <c r="M142" s="199" t="s">
        <v>721</v>
      </c>
      <c r="N142" s="199"/>
      <c r="O142" s="199"/>
      <c r="P142" s="199"/>
    </row>
    <row r="143" spans="1:16" x14ac:dyDescent="0.2">
      <c r="A143" s="198" t="s">
        <v>722</v>
      </c>
      <c r="B143" s="199" t="s">
        <v>723</v>
      </c>
      <c r="C143" s="200" t="s">
        <v>423</v>
      </c>
      <c r="D143" s="199" t="s">
        <v>724</v>
      </c>
      <c r="E143" s="199" t="s">
        <v>431</v>
      </c>
      <c r="F143" s="199" t="s">
        <v>725</v>
      </c>
      <c r="G143" s="199" t="s">
        <v>726</v>
      </c>
      <c r="H143" s="199" t="s">
        <v>727</v>
      </c>
      <c r="I143" s="199" t="s">
        <v>728</v>
      </c>
      <c r="J143" s="199" t="s">
        <v>427</v>
      </c>
      <c r="K143" s="199" t="s">
        <v>729</v>
      </c>
      <c r="L143" s="201">
        <v>421911928826</v>
      </c>
      <c r="M143" s="199" t="s">
        <v>730</v>
      </c>
      <c r="N143" s="199"/>
      <c r="O143" s="199"/>
      <c r="P143" s="199"/>
    </row>
    <row r="144" spans="1:16" x14ac:dyDescent="0.2">
      <c r="A144" s="198" t="s">
        <v>731</v>
      </c>
      <c r="B144" s="199" t="s">
        <v>732</v>
      </c>
      <c r="C144" s="200" t="s">
        <v>423</v>
      </c>
      <c r="D144" s="200" t="s">
        <v>474</v>
      </c>
      <c r="E144" s="199" t="s">
        <v>430</v>
      </c>
      <c r="F144" s="199" t="s">
        <v>525</v>
      </c>
      <c r="G144" s="199" t="s">
        <v>733</v>
      </c>
      <c r="H144" s="199" t="s">
        <v>734</v>
      </c>
      <c r="I144" s="199" t="s">
        <v>735</v>
      </c>
      <c r="J144" s="199" t="s">
        <v>427</v>
      </c>
      <c r="K144" s="199" t="s">
        <v>736</v>
      </c>
      <c r="L144" s="201" t="s">
        <v>737</v>
      </c>
      <c r="M144" s="199" t="s">
        <v>738</v>
      </c>
      <c r="N144" s="199" t="s">
        <v>1972</v>
      </c>
      <c r="O144" s="199"/>
      <c r="P144" s="199"/>
    </row>
    <row r="145" spans="1:16" x14ac:dyDescent="0.2">
      <c r="A145" s="178" t="s">
        <v>1433</v>
      </c>
      <c r="B145" s="277" t="s">
        <v>1434</v>
      </c>
      <c r="C145" s="200" t="s">
        <v>423</v>
      </c>
      <c r="D145" s="277" t="s">
        <v>1435</v>
      </c>
      <c r="E145" s="277" t="s">
        <v>430</v>
      </c>
      <c r="F145" s="277" t="s">
        <v>426</v>
      </c>
      <c r="G145" s="277" t="s">
        <v>1436</v>
      </c>
      <c r="H145" s="277" t="s">
        <v>1437</v>
      </c>
      <c r="I145" s="277" t="s">
        <v>1438</v>
      </c>
      <c r="J145" s="277" t="s">
        <v>425</v>
      </c>
      <c r="K145" s="277" t="s">
        <v>1439</v>
      </c>
      <c r="L145" s="322" t="s">
        <v>1440</v>
      </c>
      <c r="M145" s="277" t="s">
        <v>1441</v>
      </c>
      <c r="N145" s="277"/>
      <c r="O145" s="277"/>
      <c r="P145" s="277"/>
    </row>
    <row r="146" spans="1:16" x14ac:dyDescent="0.2">
      <c r="A146" s="203" t="s">
        <v>2705</v>
      </c>
      <c r="B146" s="285" t="s">
        <v>2706</v>
      </c>
      <c r="C146" s="285" t="s">
        <v>423</v>
      </c>
      <c r="D146" s="285" t="s">
        <v>951</v>
      </c>
      <c r="E146" s="285" t="s">
        <v>431</v>
      </c>
      <c r="F146" s="285" t="s">
        <v>2707</v>
      </c>
      <c r="G146" s="285" t="s">
        <v>2708</v>
      </c>
      <c r="H146" s="285" t="s">
        <v>2709</v>
      </c>
      <c r="I146" s="285" t="s">
        <v>2710</v>
      </c>
      <c r="J146" s="285" t="s">
        <v>2711</v>
      </c>
      <c r="K146" s="285" t="s">
        <v>2710</v>
      </c>
      <c r="L146" s="286">
        <v>421415073611</v>
      </c>
      <c r="M146" s="285" t="s">
        <v>2712</v>
      </c>
      <c r="N146" s="285"/>
      <c r="O146" s="285"/>
      <c r="P146" s="285"/>
    </row>
    <row r="147" spans="1:16" x14ac:dyDescent="0.2">
      <c r="A147" s="198" t="s">
        <v>739</v>
      </c>
      <c r="B147" s="199" t="s">
        <v>740</v>
      </c>
      <c r="C147" s="200" t="s">
        <v>423</v>
      </c>
      <c r="D147" s="199" t="s">
        <v>1370</v>
      </c>
      <c r="E147" s="199" t="s">
        <v>430</v>
      </c>
      <c r="F147" s="199" t="s">
        <v>893</v>
      </c>
      <c r="G147" s="199" t="s">
        <v>741</v>
      </c>
      <c r="H147" s="265" t="s">
        <v>742</v>
      </c>
      <c r="I147" s="199" t="s">
        <v>743</v>
      </c>
      <c r="J147" s="199" t="s">
        <v>425</v>
      </c>
      <c r="K147" s="199" t="s">
        <v>744</v>
      </c>
      <c r="L147" s="201">
        <v>421903601379</v>
      </c>
      <c r="M147" s="199" t="s">
        <v>745</v>
      </c>
      <c r="N147" s="199"/>
      <c r="O147" s="199"/>
      <c r="P147" s="199"/>
    </row>
    <row r="148" spans="1:16" x14ac:dyDescent="0.2">
      <c r="A148" s="198" t="s">
        <v>746</v>
      </c>
      <c r="B148" s="199" t="s">
        <v>747</v>
      </c>
      <c r="C148" s="200" t="s">
        <v>423</v>
      </c>
      <c r="D148" s="199" t="s">
        <v>748</v>
      </c>
      <c r="E148" s="199" t="s">
        <v>430</v>
      </c>
      <c r="F148" s="199" t="s">
        <v>749</v>
      </c>
      <c r="G148" s="199" t="s">
        <v>750</v>
      </c>
      <c r="H148" s="199" t="s">
        <v>751</v>
      </c>
      <c r="I148" s="199" t="s">
        <v>752</v>
      </c>
      <c r="J148" s="199" t="s">
        <v>425</v>
      </c>
      <c r="K148" s="199" t="s">
        <v>753</v>
      </c>
      <c r="L148" s="201">
        <v>421903370792</v>
      </c>
      <c r="M148" s="199" t="s">
        <v>754</v>
      </c>
      <c r="N148" s="199"/>
      <c r="O148" s="199"/>
      <c r="P148" s="310" t="s">
        <v>1442</v>
      </c>
    </row>
    <row r="149" spans="1:16" x14ac:dyDescent="0.2">
      <c r="A149" s="198" t="s">
        <v>755</v>
      </c>
      <c r="B149" s="199" t="s">
        <v>756</v>
      </c>
      <c r="C149" s="200" t="s">
        <v>423</v>
      </c>
      <c r="D149" s="199" t="s">
        <v>757</v>
      </c>
      <c r="E149" s="199" t="s">
        <v>430</v>
      </c>
      <c r="F149" s="199" t="s">
        <v>758</v>
      </c>
      <c r="G149" s="199" t="s">
        <v>759</v>
      </c>
      <c r="H149" s="199" t="s">
        <v>760</v>
      </c>
      <c r="I149" s="199" t="s">
        <v>761</v>
      </c>
      <c r="J149" s="199" t="s">
        <v>427</v>
      </c>
      <c r="K149" s="199" t="s">
        <v>762</v>
      </c>
      <c r="L149" s="201">
        <v>421905795511</v>
      </c>
      <c r="M149" s="199" t="s">
        <v>763</v>
      </c>
      <c r="N149" s="199"/>
      <c r="O149" s="199"/>
      <c r="P149" s="199"/>
    </row>
    <row r="150" spans="1:16" x14ac:dyDescent="0.2">
      <c r="A150" s="198" t="s">
        <v>764</v>
      </c>
      <c r="B150" s="199" t="s">
        <v>765</v>
      </c>
      <c r="C150" s="200" t="s">
        <v>423</v>
      </c>
      <c r="D150" s="199" t="s">
        <v>766</v>
      </c>
      <c r="E150" s="199" t="s">
        <v>767</v>
      </c>
      <c r="F150" s="199" t="s">
        <v>768</v>
      </c>
      <c r="G150" s="199" t="s">
        <v>769</v>
      </c>
      <c r="H150" s="199" t="s">
        <v>770</v>
      </c>
      <c r="I150" s="199" t="s">
        <v>771</v>
      </c>
      <c r="J150" s="199" t="s">
        <v>427</v>
      </c>
      <c r="K150" s="199" t="s">
        <v>772</v>
      </c>
      <c r="L150" s="201">
        <v>421903363993</v>
      </c>
      <c r="M150" s="199" t="s">
        <v>773</v>
      </c>
      <c r="N150" s="199"/>
      <c r="O150" s="199"/>
      <c r="P150" s="199"/>
    </row>
    <row r="151" spans="1:16" x14ac:dyDescent="0.2">
      <c r="A151" s="198" t="s">
        <v>774</v>
      </c>
      <c r="B151" s="199" t="s">
        <v>775</v>
      </c>
      <c r="C151" s="200" t="s">
        <v>423</v>
      </c>
      <c r="D151" s="199" t="s">
        <v>776</v>
      </c>
      <c r="E151" s="199" t="s">
        <v>430</v>
      </c>
      <c r="F151" s="199" t="s">
        <v>525</v>
      </c>
      <c r="G151" s="199" t="s">
        <v>777</v>
      </c>
      <c r="H151" s="199" t="s">
        <v>778</v>
      </c>
      <c r="I151" s="199" t="s">
        <v>779</v>
      </c>
      <c r="J151" s="199" t="s">
        <v>427</v>
      </c>
      <c r="K151" s="199" t="s">
        <v>780</v>
      </c>
      <c r="L151" s="201">
        <v>421903740961</v>
      </c>
      <c r="M151" s="199" t="s">
        <v>781</v>
      </c>
      <c r="N151" s="199"/>
      <c r="O151" s="199"/>
      <c r="P151" s="199"/>
    </row>
    <row r="152" spans="1:16" x14ac:dyDescent="0.2">
      <c r="A152" s="198" t="s">
        <v>782</v>
      </c>
      <c r="B152" s="199" t="s">
        <v>783</v>
      </c>
      <c r="C152" s="200" t="s">
        <v>423</v>
      </c>
      <c r="D152" s="199" t="s">
        <v>784</v>
      </c>
      <c r="E152" s="199" t="s">
        <v>430</v>
      </c>
      <c r="F152" s="199" t="s">
        <v>432</v>
      </c>
      <c r="G152" s="199" t="s">
        <v>785</v>
      </c>
      <c r="H152" s="265" t="s">
        <v>786</v>
      </c>
      <c r="I152" s="199" t="s">
        <v>787</v>
      </c>
      <c r="J152" s="199" t="s">
        <v>427</v>
      </c>
      <c r="K152" s="199" t="s">
        <v>788</v>
      </c>
      <c r="L152" s="201">
        <v>421903714918</v>
      </c>
      <c r="M152" s="199" t="s">
        <v>789</v>
      </c>
      <c r="N152" s="199"/>
      <c r="O152" s="199"/>
      <c r="P152" s="199"/>
    </row>
    <row r="153" spans="1:16" x14ac:dyDescent="0.2">
      <c r="A153" s="198" t="s">
        <v>790</v>
      </c>
      <c r="B153" s="199" t="s">
        <v>791</v>
      </c>
      <c r="C153" s="200" t="s">
        <v>423</v>
      </c>
      <c r="D153" s="199" t="s">
        <v>2713</v>
      </c>
      <c r="E153" s="199" t="s">
        <v>430</v>
      </c>
      <c r="F153" s="199" t="s">
        <v>792</v>
      </c>
      <c r="G153" s="265" t="s">
        <v>793</v>
      </c>
      <c r="H153" s="199" t="s">
        <v>794</v>
      </c>
      <c r="I153" s="199" t="s">
        <v>795</v>
      </c>
      <c r="J153" s="199" t="s">
        <v>425</v>
      </c>
      <c r="K153" s="199" t="s">
        <v>796</v>
      </c>
      <c r="L153" s="201">
        <v>421918882990</v>
      </c>
      <c r="M153" s="199" t="s">
        <v>797</v>
      </c>
      <c r="N153" s="199"/>
      <c r="O153" s="199"/>
      <c r="P153" s="199"/>
    </row>
    <row r="154" spans="1:16" x14ac:dyDescent="0.2">
      <c r="A154" s="198" t="s">
        <v>798</v>
      </c>
      <c r="B154" s="199" t="s">
        <v>799</v>
      </c>
      <c r="C154" s="200" t="s">
        <v>423</v>
      </c>
      <c r="D154" s="200" t="s">
        <v>474</v>
      </c>
      <c r="E154" s="199" t="s">
        <v>430</v>
      </c>
      <c r="F154" s="200" t="s">
        <v>525</v>
      </c>
      <c r="G154" s="199" t="s">
        <v>800</v>
      </c>
      <c r="H154" s="199" t="s">
        <v>801</v>
      </c>
      <c r="I154" s="199" t="s">
        <v>802</v>
      </c>
      <c r="J154" s="199" t="s">
        <v>803</v>
      </c>
      <c r="K154" s="199" t="s">
        <v>802</v>
      </c>
      <c r="L154" s="201">
        <v>421917476268</v>
      </c>
      <c r="M154" s="199" t="s">
        <v>804</v>
      </c>
      <c r="N154" s="199"/>
      <c r="O154" s="199"/>
      <c r="P154" s="199"/>
    </row>
    <row r="155" spans="1:16" x14ac:dyDescent="0.2">
      <c r="A155" s="198" t="s">
        <v>805</v>
      </c>
      <c r="B155" s="199" t="s">
        <v>806</v>
      </c>
      <c r="C155" s="200" t="s">
        <v>423</v>
      </c>
      <c r="D155" s="199" t="s">
        <v>807</v>
      </c>
      <c r="E155" s="199" t="s">
        <v>808</v>
      </c>
      <c r="F155" s="199" t="s">
        <v>809</v>
      </c>
      <c r="G155" s="199" t="s">
        <v>810</v>
      </c>
      <c r="H155" s="265" t="s">
        <v>811</v>
      </c>
      <c r="I155" s="199" t="s">
        <v>812</v>
      </c>
      <c r="J155" s="199" t="s">
        <v>803</v>
      </c>
      <c r="K155" s="199" t="s">
        <v>812</v>
      </c>
      <c r="L155" s="201">
        <v>421905193404</v>
      </c>
      <c r="M155" s="199" t="s">
        <v>813</v>
      </c>
      <c r="N155" s="199"/>
      <c r="O155" s="199"/>
      <c r="P155" s="199"/>
    </row>
    <row r="156" spans="1:16" x14ac:dyDescent="0.2">
      <c r="A156" s="198" t="s">
        <v>814</v>
      </c>
      <c r="B156" s="199" t="s">
        <v>815</v>
      </c>
      <c r="C156" s="200" t="s">
        <v>423</v>
      </c>
      <c r="D156" s="199" t="s">
        <v>816</v>
      </c>
      <c r="E156" s="199" t="s">
        <v>424</v>
      </c>
      <c r="F156" s="199" t="s">
        <v>817</v>
      </c>
      <c r="G156" s="199" t="s">
        <v>818</v>
      </c>
      <c r="H156" s="199" t="s">
        <v>819</v>
      </c>
      <c r="I156" s="199" t="s">
        <v>820</v>
      </c>
      <c r="J156" s="199" t="s">
        <v>427</v>
      </c>
      <c r="K156" s="199" t="s">
        <v>821</v>
      </c>
      <c r="L156" s="201">
        <v>421902902970</v>
      </c>
      <c r="M156" s="199" t="s">
        <v>822</v>
      </c>
      <c r="N156" s="199"/>
      <c r="O156" s="199"/>
      <c r="P156" s="199"/>
    </row>
    <row r="157" spans="1:16" x14ac:dyDescent="0.2">
      <c r="A157" s="198" t="s">
        <v>823</v>
      </c>
      <c r="B157" s="199" t="s">
        <v>824</v>
      </c>
      <c r="C157" s="200" t="s">
        <v>423</v>
      </c>
      <c r="D157" s="199" t="s">
        <v>825</v>
      </c>
      <c r="E157" s="199" t="s">
        <v>430</v>
      </c>
      <c r="F157" s="199" t="s">
        <v>826</v>
      </c>
      <c r="G157" s="199" t="s">
        <v>827</v>
      </c>
      <c r="H157" s="199" t="s">
        <v>828</v>
      </c>
      <c r="I157" s="199" t="s">
        <v>829</v>
      </c>
      <c r="J157" s="199" t="s">
        <v>425</v>
      </c>
      <c r="K157" s="275" t="s">
        <v>830</v>
      </c>
      <c r="L157" s="316">
        <v>421903262626</v>
      </c>
      <c r="M157" s="199" t="s">
        <v>831</v>
      </c>
      <c r="N157" s="199"/>
      <c r="O157" s="199"/>
      <c r="P157" s="199"/>
    </row>
    <row r="158" spans="1:16" x14ac:dyDescent="0.2">
      <c r="A158" s="198" t="s">
        <v>832</v>
      </c>
      <c r="B158" s="199" t="s">
        <v>833</v>
      </c>
      <c r="C158" s="200" t="s">
        <v>423</v>
      </c>
      <c r="D158" s="199" t="s">
        <v>834</v>
      </c>
      <c r="E158" s="199" t="s">
        <v>430</v>
      </c>
      <c r="F158" s="199" t="s">
        <v>432</v>
      </c>
      <c r="G158" s="199" t="s">
        <v>835</v>
      </c>
      <c r="H158" s="199" t="s">
        <v>836</v>
      </c>
      <c r="I158" s="199" t="s">
        <v>837</v>
      </c>
      <c r="J158" s="199" t="s">
        <v>838</v>
      </c>
      <c r="K158" s="199" t="s">
        <v>839</v>
      </c>
      <c r="L158" s="201">
        <v>421902228191</v>
      </c>
      <c r="M158" s="199" t="s">
        <v>840</v>
      </c>
      <c r="N158" s="199"/>
      <c r="O158" s="199"/>
      <c r="P158" s="199"/>
    </row>
    <row r="159" spans="1:16" x14ac:dyDescent="0.2">
      <c r="A159" s="198" t="s">
        <v>841</v>
      </c>
      <c r="B159" s="199" t="s">
        <v>842</v>
      </c>
      <c r="C159" s="200" t="s">
        <v>423</v>
      </c>
      <c r="D159" s="200" t="s">
        <v>474</v>
      </c>
      <c r="E159" s="199" t="s">
        <v>430</v>
      </c>
      <c r="F159" s="200" t="s">
        <v>525</v>
      </c>
      <c r="G159" s="199" t="s">
        <v>843</v>
      </c>
      <c r="H159" s="265" t="s">
        <v>844</v>
      </c>
      <c r="I159" s="199" t="s">
        <v>845</v>
      </c>
      <c r="J159" s="199" t="s">
        <v>427</v>
      </c>
      <c r="K159" s="199" t="s">
        <v>846</v>
      </c>
      <c r="L159" s="201">
        <v>421905305338</v>
      </c>
      <c r="M159" s="199" t="s">
        <v>847</v>
      </c>
      <c r="N159" s="199"/>
      <c r="O159" s="199"/>
      <c r="P159" s="199"/>
    </row>
    <row r="160" spans="1:16" x14ac:dyDescent="0.2">
      <c r="A160" s="198" t="s">
        <v>848</v>
      </c>
      <c r="B160" s="199" t="s">
        <v>849</v>
      </c>
      <c r="C160" s="200" t="s">
        <v>423</v>
      </c>
      <c r="D160" s="200" t="s">
        <v>474</v>
      </c>
      <c r="E160" s="200" t="s">
        <v>430</v>
      </c>
      <c r="F160" s="200" t="s">
        <v>525</v>
      </c>
      <c r="G160" s="265" t="s">
        <v>850</v>
      </c>
      <c r="H160" s="265" t="s">
        <v>851</v>
      </c>
      <c r="I160" s="200" t="s">
        <v>852</v>
      </c>
      <c r="J160" s="200" t="s">
        <v>427</v>
      </c>
      <c r="K160" s="200" t="s">
        <v>852</v>
      </c>
      <c r="L160" s="316">
        <v>421908979442</v>
      </c>
      <c r="M160" s="200" t="s">
        <v>853</v>
      </c>
      <c r="N160" s="200"/>
      <c r="O160" s="200"/>
      <c r="P160" s="200"/>
    </row>
    <row r="161" spans="1:16" x14ac:dyDescent="0.2">
      <c r="A161" s="198" t="s">
        <v>854</v>
      </c>
      <c r="B161" s="199" t="s">
        <v>855</v>
      </c>
      <c r="C161" s="200" t="s">
        <v>423</v>
      </c>
      <c r="D161" s="200" t="s">
        <v>474</v>
      </c>
      <c r="E161" s="199" t="s">
        <v>430</v>
      </c>
      <c r="F161" s="199" t="s">
        <v>525</v>
      </c>
      <c r="G161" s="199" t="s">
        <v>856</v>
      </c>
      <c r="H161" s="199" t="s">
        <v>857</v>
      </c>
      <c r="I161" s="199" t="s">
        <v>858</v>
      </c>
      <c r="J161" s="199" t="s">
        <v>427</v>
      </c>
      <c r="K161" s="199" t="s">
        <v>859</v>
      </c>
      <c r="L161" s="201">
        <v>421903708275</v>
      </c>
      <c r="M161" s="199" t="s">
        <v>860</v>
      </c>
      <c r="N161" s="199"/>
      <c r="O161" s="199"/>
      <c r="P161" s="199" t="s">
        <v>1443</v>
      </c>
    </row>
    <row r="162" spans="1:16" x14ac:dyDescent="0.2">
      <c r="A162" s="198" t="s">
        <v>1973</v>
      </c>
      <c r="B162" s="199" t="s">
        <v>1974</v>
      </c>
      <c r="C162" s="200" t="s">
        <v>423</v>
      </c>
      <c r="D162" s="200" t="s">
        <v>1975</v>
      </c>
      <c r="E162" s="200" t="s">
        <v>431</v>
      </c>
      <c r="F162" s="200" t="s">
        <v>725</v>
      </c>
      <c r="G162" s="265" t="s">
        <v>1976</v>
      </c>
      <c r="H162" s="265" t="s">
        <v>1977</v>
      </c>
      <c r="I162" s="200" t="s">
        <v>1978</v>
      </c>
      <c r="J162" s="200" t="s">
        <v>425</v>
      </c>
      <c r="K162" s="200" t="s">
        <v>1978</v>
      </c>
      <c r="L162" s="316">
        <v>421915802888</v>
      </c>
      <c r="M162" s="200" t="s">
        <v>1979</v>
      </c>
      <c r="N162" s="200"/>
      <c r="O162" s="200"/>
      <c r="P162" s="200"/>
    </row>
    <row r="163" spans="1:16" x14ac:dyDescent="0.2">
      <c r="A163" s="198" t="s">
        <v>1980</v>
      </c>
      <c r="B163" s="199" t="s">
        <v>1981</v>
      </c>
      <c r="C163" s="200" t="s">
        <v>423</v>
      </c>
      <c r="D163" s="200" t="s">
        <v>1982</v>
      </c>
      <c r="E163" s="199" t="s">
        <v>430</v>
      </c>
      <c r="F163" s="199" t="s">
        <v>1983</v>
      </c>
      <c r="G163" s="199" t="s">
        <v>1984</v>
      </c>
      <c r="H163" s="199" t="s">
        <v>1985</v>
      </c>
      <c r="I163" s="199" t="s">
        <v>1986</v>
      </c>
      <c r="J163" s="199" t="s">
        <v>427</v>
      </c>
      <c r="K163" s="199" t="s">
        <v>1986</v>
      </c>
      <c r="L163" s="201">
        <v>421905343077</v>
      </c>
      <c r="M163" s="199" t="s">
        <v>1987</v>
      </c>
      <c r="N163" s="199"/>
      <c r="O163" s="199"/>
      <c r="P163" s="199"/>
    </row>
    <row r="164" spans="1:16" x14ac:dyDescent="0.2">
      <c r="A164" s="198" t="s">
        <v>861</v>
      </c>
      <c r="B164" s="199" t="s">
        <v>862</v>
      </c>
      <c r="C164" s="200" t="s">
        <v>423</v>
      </c>
      <c r="D164" s="200" t="s">
        <v>474</v>
      </c>
      <c r="E164" s="200" t="s">
        <v>430</v>
      </c>
      <c r="F164" s="200" t="s">
        <v>525</v>
      </c>
      <c r="G164" s="199" t="s">
        <v>863</v>
      </c>
      <c r="H164" s="199" t="s">
        <v>864</v>
      </c>
      <c r="I164" s="200" t="s">
        <v>865</v>
      </c>
      <c r="J164" s="199" t="s">
        <v>427</v>
      </c>
      <c r="K164" s="200" t="s">
        <v>866</v>
      </c>
      <c r="L164" s="201">
        <v>421918529304</v>
      </c>
      <c r="M164" s="200" t="s">
        <v>867</v>
      </c>
      <c r="N164" s="199"/>
      <c r="O164" s="200"/>
      <c r="P164" s="199"/>
    </row>
    <row r="165" spans="1:16" x14ac:dyDescent="0.2">
      <c r="A165" s="203" t="s">
        <v>868</v>
      </c>
      <c r="B165" s="285" t="s">
        <v>869</v>
      </c>
      <c r="C165" s="285" t="s">
        <v>423</v>
      </c>
      <c r="D165" s="285" t="s">
        <v>474</v>
      </c>
      <c r="E165" s="285" t="s">
        <v>430</v>
      </c>
      <c r="F165" s="285" t="s">
        <v>525</v>
      </c>
      <c r="G165" s="285" t="s">
        <v>870</v>
      </c>
      <c r="H165" s="285" t="s">
        <v>871</v>
      </c>
      <c r="I165" s="285" t="s">
        <v>1988</v>
      </c>
      <c r="J165" s="285" t="s">
        <v>872</v>
      </c>
      <c r="K165" s="285" t="s">
        <v>2714</v>
      </c>
      <c r="L165" s="286" t="s">
        <v>2715</v>
      </c>
      <c r="M165" s="285" t="s">
        <v>873</v>
      </c>
      <c r="N165" s="285"/>
      <c r="O165" s="285"/>
      <c r="P165" s="285"/>
    </row>
    <row r="166" spans="1:16" x14ac:dyDescent="0.2">
      <c r="A166" s="198" t="s">
        <v>874</v>
      </c>
      <c r="B166" s="199" t="s">
        <v>875</v>
      </c>
      <c r="C166" s="200" t="s">
        <v>423</v>
      </c>
      <c r="D166" s="200" t="s">
        <v>474</v>
      </c>
      <c r="E166" s="199" t="s">
        <v>430</v>
      </c>
      <c r="F166" s="200" t="s">
        <v>475</v>
      </c>
      <c r="G166" s="265" t="s">
        <v>876</v>
      </c>
      <c r="H166" s="265" t="s">
        <v>877</v>
      </c>
      <c r="I166" s="199" t="s">
        <v>878</v>
      </c>
      <c r="J166" s="199" t="s">
        <v>427</v>
      </c>
      <c r="K166" s="199" t="s">
        <v>879</v>
      </c>
      <c r="L166" s="201">
        <v>421903692095</v>
      </c>
      <c r="M166" s="199" t="s">
        <v>880</v>
      </c>
      <c r="N166" s="199"/>
      <c r="O166" s="199"/>
      <c r="P166" s="199"/>
    </row>
    <row r="167" spans="1:16" x14ac:dyDescent="0.2">
      <c r="A167" s="198" t="s">
        <v>881</v>
      </c>
      <c r="B167" s="199" t="s">
        <v>882</v>
      </c>
      <c r="C167" s="200" t="s">
        <v>423</v>
      </c>
      <c r="D167" s="200" t="s">
        <v>474</v>
      </c>
      <c r="E167" s="200" t="s">
        <v>430</v>
      </c>
      <c r="F167" s="200" t="s">
        <v>525</v>
      </c>
      <c r="G167" s="199" t="s">
        <v>883</v>
      </c>
      <c r="H167" s="265" t="s">
        <v>1989</v>
      </c>
      <c r="I167" s="200" t="s">
        <v>884</v>
      </c>
      <c r="J167" s="200" t="s">
        <v>427</v>
      </c>
      <c r="K167" s="200" t="s">
        <v>1444</v>
      </c>
      <c r="L167" s="201">
        <v>421915499077</v>
      </c>
      <c r="M167" s="200" t="s">
        <v>885</v>
      </c>
      <c r="N167" s="200"/>
      <c r="O167" s="200"/>
      <c r="P167" s="200"/>
    </row>
    <row r="168" spans="1:16" x14ac:dyDescent="0.2">
      <c r="A168" s="198" t="s">
        <v>886</v>
      </c>
      <c r="B168" s="199" t="s">
        <v>887</v>
      </c>
      <c r="C168" s="200" t="s">
        <v>423</v>
      </c>
      <c r="D168" s="200" t="s">
        <v>1990</v>
      </c>
      <c r="E168" s="200" t="s">
        <v>430</v>
      </c>
      <c r="F168" s="200" t="s">
        <v>525</v>
      </c>
      <c r="G168" s="265" t="s">
        <v>888</v>
      </c>
      <c r="H168" s="265" t="s">
        <v>889</v>
      </c>
      <c r="I168" s="200" t="s">
        <v>890</v>
      </c>
      <c r="J168" s="200" t="s">
        <v>645</v>
      </c>
      <c r="K168" s="200" t="s">
        <v>891</v>
      </c>
      <c r="L168" s="201">
        <v>421905234323</v>
      </c>
      <c r="M168" s="200" t="s">
        <v>892</v>
      </c>
      <c r="N168" s="199"/>
      <c r="O168" s="200"/>
      <c r="P168" s="199"/>
    </row>
    <row r="169" spans="1:16" x14ac:dyDescent="0.2">
      <c r="A169" s="198" t="s">
        <v>1991</v>
      </c>
      <c r="B169" s="199" t="s">
        <v>1992</v>
      </c>
      <c r="C169" s="200" t="s">
        <v>423</v>
      </c>
      <c r="D169" s="199" t="s">
        <v>1993</v>
      </c>
      <c r="E169" s="199" t="s">
        <v>430</v>
      </c>
      <c r="F169" s="199" t="s">
        <v>893</v>
      </c>
      <c r="G169" s="265" t="s">
        <v>1994</v>
      </c>
      <c r="H169" s="265" t="s">
        <v>1995</v>
      </c>
      <c r="I169" s="199" t="s">
        <v>1996</v>
      </c>
      <c r="J169" s="199" t="s">
        <v>427</v>
      </c>
      <c r="K169" s="199" t="s">
        <v>1996</v>
      </c>
      <c r="L169" s="201">
        <v>421915902632</v>
      </c>
      <c r="M169" s="199" t="s">
        <v>1997</v>
      </c>
      <c r="N169" s="199"/>
      <c r="O169" s="199"/>
      <c r="P169" s="199"/>
    </row>
    <row r="170" spans="1:16" x14ac:dyDescent="0.2">
      <c r="A170" s="198" t="s">
        <v>894</v>
      </c>
      <c r="B170" s="199" t="s">
        <v>895</v>
      </c>
      <c r="C170" s="200" t="s">
        <v>423</v>
      </c>
      <c r="D170" s="200" t="s">
        <v>474</v>
      </c>
      <c r="E170" s="200" t="s">
        <v>430</v>
      </c>
      <c r="F170" s="200" t="s">
        <v>525</v>
      </c>
      <c r="G170" s="199" t="s">
        <v>896</v>
      </c>
      <c r="H170" s="199" t="s">
        <v>897</v>
      </c>
      <c r="I170" s="200" t="s">
        <v>898</v>
      </c>
      <c r="J170" s="200" t="s">
        <v>425</v>
      </c>
      <c r="K170" s="200" t="s">
        <v>899</v>
      </c>
      <c r="L170" s="201">
        <v>421905650170</v>
      </c>
      <c r="M170" s="200" t="s">
        <v>900</v>
      </c>
      <c r="N170" s="200"/>
      <c r="O170" s="200"/>
      <c r="P170" s="200"/>
    </row>
    <row r="171" spans="1:16" x14ac:dyDescent="0.2">
      <c r="A171" s="198" t="s">
        <v>901</v>
      </c>
      <c r="B171" s="199" t="s">
        <v>902</v>
      </c>
      <c r="C171" s="200" t="s">
        <v>423</v>
      </c>
      <c r="D171" s="200" t="s">
        <v>474</v>
      </c>
      <c r="E171" s="200" t="s">
        <v>430</v>
      </c>
      <c r="F171" s="200" t="s">
        <v>525</v>
      </c>
      <c r="G171" s="199" t="s">
        <v>903</v>
      </c>
      <c r="H171" s="199" t="s">
        <v>904</v>
      </c>
      <c r="I171" s="200" t="s">
        <v>905</v>
      </c>
      <c r="J171" s="200" t="s">
        <v>425</v>
      </c>
      <c r="K171" s="200" t="s">
        <v>906</v>
      </c>
      <c r="L171" s="201">
        <v>421903636503</v>
      </c>
      <c r="M171" s="200" t="s">
        <v>907</v>
      </c>
      <c r="N171" s="199"/>
      <c r="O171" s="200"/>
      <c r="P171" s="199"/>
    </row>
    <row r="172" spans="1:16" x14ac:dyDescent="0.2">
      <c r="A172" s="198" t="s">
        <v>908</v>
      </c>
      <c r="B172" s="199" t="s">
        <v>909</v>
      </c>
      <c r="C172" s="200" t="s">
        <v>423</v>
      </c>
      <c r="D172" s="199" t="s">
        <v>910</v>
      </c>
      <c r="E172" s="199" t="s">
        <v>430</v>
      </c>
      <c r="F172" s="199" t="s">
        <v>551</v>
      </c>
      <c r="G172" s="199" t="s">
        <v>911</v>
      </c>
      <c r="H172" s="199" t="s">
        <v>912</v>
      </c>
      <c r="I172" s="199" t="s">
        <v>913</v>
      </c>
      <c r="J172" s="199" t="s">
        <v>425</v>
      </c>
      <c r="K172" s="199" t="s">
        <v>914</v>
      </c>
      <c r="L172" s="201">
        <v>421917263316</v>
      </c>
      <c r="M172" s="199" t="s">
        <v>915</v>
      </c>
      <c r="N172" s="199"/>
      <c r="O172" s="199"/>
      <c r="P172" s="199"/>
    </row>
    <row r="173" spans="1:16" x14ac:dyDescent="0.2">
      <c r="A173" s="178" t="s">
        <v>916</v>
      </c>
      <c r="B173" s="277" t="s">
        <v>917</v>
      </c>
      <c r="C173" s="200" t="s">
        <v>423</v>
      </c>
      <c r="D173" s="277" t="s">
        <v>918</v>
      </c>
      <c r="E173" s="277" t="s">
        <v>919</v>
      </c>
      <c r="F173" s="277" t="s">
        <v>920</v>
      </c>
      <c r="G173" s="277" t="s">
        <v>921</v>
      </c>
      <c r="H173" s="277" t="s">
        <v>922</v>
      </c>
      <c r="I173" s="277" t="s">
        <v>923</v>
      </c>
      <c r="J173" s="277" t="s">
        <v>427</v>
      </c>
      <c r="K173" s="277" t="s">
        <v>923</v>
      </c>
      <c r="L173" s="322">
        <v>421905486716</v>
      </c>
      <c r="M173" s="278" t="s">
        <v>924</v>
      </c>
      <c r="N173" s="277"/>
      <c r="O173" s="278"/>
      <c r="P173" s="277"/>
    </row>
    <row r="174" spans="1:16" x14ac:dyDescent="0.2">
      <c r="A174" s="178" t="s">
        <v>1998</v>
      </c>
      <c r="B174" s="277" t="s">
        <v>1999</v>
      </c>
      <c r="C174" s="200" t="s">
        <v>423</v>
      </c>
      <c r="D174" s="277" t="s">
        <v>2000</v>
      </c>
      <c r="E174" s="277" t="s">
        <v>2001</v>
      </c>
      <c r="F174" s="277" t="s">
        <v>2002</v>
      </c>
      <c r="G174" s="277" t="s">
        <v>2003</v>
      </c>
      <c r="H174" s="277" t="s">
        <v>2004</v>
      </c>
      <c r="I174" s="277" t="s">
        <v>2005</v>
      </c>
      <c r="J174" s="277" t="s">
        <v>427</v>
      </c>
      <c r="K174" s="277" t="s">
        <v>2005</v>
      </c>
      <c r="L174" s="322">
        <v>421905533719</v>
      </c>
      <c r="M174" s="277" t="s">
        <v>2716</v>
      </c>
      <c r="N174" s="277"/>
      <c r="O174" s="278"/>
      <c r="P174" s="277"/>
    </row>
    <row r="175" spans="1:16" x14ac:dyDescent="0.2">
      <c r="A175" s="198" t="s">
        <v>925</v>
      </c>
      <c r="B175" s="199" t="s">
        <v>926</v>
      </c>
      <c r="C175" s="200" t="s">
        <v>423</v>
      </c>
      <c r="D175" s="199" t="s">
        <v>2988</v>
      </c>
      <c r="E175" s="199" t="s">
        <v>767</v>
      </c>
      <c r="F175" s="199" t="s">
        <v>2989</v>
      </c>
      <c r="G175" s="265" t="s">
        <v>927</v>
      </c>
      <c r="H175" s="265" t="s">
        <v>928</v>
      </c>
      <c r="I175" s="199" t="s">
        <v>2990</v>
      </c>
      <c r="J175" s="199" t="s">
        <v>427</v>
      </c>
      <c r="K175" s="199" t="s">
        <v>929</v>
      </c>
      <c r="L175" s="201">
        <v>421905235472</v>
      </c>
      <c r="M175" s="199" t="s">
        <v>930</v>
      </c>
      <c r="N175" s="199"/>
      <c r="O175" s="199"/>
      <c r="P175" s="199"/>
    </row>
    <row r="176" spans="1:16" x14ac:dyDescent="0.2">
      <c r="A176" s="198" t="s">
        <v>931</v>
      </c>
      <c r="B176" s="199" t="s">
        <v>932</v>
      </c>
      <c r="C176" s="200" t="s">
        <v>423</v>
      </c>
      <c r="D176" s="199" t="s">
        <v>933</v>
      </c>
      <c r="E176" s="199" t="s">
        <v>934</v>
      </c>
      <c r="F176" s="199" t="s">
        <v>935</v>
      </c>
      <c r="G176" s="199" t="s">
        <v>936</v>
      </c>
      <c r="H176" s="199" t="s">
        <v>937</v>
      </c>
      <c r="I176" s="199" t="s">
        <v>938</v>
      </c>
      <c r="J176" s="199" t="s">
        <v>425</v>
      </c>
      <c r="K176" s="199" t="s">
        <v>938</v>
      </c>
      <c r="L176" s="201">
        <v>421905970041</v>
      </c>
      <c r="M176" s="199" t="s">
        <v>939</v>
      </c>
      <c r="N176" s="199"/>
      <c r="O176" s="199"/>
      <c r="P176" s="199"/>
    </row>
    <row r="177" spans="1:16" x14ac:dyDescent="0.2">
      <c r="A177" s="198" t="s">
        <v>1445</v>
      </c>
      <c r="B177" s="199" t="s">
        <v>1446</v>
      </c>
      <c r="C177" s="200" t="s">
        <v>423</v>
      </c>
      <c r="D177" s="200" t="s">
        <v>1447</v>
      </c>
      <c r="E177" s="200" t="s">
        <v>434</v>
      </c>
      <c r="F177" s="200" t="s">
        <v>433</v>
      </c>
      <c r="G177" s="265" t="s">
        <v>1448</v>
      </c>
      <c r="H177" s="199" t="s">
        <v>1449</v>
      </c>
      <c r="I177" s="200" t="s">
        <v>1450</v>
      </c>
      <c r="J177" s="200" t="s">
        <v>425</v>
      </c>
      <c r="K177" s="200"/>
      <c r="L177" s="201">
        <v>421907953701</v>
      </c>
      <c r="M177" s="200" t="s">
        <v>2006</v>
      </c>
      <c r="N177" s="199"/>
      <c r="O177" s="200"/>
      <c r="P177" s="199"/>
    </row>
    <row r="178" spans="1:16" x14ac:dyDescent="0.2">
      <c r="A178" s="198" t="s">
        <v>940</v>
      </c>
      <c r="B178" s="199" t="s">
        <v>941</v>
      </c>
      <c r="C178" s="200" t="s">
        <v>423</v>
      </c>
      <c r="D178" s="199" t="s">
        <v>942</v>
      </c>
      <c r="E178" s="199" t="s">
        <v>943</v>
      </c>
      <c r="F178" s="199" t="s">
        <v>944</v>
      </c>
      <c r="G178" s="199" t="s">
        <v>945</v>
      </c>
      <c r="H178" s="199" t="s">
        <v>946</v>
      </c>
      <c r="I178" s="199" t="s">
        <v>947</v>
      </c>
      <c r="J178" s="199" t="s">
        <v>425</v>
      </c>
      <c r="K178" s="199" t="s">
        <v>947</v>
      </c>
      <c r="L178" s="201">
        <v>421915879583</v>
      </c>
      <c r="M178" s="199" t="s">
        <v>948</v>
      </c>
      <c r="N178" s="199"/>
      <c r="O178" s="199"/>
      <c r="P178" s="199"/>
    </row>
    <row r="179" spans="1:16" x14ac:dyDescent="0.2">
      <c r="A179" s="198" t="s">
        <v>949</v>
      </c>
      <c r="B179" s="199" t="s">
        <v>950</v>
      </c>
      <c r="C179" s="200" t="s">
        <v>423</v>
      </c>
      <c r="D179" s="199" t="s">
        <v>951</v>
      </c>
      <c r="E179" s="199" t="s">
        <v>431</v>
      </c>
      <c r="F179" s="199" t="s">
        <v>725</v>
      </c>
      <c r="G179" s="199" t="s">
        <v>952</v>
      </c>
      <c r="H179" s="199" t="s">
        <v>953</v>
      </c>
      <c r="I179" s="199" t="s">
        <v>954</v>
      </c>
      <c r="J179" s="199" t="s">
        <v>427</v>
      </c>
      <c r="K179" s="199" t="s">
        <v>955</v>
      </c>
      <c r="L179" s="201">
        <v>421918711548</v>
      </c>
      <c r="M179" s="199" t="s">
        <v>956</v>
      </c>
      <c r="N179" s="199"/>
      <c r="O179" s="199"/>
      <c r="P179" s="199"/>
    </row>
    <row r="180" spans="1:16" x14ac:dyDescent="0.2">
      <c r="A180" s="198" t="s">
        <v>2007</v>
      </c>
      <c r="B180" s="199" t="s">
        <v>2008</v>
      </c>
      <c r="C180" s="200" t="s">
        <v>423</v>
      </c>
      <c r="D180" s="199" t="s">
        <v>2009</v>
      </c>
      <c r="E180" s="277" t="s">
        <v>2010</v>
      </c>
      <c r="F180" s="199" t="s">
        <v>2011</v>
      </c>
      <c r="G180" s="265" t="s">
        <v>2012</v>
      </c>
      <c r="H180" s="265" t="s">
        <v>2013</v>
      </c>
      <c r="I180" s="199" t="s">
        <v>2014</v>
      </c>
      <c r="J180" s="199" t="s">
        <v>427</v>
      </c>
      <c r="K180" s="199" t="s">
        <v>2014</v>
      </c>
      <c r="L180" s="201">
        <v>421908553335</v>
      </c>
      <c r="M180" s="199" t="s">
        <v>2015</v>
      </c>
      <c r="N180" s="199"/>
      <c r="O180" s="199"/>
      <c r="P180" s="199"/>
    </row>
    <row r="181" spans="1:16" x14ac:dyDescent="0.2">
      <c r="A181" s="178" t="s">
        <v>957</v>
      </c>
      <c r="B181" s="277" t="s">
        <v>958</v>
      </c>
      <c r="C181" s="200" t="s">
        <v>423</v>
      </c>
      <c r="D181" s="200" t="s">
        <v>474</v>
      </c>
      <c r="E181" s="277" t="s">
        <v>430</v>
      </c>
      <c r="F181" s="200" t="s">
        <v>525</v>
      </c>
      <c r="G181" s="277" t="s">
        <v>959</v>
      </c>
      <c r="H181" s="277" t="s">
        <v>960</v>
      </c>
      <c r="I181" s="277" t="s">
        <v>961</v>
      </c>
      <c r="J181" s="277" t="s">
        <v>427</v>
      </c>
      <c r="K181" s="277" t="s">
        <v>961</v>
      </c>
      <c r="L181" s="322">
        <v>421905245008</v>
      </c>
      <c r="M181" s="277" t="s">
        <v>962</v>
      </c>
      <c r="N181" s="277"/>
      <c r="O181" s="277"/>
      <c r="P181" s="277"/>
    </row>
    <row r="182" spans="1:16" ht="22.5" x14ac:dyDescent="0.2">
      <c r="A182" s="178" t="s">
        <v>1451</v>
      </c>
      <c r="B182" s="318" t="s">
        <v>1452</v>
      </c>
      <c r="C182" s="200" t="s">
        <v>423</v>
      </c>
      <c r="D182" s="277" t="s">
        <v>1435</v>
      </c>
      <c r="E182" s="277" t="s">
        <v>430</v>
      </c>
      <c r="F182" s="277" t="s">
        <v>426</v>
      </c>
      <c r="G182" s="277" t="s">
        <v>1453</v>
      </c>
      <c r="H182" s="277" t="s">
        <v>1454</v>
      </c>
      <c r="I182" s="277" t="s">
        <v>1438</v>
      </c>
      <c r="J182" s="277" t="s">
        <v>425</v>
      </c>
      <c r="K182" s="277" t="s">
        <v>2016</v>
      </c>
      <c r="L182" s="323" t="s">
        <v>1455</v>
      </c>
      <c r="M182" s="277" t="s">
        <v>1456</v>
      </c>
      <c r="N182" s="277"/>
      <c r="O182" s="277"/>
      <c r="P182" s="277"/>
    </row>
    <row r="183" spans="1:16" x14ac:dyDescent="0.2">
      <c r="A183" s="178" t="s">
        <v>963</v>
      </c>
      <c r="B183" s="277" t="s">
        <v>964</v>
      </c>
      <c r="C183" s="277" t="s">
        <v>423</v>
      </c>
      <c r="D183" s="200" t="s">
        <v>1457</v>
      </c>
      <c r="E183" s="277" t="s">
        <v>434</v>
      </c>
      <c r="F183" s="200" t="s">
        <v>435</v>
      </c>
      <c r="G183" s="277" t="s">
        <v>965</v>
      </c>
      <c r="H183" s="277" t="s">
        <v>966</v>
      </c>
      <c r="I183" s="277" t="s">
        <v>967</v>
      </c>
      <c r="J183" s="277" t="s">
        <v>425</v>
      </c>
      <c r="K183" s="277" t="s">
        <v>968</v>
      </c>
      <c r="L183" s="322">
        <v>421918808923</v>
      </c>
      <c r="M183" s="277" t="s">
        <v>969</v>
      </c>
      <c r="N183" s="277"/>
      <c r="O183" s="277"/>
      <c r="P183" s="277"/>
    </row>
    <row r="184" spans="1:16" x14ac:dyDescent="0.2">
      <c r="A184" s="198" t="s">
        <v>970</v>
      </c>
      <c r="B184" s="199" t="s">
        <v>971</v>
      </c>
      <c r="C184" s="200" t="s">
        <v>423</v>
      </c>
      <c r="D184" s="199" t="s">
        <v>972</v>
      </c>
      <c r="E184" s="199" t="s">
        <v>430</v>
      </c>
      <c r="F184" s="199" t="s">
        <v>973</v>
      </c>
      <c r="G184" s="199" t="s">
        <v>974</v>
      </c>
      <c r="H184" s="265" t="s">
        <v>975</v>
      </c>
      <c r="I184" s="199" t="s">
        <v>976</v>
      </c>
      <c r="J184" s="199" t="s">
        <v>425</v>
      </c>
      <c r="K184" s="199" t="s">
        <v>976</v>
      </c>
      <c r="L184" s="201">
        <v>421905418010</v>
      </c>
      <c r="M184" s="199" t="s">
        <v>977</v>
      </c>
      <c r="N184" s="199"/>
      <c r="O184" s="199"/>
      <c r="P184" s="199"/>
    </row>
    <row r="185" spans="1:16" x14ac:dyDescent="0.2">
      <c r="A185" s="178" t="s">
        <v>978</v>
      </c>
      <c r="B185" s="277" t="s">
        <v>979</v>
      </c>
      <c r="C185" s="277" t="s">
        <v>423</v>
      </c>
      <c r="D185" s="200" t="s">
        <v>474</v>
      </c>
      <c r="E185" s="277" t="s">
        <v>430</v>
      </c>
      <c r="F185" s="200" t="s">
        <v>525</v>
      </c>
      <c r="G185" s="277" t="s">
        <v>980</v>
      </c>
      <c r="H185" s="324" t="s">
        <v>981</v>
      </c>
      <c r="I185" s="277" t="s">
        <v>982</v>
      </c>
      <c r="J185" s="277" t="s">
        <v>425</v>
      </c>
      <c r="K185" s="277" t="s">
        <v>982</v>
      </c>
      <c r="L185" s="322">
        <v>421915282858</v>
      </c>
      <c r="M185" s="277" t="s">
        <v>983</v>
      </c>
      <c r="N185" s="277"/>
      <c r="O185" s="277"/>
      <c r="P185" s="277"/>
    </row>
    <row r="186" spans="1:16" ht="12.75" x14ac:dyDescent="0.2">
      <c r="A186" s="178" t="s">
        <v>2017</v>
      </c>
      <c r="B186" s="277" t="s">
        <v>2018</v>
      </c>
      <c r="C186" s="277" t="s">
        <v>423</v>
      </c>
      <c r="D186" s="200" t="s">
        <v>2019</v>
      </c>
      <c r="E186" s="277" t="s">
        <v>430</v>
      </c>
      <c r="F186" s="200" t="s">
        <v>2020</v>
      </c>
      <c r="G186" s="325" t="s">
        <v>2021</v>
      </c>
      <c r="H186" s="324" t="s">
        <v>2022</v>
      </c>
      <c r="I186" s="277" t="s">
        <v>2023</v>
      </c>
      <c r="J186" s="277" t="s">
        <v>2024</v>
      </c>
      <c r="K186" s="277" t="s">
        <v>2025</v>
      </c>
      <c r="L186" s="322">
        <v>421905283021</v>
      </c>
      <c r="M186" s="277" t="s">
        <v>2026</v>
      </c>
      <c r="N186" s="277"/>
      <c r="O186" s="277"/>
      <c r="P186" s="277"/>
    </row>
    <row r="187" spans="1:16" x14ac:dyDescent="0.2">
      <c r="A187" s="203" t="s">
        <v>2717</v>
      </c>
      <c r="B187" s="285" t="s">
        <v>2718</v>
      </c>
      <c r="C187" s="285" t="s">
        <v>2719</v>
      </c>
      <c r="D187" s="285" t="s">
        <v>2720</v>
      </c>
      <c r="E187" s="285" t="s">
        <v>2721</v>
      </c>
      <c r="F187" s="285" t="s">
        <v>2722</v>
      </c>
      <c r="G187" s="285" t="s">
        <v>2723</v>
      </c>
      <c r="H187" s="285" t="s">
        <v>2724</v>
      </c>
      <c r="I187" s="285" t="s">
        <v>2725</v>
      </c>
      <c r="J187" s="285" t="s">
        <v>2726</v>
      </c>
      <c r="K187" s="285" t="s">
        <v>2725</v>
      </c>
      <c r="L187" s="286">
        <v>421905365513</v>
      </c>
      <c r="M187" s="285" t="s">
        <v>2727</v>
      </c>
      <c r="N187" s="285"/>
      <c r="O187" s="285"/>
      <c r="P187" s="285"/>
    </row>
    <row r="188" spans="1:16" x14ac:dyDescent="0.2">
      <c r="A188" s="203" t="s">
        <v>2728</v>
      </c>
      <c r="B188" s="285" t="s">
        <v>2729</v>
      </c>
      <c r="C188" s="285" t="s">
        <v>423</v>
      </c>
      <c r="D188" s="285" t="s">
        <v>2730</v>
      </c>
      <c r="E188" s="285" t="s">
        <v>2731</v>
      </c>
      <c r="F188" s="285" t="s">
        <v>2732</v>
      </c>
      <c r="G188" s="285" t="s">
        <v>2733</v>
      </c>
      <c r="H188" s="285" t="s">
        <v>2734</v>
      </c>
      <c r="I188" s="285" t="s">
        <v>2735</v>
      </c>
      <c r="J188" s="285" t="s">
        <v>425</v>
      </c>
      <c r="K188" s="285" t="s">
        <v>2736</v>
      </c>
      <c r="L188" s="286">
        <v>421944608826</v>
      </c>
      <c r="M188" s="285" t="s">
        <v>2358</v>
      </c>
      <c r="N188" s="285"/>
      <c r="O188" s="285"/>
      <c r="P188" s="285"/>
    </row>
    <row r="189" spans="1:16" x14ac:dyDescent="0.2">
      <c r="A189" s="203" t="s">
        <v>2737</v>
      </c>
      <c r="B189" s="285" t="s">
        <v>2738</v>
      </c>
      <c r="C189" s="285" t="s">
        <v>423</v>
      </c>
      <c r="D189" s="285" t="s">
        <v>2739</v>
      </c>
      <c r="E189" s="285" t="s">
        <v>2699</v>
      </c>
      <c r="F189" s="285" t="s">
        <v>1014</v>
      </c>
      <c r="G189" s="285" t="s">
        <v>2740</v>
      </c>
      <c r="H189" s="285" t="s">
        <v>2741</v>
      </c>
      <c r="I189" s="285" t="s">
        <v>2742</v>
      </c>
      <c r="J189" s="285" t="s">
        <v>425</v>
      </c>
      <c r="K189" s="285" t="s">
        <v>2742</v>
      </c>
      <c r="L189" s="286">
        <v>421903226107</v>
      </c>
      <c r="M189" s="285" t="s">
        <v>2743</v>
      </c>
      <c r="N189" s="285"/>
      <c r="O189" s="285"/>
      <c r="P189" s="285"/>
    </row>
    <row r="190" spans="1:16" x14ac:dyDescent="0.2">
      <c r="A190" s="203" t="s">
        <v>2744</v>
      </c>
      <c r="B190" s="285" t="s">
        <v>2745</v>
      </c>
      <c r="C190" s="285" t="s">
        <v>423</v>
      </c>
      <c r="D190" s="285" t="s">
        <v>2746</v>
      </c>
      <c r="E190" s="285" t="s">
        <v>2747</v>
      </c>
      <c r="F190" s="285" t="s">
        <v>2748</v>
      </c>
      <c r="G190" s="285" t="s">
        <v>2358</v>
      </c>
      <c r="H190" s="285" t="s">
        <v>2749</v>
      </c>
      <c r="I190" s="285" t="s">
        <v>2750</v>
      </c>
      <c r="J190" s="285" t="s">
        <v>425</v>
      </c>
      <c r="K190" s="285" t="s">
        <v>2358</v>
      </c>
      <c r="L190" s="286" t="s">
        <v>2358</v>
      </c>
      <c r="M190" s="285" t="s">
        <v>2751</v>
      </c>
      <c r="N190" s="285"/>
      <c r="O190" s="285"/>
      <c r="P190" s="285"/>
    </row>
    <row r="191" spans="1:16" ht="12.75" x14ac:dyDescent="0.2">
      <c r="A191" s="203" t="s">
        <v>2027</v>
      </c>
      <c r="B191" s="285" t="s">
        <v>2028</v>
      </c>
      <c r="C191" s="285" t="s">
        <v>2029</v>
      </c>
      <c r="D191" s="285" t="s">
        <v>2030</v>
      </c>
      <c r="E191" s="285" t="s">
        <v>430</v>
      </c>
      <c r="F191" s="285" t="s">
        <v>525</v>
      </c>
      <c r="G191" s="313" t="s">
        <v>2031</v>
      </c>
      <c r="H191" s="285" t="s">
        <v>2032</v>
      </c>
      <c r="I191" s="285" t="s">
        <v>2033</v>
      </c>
      <c r="J191" s="285" t="s">
        <v>1705</v>
      </c>
      <c r="K191" s="285" t="s">
        <v>2034</v>
      </c>
      <c r="L191" s="286">
        <v>421917905248</v>
      </c>
      <c r="M191" s="285" t="s">
        <v>2035</v>
      </c>
      <c r="N191" s="285"/>
      <c r="O191" s="285"/>
      <c r="P191" s="285"/>
    </row>
    <row r="192" spans="1:16" x14ac:dyDescent="0.2">
      <c r="A192" s="203" t="s">
        <v>2036</v>
      </c>
      <c r="B192" s="285" t="s">
        <v>2037</v>
      </c>
      <c r="C192" s="285" t="s">
        <v>423</v>
      </c>
      <c r="D192" s="285" t="s">
        <v>2038</v>
      </c>
      <c r="E192" s="285" t="s">
        <v>430</v>
      </c>
      <c r="F192" s="285" t="s">
        <v>551</v>
      </c>
      <c r="G192" s="285" t="s">
        <v>2039</v>
      </c>
      <c r="H192" s="285" t="s">
        <v>2040</v>
      </c>
      <c r="I192" s="285" t="s">
        <v>752</v>
      </c>
      <c r="J192" s="285" t="s">
        <v>425</v>
      </c>
      <c r="K192" s="285" t="s">
        <v>752</v>
      </c>
      <c r="L192" s="286">
        <v>421905245825</v>
      </c>
      <c r="M192" s="285" t="s">
        <v>2041</v>
      </c>
      <c r="N192" s="285"/>
      <c r="O192" s="285"/>
      <c r="P192" s="285"/>
    </row>
    <row r="193" spans="1:16" x14ac:dyDescent="0.2">
      <c r="A193" s="203" t="s">
        <v>2236</v>
      </c>
      <c r="B193" s="285" t="s">
        <v>2237</v>
      </c>
      <c r="C193" s="285" t="s">
        <v>423</v>
      </c>
      <c r="D193" s="285" t="s">
        <v>2238</v>
      </c>
      <c r="E193" s="285" t="s">
        <v>430</v>
      </c>
      <c r="F193" s="285" t="s">
        <v>2239</v>
      </c>
      <c r="G193" s="285" t="s">
        <v>2240</v>
      </c>
      <c r="H193" s="285" t="s">
        <v>2241</v>
      </c>
      <c r="I193" s="285" t="s">
        <v>2242</v>
      </c>
      <c r="J193" s="277" t="s">
        <v>427</v>
      </c>
      <c r="K193" s="285"/>
      <c r="L193" s="286"/>
      <c r="M193" s="285" t="s">
        <v>2243</v>
      </c>
      <c r="N193" s="285"/>
      <c r="O193" s="285"/>
      <c r="P193" s="285"/>
    </row>
    <row r="194" spans="1:16" x14ac:dyDescent="0.2">
      <c r="A194" s="203" t="s">
        <v>2752</v>
      </c>
      <c r="B194" s="285" t="s">
        <v>2753</v>
      </c>
      <c r="C194" s="285" t="s">
        <v>423</v>
      </c>
      <c r="D194" s="285" t="s">
        <v>2754</v>
      </c>
      <c r="E194" s="285" t="s">
        <v>434</v>
      </c>
      <c r="F194" s="285" t="s">
        <v>435</v>
      </c>
      <c r="G194" s="285" t="s">
        <v>2755</v>
      </c>
      <c r="H194" s="285" t="s">
        <v>2756</v>
      </c>
      <c r="I194" s="285" t="s">
        <v>2757</v>
      </c>
      <c r="J194" s="285" t="s">
        <v>427</v>
      </c>
      <c r="K194" s="285" t="s">
        <v>2757</v>
      </c>
      <c r="L194" s="286">
        <v>421911830220</v>
      </c>
      <c r="M194" s="285" t="s">
        <v>2758</v>
      </c>
      <c r="N194" s="285"/>
      <c r="O194" s="285"/>
      <c r="P194" s="285"/>
    </row>
    <row r="195" spans="1:16" x14ac:dyDescent="0.2">
      <c r="A195" s="203" t="s">
        <v>2759</v>
      </c>
      <c r="B195" s="285" t="s">
        <v>2760</v>
      </c>
      <c r="C195" s="285" t="s">
        <v>423</v>
      </c>
      <c r="D195" s="285" t="s">
        <v>2761</v>
      </c>
      <c r="E195" s="285" t="s">
        <v>430</v>
      </c>
      <c r="F195" s="285" t="s">
        <v>758</v>
      </c>
      <c r="G195" s="285" t="s">
        <v>2762</v>
      </c>
      <c r="H195" s="285" t="s">
        <v>2763</v>
      </c>
      <c r="I195" s="285" t="s">
        <v>2764</v>
      </c>
      <c r="J195" s="285" t="s">
        <v>2515</v>
      </c>
      <c r="K195" s="285" t="s">
        <v>2764</v>
      </c>
      <c r="L195" s="286">
        <v>421915714821</v>
      </c>
      <c r="M195" s="285" t="s">
        <v>2765</v>
      </c>
      <c r="N195" s="285"/>
      <c r="O195" s="285"/>
      <c r="P195" s="285"/>
    </row>
    <row r="196" spans="1:16" x14ac:dyDescent="0.2">
      <c r="A196" s="203" t="s">
        <v>2766</v>
      </c>
      <c r="B196" s="285" t="s">
        <v>2767</v>
      </c>
      <c r="C196" s="285" t="s">
        <v>423</v>
      </c>
      <c r="D196" s="285" t="s">
        <v>2768</v>
      </c>
      <c r="E196" s="285" t="s">
        <v>1709</v>
      </c>
      <c r="F196" s="285" t="s">
        <v>1778</v>
      </c>
      <c r="G196" s="285" t="s">
        <v>2769</v>
      </c>
      <c r="H196" s="285" t="s">
        <v>2770</v>
      </c>
      <c r="I196" s="285" t="s">
        <v>2771</v>
      </c>
      <c r="J196" s="285" t="s">
        <v>425</v>
      </c>
      <c r="K196" s="285" t="s">
        <v>2771</v>
      </c>
      <c r="L196" s="286">
        <v>421905315540</v>
      </c>
      <c r="M196" s="285" t="s">
        <v>2772</v>
      </c>
      <c r="N196" s="285"/>
      <c r="O196" s="285"/>
      <c r="P196" s="285"/>
    </row>
    <row r="197" spans="1:16" x14ac:dyDescent="0.2">
      <c r="A197" s="203" t="s">
        <v>2773</v>
      </c>
      <c r="B197" s="285" t="s">
        <v>2774</v>
      </c>
      <c r="C197" s="285" t="s">
        <v>423</v>
      </c>
      <c r="D197" s="285" t="s">
        <v>2775</v>
      </c>
      <c r="E197" s="285" t="s">
        <v>1872</v>
      </c>
      <c r="F197" s="285" t="s">
        <v>1873</v>
      </c>
      <c r="G197" s="285" t="s">
        <v>2358</v>
      </c>
      <c r="H197" s="285" t="s">
        <v>2776</v>
      </c>
      <c r="I197" s="285" t="s">
        <v>2777</v>
      </c>
      <c r="J197" s="285" t="s">
        <v>427</v>
      </c>
      <c r="K197" s="285" t="s">
        <v>2777</v>
      </c>
      <c r="L197" s="286">
        <v>421948137172</v>
      </c>
      <c r="M197" s="285" t="s">
        <v>2358</v>
      </c>
      <c r="N197" s="285"/>
      <c r="O197" s="285"/>
      <c r="P197" s="285"/>
    </row>
    <row r="198" spans="1:16" x14ac:dyDescent="0.2">
      <c r="A198" s="203" t="s">
        <v>2778</v>
      </c>
      <c r="B198" s="285" t="s">
        <v>2779</v>
      </c>
      <c r="C198" s="285" t="s">
        <v>423</v>
      </c>
      <c r="D198" s="285" t="s">
        <v>2780</v>
      </c>
      <c r="E198" s="285" t="s">
        <v>434</v>
      </c>
      <c r="F198" s="285" t="s">
        <v>433</v>
      </c>
      <c r="G198" s="285" t="s">
        <v>2781</v>
      </c>
      <c r="H198" s="285" t="s">
        <v>2782</v>
      </c>
      <c r="I198" s="285" t="s">
        <v>2783</v>
      </c>
      <c r="J198" s="285" t="s">
        <v>427</v>
      </c>
      <c r="K198" s="285" t="s">
        <v>2784</v>
      </c>
      <c r="L198" s="286">
        <v>421918766009</v>
      </c>
      <c r="M198" s="285" t="s">
        <v>2785</v>
      </c>
      <c r="N198" s="285"/>
      <c r="O198" s="285"/>
      <c r="P198" s="285"/>
    </row>
    <row r="199" spans="1:16" x14ac:dyDescent="0.2">
      <c r="A199" s="198" t="s">
        <v>1458</v>
      </c>
      <c r="B199" s="199" t="s">
        <v>1459</v>
      </c>
      <c r="C199" s="200" t="s">
        <v>423</v>
      </c>
      <c r="D199" s="199" t="s">
        <v>524</v>
      </c>
      <c r="E199" s="199" t="s">
        <v>430</v>
      </c>
      <c r="F199" s="199" t="s">
        <v>525</v>
      </c>
      <c r="G199" s="199" t="s">
        <v>1460</v>
      </c>
      <c r="H199" s="199" t="s">
        <v>1461</v>
      </c>
      <c r="I199" s="199" t="s">
        <v>1462</v>
      </c>
      <c r="J199" s="199" t="s">
        <v>1463</v>
      </c>
      <c r="K199" s="199" t="s">
        <v>1462</v>
      </c>
      <c r="L199" s="201">
        <v>421917176673</v>
      </c>
      <c r="M199" s="199" t="s">
        <v>1464</v>
      </c>
      <c r="N199" s="199"/>
      <c r="O199" s="199"/>
      <c r="P199" s="199"/>
    </row>
    <row r="200" spans="1:16" x14ac:dyDescent="0.2">
      <c r="A200" s="203" t="s">
        <v>2787</v>
      </c>
      <c r="B200" s="285" t="s">
        <v>2788</v>
      </c>
      <c r="C200" s="285" t="s">
        <v>423</v>
      </c>
      <c r="D200" s="285" t="s">
        <v>2789</v>
      </c>
      <c r="E200" s="285" t="s">
        <v>2790</v>
      </c>
      <c r="F200" s="285" t="s">
        <v>2791</v>
      </c>
      <c r="G200" s="285" t="s">
        <v>2792</v>
      </c>
      <c r="H200" s="285" t="s">
        <v>2793</v>
      </c>
      <c r="I200" s="285" t="s">
        <v>2794</v>
      </c>
      <c r="J200" s="285" t="s">
        <v>425</v>
      </c>
      <c r="K200" s="285" t="s">
        <v>2795</v>
      </c>
      <c r="L200" s="286">
        <v>421908470934</v>
      </c>
      <c r="M200" s="285" t="s">
        <v>2796</v>
      </c>
      <c r="N200" s="285"/>
      <c r="O200" s="285"/>
      <c r="P200" s="285"/>
    </row>
    <row r="201" spans="1:16" x14ac:dyDescent="0.2">
      <c r="A201" s="203" t="s">
        <v>2797</v>
      </c>
      <c r="B201" s="285" t="s">
        <v>2798</v>
      </c>
      <c r="C201" s="285" t="s">
        <v>423</v>
      </c>
      <c r="D201" s="285" t="s">
        <v>2799</v>
      </c>
      <c r="E201" s="285" t="s">
        <v>2800</v>
      </c>
      <c r="F201" s="285" t="s">
        <v>2801</v>
      </c>
      <c r="G201" s="285" t="s">
        <v>2802</v>
      </c>
      <c r="H201" s="285" t="s">
        <v>2803</v>
      </c>
      <c r="I201" s="285" t="s">
        <v>2804</v>
      </c>
      <c r="J201" s="285" t="s">
        <v>427</v>
      </c>
      <c r="K201" s="285" t="s">
        <v>2805</v>
      </c>
      <c r="L201" s="286">
        <v>421903544565</v>
      </c>
      <c r="M201" s="285" t="s">
        <v>2358</v>
      </c>
      <c r="N201" s="285"/>
      <c r="O201" s="285"/>
      <c r="P201" s="285"/>
    </row>
    <row r="202" spans="1:16" x14ac:dyDescent="0.2">
      <c r="A202" s="203" t="s">
        <v>2806</v>
      </c>
      <c r="B202" s="285" t="s">
        <v>2807</v>
      </c>
      <c r="C202" s="285" t="s">
        <v>423</v>
      </c>
      <c r="D202" s="285" t="s">
        <v>2808</v>
      </c>
      <c r="E202" s="285" t="s">
        <v>430</v>
      </c>
      <c r="F202" s="285" t="s">
        <v>551</v>
      </c>
      <c r="G202" s="285" t="s">
        <v>2809</v>
      </c>
      <c r="H202" s="285" t="s">
        <v>2810</v>
      </c>
      <c r="I202" s="285" t="s">
        <v>2811</v>
      </c>
      <c r="J202" s="285" t="s">
        <v>2515</v>
      </c>
      <c r="K202" s="285" t="s">
        <v>2812</v>
      </c>
      <c r="L202" s="286">
        <v>421911787770</v>
      </c>
      <c r="M202" s="285" t="s">
        <v>2813</v>
      </c>
      <c r="N202" s="285"/>
      <c r="O202" s="285"/>
      <c r="P202" s="285"/>
    </row>
    <row r="203" spans="1:16" x14ac:dyDescent="0.2">
      <c r="A203" s="203" t="s">
        <v>2814</v>
      </c>
      <c r="B203" s="285" t="s">
        <v>2815</v>
      </c>
      <c r="C203" s="285" t="s">
        <v>423</v>
      </c>
      <c r="D203" s="285" t="s">
        <v>2816</v>
      </c>
      <c r="E203" s="285" t="s">
        <v>430</v>
      </c>
      <c r="F203" s="285" t="s">
        <v>2817</v>
      </c>
      <c r="G203" s="285" t="s">
        <v>2818</v>
      </c>
      <c r="H203" s="285" t="s">
        <v>2819</v>
      </c>
      <c r="I203" s="285" t="s">
        <v>2820</v>
      </c>
      <c r="J203" s="285" t="s">
        <v>425</v>
      </c>
      <c r="K203" s="285" t="s">
        <v>2820</v>
      </c>
      <c r="L203" s="286">
        <v>421903408371</v>
      </c>
      <c r="M203" s="285" t="s">
        <v>2821</v>
      </c>
      <c r="N203" s="285"/>
      <c r="O203" s="285"/>
      <c r="P203" s="285"/>
    </row>
    <row r="204" spans="1:16" x14ac:dyDescent="0.2">
      <c r="A204" s="203" t="s">
        <v>2822</v>
      </c>
      <c r="B204" s="285" t="s">
        <v>2823</v>
      </c>
      <c r="C204" s="285" t="s">
        <v>423</v>
      </c>
      <c r="D204" s="285" t="s">
        <v>2824</v>
      </c>
      <c r="E204" s="285" t="s">
        <v>430</v>
      </c>
      <c r="F204" s="285" t="s">
        <v>826</v>
      </c>
      <c r="G204" s="285" t="s">
        <v>2825</v>
      </c>
      <c r="H204" s="285" t="s">
        <v>2826</v>
      </c>
      <c r="I204" s="285" t="s">
        <v>2827</v>
      </c>
      <c r="J204" s="285" t="s">
        <v>425</v>
      </c>
      <c r="K204" s="285" t="s">
        <v>2827</v>
      </c>
      <c r="L204" s="286">
        <v>421905710859</v>
      </c>
      <c r="M204" s="285" t="s">
        <v>2828</v>
      </c>
      <c r="N204" s="285"/>
      <c r="O204" s="285"/>
      <c r="P204" s="285"/>
    </row>
    <row r="205" spans="1:16" x14ac:dyDescent="0.2">
      <c r="A205" s="203" t="s">
        <v>2829</v>
      </c>
      <c r="B205" s="285" t="s">
        <v>2830</v>
      </c>
      <c r="C205" s="285" t="s">
        <v>423</v>
      </c>
      <c r="D205" s="285" t="s">
        <v>2831</v>
      </c>
      <c r="E205" s="285" t="s">
        <v>2832</v>
      </c>
      <c r="F205" s="285" t="s">
        <v>2833</v>
      </c>
      <c r="G205" s="285" t="s">
        <v>2834</v>
      </c>
      <c r="H205" s="285" t="s">
        <v>2835</v>
      </c>
      <c r="I205" s="285" t="s">
        <v>2836</v>
      </c>
      <c r="J205" s="285" t="s">
        <v>425</v>
      </c>
      <c r="K205" s="285" t="s">
        <v>2836</v>
      </c>
      <c r="L205" s="286">
        <v>421907725303</v>
      </c>
      <c r="M205" s="285" t="s">
        <v>2837</v>
      </c>
      <c r="N205" s="285"/>
      <c r="O205" s="285"/>
      <c r="P205" s="285"/>
    </row>
    <row r="206" spans="1:16" x14ac:dyDescent="0.2">
      <c r="A206" s="203" t="s">
        <v>2042</v>
      </c>
      <c r="B206" s="285" t="s">
        <v>2043</v>
      </c>
      <c r="C206" s="285" t="s">
        <v>423</v>
      </c>
      <c r="D206" s="285" t="s">
        <v>2044</v>
      </c>
      <c r="E206" s="285" t="s">
        <v>434</v>
      </c>
      <c r="F206" s="285" t="s">
        <v>435</v>
      </c>
      <c r="G206" s="285" t="s">
        <v>2045</v>
      </c>
      <c r="H206" s="285" t="s">
        <v>2046</v>
      </c>
      <c r="I206" s="285" t="s">
        <v>2047</v>
      </c>
      <c r="J206" s="285" t="s">
        <v>425</v>
      </c>
      <c r="K206" s="285" t="s">
        <v>2980</v>
      </c>
      <c r="L206" s="286" t="s">
        <v>2981</v>
      </c>
      <c r="M206" s="285" t="s">
        <v>2048</v>
      </c>
      <c r="N206" s="285"/>
      <c r="O206" s="285"/>
      <c r="P206" s="285"/>
    </row>
    <row r="207" spans="1:16" x14ac:dyDescent="0.2">
      <c r="A207" s="203" t="s">
        <v>2838</v>
      </c>
      <c r="B207" s="285" t="s">
        <v>2839</v>
      </c>
      <c r="C207" s="285" t="s">
        <v>423</v>
      </c>
      <c r="D207" s="285" t="s">
        <v>2840</v>
      </c>
      <c r="E207" s="285" t="s">
        <v>2366</v>
      </c>
      <c r="F207" s="285" t="s">
        <v>2841</v>
      </c>
      <c r="G207" s="285" t="s">
        <v>2842</v>
      </c>
      <c r="H207" s="285" t="s">
        <v>2843</v>
      </c>
      <c r="I207" s="285" t="s">
        <v>2844</v>
      </c>
      <c r="J207" s="285" t="s">
        <v>2515</v>
      </c>
      <c r="K207" s="285" t="s">
        <v>2844</v>
      </c>
      <c r="L207" s="286">
        <v>421903769454</v>
      </c>
      <c r="M207" s="285" t="s">
        <v>2845</v>
      </c>
      <c r="N207" s="285"/>
      <c r="O207" s="285"/>
      <c r="P207" s="285"/>
    </row>
    <row r="208" spans="1:16" x14ac:dyDescent="0.2">
      <c r="A208" s="203" t="s">
        <v>2846</v>
      </c>
      <c r="B208" s="285" t="s">
        <v>2847</v>
      </c>
      <c r="C208" s="285" t="s">
        <v>423</v>
      </c>
      <c r="D208" s="285" t="s">
        <v>2848</v>
      </c>
      <c r="E208" s="285" t="s">
        <v>1894</v>
      </c>
      <c r="F208" s="285" t="s">
        <v>1895</v>
      </c>
      <c r="G208" s="285" t="s">
        <v>2358</v>
      </c>
      <c r="H208" s="285" t="s">
        <v>2849</v>
      </c>
      <c r="I208" s="285" t="s">
        <v>2850</v>
      </c>
      <c r="J208" s="285" t="s">
        <v>427</v>
      </c>
      <c r="K208" s="285" t="s">
        <v>2358</v>
      </c>
      <c r="L208" s="286" t="s">
        <v>2358</v>
      </c>
      <c r="M208" s="285" t="s">
        <v>2851</v>
      </c>
      <c r="N208" s="285"/>
      <c r="O208" s="285"/>
      <c r="P208" s="285"/>
    </row>
    <row r="209" spans="1:16" x14ac:dyDescent="0.2">
      <c r="A209" s="203" t="s">
        <v>2049</v>
      </c>
      <c r="B209" s="285" t="s">
        <v>2050</v>
      </c>
      <c r="C209" s="285" t="s">
        <v>423</v>
      </c>
      <c r="D209" s="285" t="s">
        <v>2051</v>
      </c>
      <c r="E209" s="285" t="s">
        <v>1872</v>
      </c>
      <c r="F209" s="285" t="s">
        <v>1873</v>
      </c>
      <c r="G209" s="285" t="s">
        <v>2052</v>
      </c>
      <c r="H209" s="285" t="s">
        <v>2978</v>
      </c>
      <c r="I209" s="285" t="s">
        <v>2053</v>
      </c>
      <c r="J209" s="285" t="s">
        <v>425</v>
      </c>
      <c r="K209" s="285" t="s">
        <v>2054</v>
      </c>
      <c r="L209" s="286">
        <v>421949335971</v>
      </c>
      <c r="M209" s="285" t="s">
        <v>2055</v>
      </c>
      <c r="N209" s="285" t="s">
        <v>2852</v>
      </c>
      <c r="O209" s="285"/>
      <c r="P209" s="285"/>
    </row>
    <row r="210" spans="1:16" x14ac:dyDescent="0.2">
      <c r="A210" s="203" t="s">
        <v>2853</v>
      </c>
      <c r="B210" s="285" t="s">
        <v>2854</v>
      </c>
      <c r="C210" s="285" t="s">
        <v>423</v>
      </c>
      <c r="D210" s="285" t="s">
        <v>2855</v>
      </c>
      <c r="E210" s="285" t="s">
        <v>2856</v>
      </c>
      <c r="F210" s="285" t="s">
        <v>2857</v>
      </c>
      <c r="G210" s="285" t="s">
        <v>2358</v>
      </c>
      <c r="H210" s="285" t="s">
        <v>2858</v>
      </c>
      <c r="I210" s="285" t="s">
        <v>2859</v>
      </c>
      <c r="J210" s="285" t="s">
        <v>2786</v>
      </c>
      <c r="K210" s="285" t="s">
        <v>2859</v>
      </c>
      <c r="L210" s="286">
        <v>421918394244</v>
      </c>
      <c r="M210" s="285" t="s">
        <v>2860</v>
      </c>
      <c r="N210" s="285"/>
      <c r="O210" s="285"/>
      <c r="P210" s="285"/>
    </row>
    <row r="211" spans="1:16" x14ac:dyDescent="0.2">
      <c r="A211" s="203" t="s">
        <v>2861</v>
      </c>
      <c r="B211" s="285" t="s">
        <v>2862</v>
      </c>
      <c r="C211" s="285" t="s">
        <v>423</v>
      </c>
      <c r="D211" s="285" t="s">
        <v>2863</v>
      </c>
      <c r="E211" s="285" t="s">
        <v>424</v>
      </c>
      <c r="F211" s="285" t="s">
        <v>817</v>
      </c>
      <c r="G211" s="285" t="s">
        <v>2864</v>
      </c>
      <c r="H211" s="285" t="s">
        <v>2865</v>
      </c>
      <c r="I211" s="285" t="s">
        <v>2866</v>
      </c>
      <c r="J211" s="285" t="s">
        <v>425</v>
      </c>
      <c r="K211" s="285" t="s">
        <v>2866</v>
      </c>
      <c r="L211" s="286">
        <v>421903551810</v>
      </c>
      <c r="M211" s="285" t="s">
        <v>2867</v>
      </c>
      <c r="N211" s="285"/>
      <c r="O211" s="285"/>
      <c r="P211" s="285"/>
    </row>
    <row r="212" spans="1:16" x14ac:dyDescent="0.2">
      <c r="A212" s="203" t="s">
        <v>2056</v>
      </c>
      <c r="B212" s="285" t="s">
        <v>2057</v>
      </c>
      <c r="C212" s="285" t="s">
        <v>423</v>
      </c>
      <c r="D212" s="285" t="s">
        <v>2058</v>
      </c>
      <c r="E212" s="285" t="s">
        <v>2059</v>
      </c>
      <c r="F212" s="285" t="s">
        <v>2060</v>
      </c>
      <c r="G212" s="285" t="s">
        <v>2868</v>
      </c>
      <c r="H212" s="285" t="s">
        <v>2061</v>
      </c>
      <c r="I212" s="285" t="s">
        <v>2062</v>
      </c>
      <c r="J212" s="285" t="s">
        <v>2063</v>
      </c>
      <c r="K212" s="285" t="s">
        <v>2062</v>
      </c>
      <c r="L212" s="286">
        <v>421905264228</v>
      </c>
      <c r="M212" s="285" t="s">
        <v>2064</v>
      </c>
      <c r="N212" s="285"/>
      <c r="O212" s="285"/>
      <c r="P212" s="285"/>
    </row>
    <row r="213" spans="1:16" ht="12.75" x14ac:dyDescent="0.2">
      <c r="A213" s="203" t="s">
        <v>2065</v>
      </c>
      <c r="B213" s="285" t="s">
        <v>2066</v>
      </c>
      <c r="C213" s="285" t="s">
        <v>423</v>
      </c>
      <c r="D213" s="285" t="s">
        <v>2067</v>
      </c>
      <c r="E213" s="199" t="s">
        <v>430</v>
      </c>
      <c r="F213" s="285" t="s">
        <v>542</v>
      </c>
      <c r="G213" s="313" t="s">
        <v>2068</v>
      </c>
      <c r="H213" s="313" t="s">
        <v>2069</v>
      </c>
      <c r="I213" s="285" t="s">
        <v>2070</v>
      </c>
      <c r="J213" s="285" t="s">
        <v>425</v>
      </c>
      <c r="K213" s="285" t="s">
        <v>2070</v>
      </c>
      <c r="L213" s="286">
        <v>421903851953</v>
      </c>
      <c r="M213" s="285" t="s">
        <v>2071</v>
      </c>
      <c r="N213" s="285"/>
      <c r="O213" s="285"/>
      <c r="P213" s="285"/>
    </row>
    <row r="214" spans="1:16" x14ac:dyDescent="0.2">
      <c r="A214" s="203" t="s">
        <v>2869</v>
      </c>
      <c r="B214" s="285" t="s">
        <v>2870</v>
      </c>
      <c r="C214" s="285" t="s">
        <v>423</v>
      </c>
      <c r="D214" s="285" t="s">
        <v>2871</v>
      </c>
      <c r="E214" s="285" t="s">
        <v>2872</v>
      </c>
      <c r="F214" s="285" t="s">
        <v>2873</v>
      </c>
      <c r="G214" s="285" t="s">
        <v>2874</v>
      </c>
      <c r="H214" s="285" t="s">
        <v>2875</v>
      </c>
      <c r="I214" s="285" t="s">
        <v>2876</v>
      </c>
      <c r="J214" s="285" t="s">
        <v>425</v>
      </c>
      <c r="K214" s="285" t="s">
        <v>2876</v>
      </c>
      <c r="L214" s="286">
        <v>421902366400</v>
      </c>
      <c r="M214" s="285" t="s">
        <v>2877</v>
      </c>
      <c r="N214" s="285"/>
      <c r="O214" s="285"/>
      <c r="P214" s="285"/>
    </row>
    <row r="215" spans="1:16" x14ac:dyDescent="0.2">
      <c r="A215" s="203" t="s">
        <v>2878</v>
      </c>
      <c r="B215" s="285" t="s">
        <v>2879</v>
      </c>
      <c r="C215" s="285" t="s">
        <v>423</v>
      </c>
      <c r="D215" s="285" t="s">
        <v>2880</v>
      </c>
      <c r="E215" s="285" t="s">
        <v>2881</v>
      </c>
      <c r="F215" s="285" t="s">
        <v>2882</v>
      </c>
      <c r="G215" s="285" t="s">
        <v>2883</v>
      </c>
      <c r="H215" s="285" t="s">
        <v>2884</v>
      </c>
      <c r="I215" s="285" t="s">
        <v>2885</v>
      </c>
      <c r="J215" s="285" t="s">
        <v>425</v>
      </c>
      <c r="K215" s="285" t="s">
        <v>2885</v>
      </c>
      <c r="L215" s="286">
        <v>421905495820</v>
      </c>
      <c r="M215" s="285" t="s">
        <v>2886</v>
      </c>
      <c r="N215" s="285"/>
      <c r="O215" s="285"/>
      <c r="P215" s="285"/>
    </row>
    <row r="216" spans="1:16" x14ac:dyDescent="0.2">
      <c r="A216" s="203" t="s">
        <v>2887</v>
      </c>
      <c r="B216" s="285" t="s">
        <v>2888</v>
      </c>
      <c r="C216" s="285" t="s">
        <v>423</v>
      </c>
      <c r="D216" s="285" t="s">
        <v>2889</v>
      </c>
      <c r="E216" s="285" t="s">
        <v>2890</v>
      </c>
      <c r="F216" s="285" t="s">
        <v>2891</v>
      </c>
      <c r="G216" s="285" t="s">
        <v>2892</v>
      </c>
      <c r="H216" s="285" t="s">
        <v>2893</v>
      </c>
      <c r="I216" s="285" t="s">
        <v>2894</v>
      </c>
      <c r="J216" s="285" t="s">
        <v>425</v>
      </c>
      <c r="K216" s="285" t="s">
        <v>2894</v>
      </c>
      <c r="L216" s="286">
        <v>421905356370</v>
      </c>
      <c r="M216" s="285" t="s">
        <v>2895</v>
      </c>
      <c r="N216" s="285"/>
      <c r="O216" s="285"/>
      <c r="P216" s="285"/>
    </row>
    <row r="217" spans="1:16" ht="12.75" x14ac:dyDescent="0.2">
      <c r="A217" s="203" t="s">
        <v>2072</v>
      </c>
      <c r="B217" s="285" t="s">
        <v>2073</v>
      </c>
      <c r="C217" s="285" t="s">
        <v>423</v>
      </c>
      <c r="D217" s="285" t="s">
        <v>2074</v>
      </c>
      <c r="E217" s="285" t="s">
        <v>1426</v>
      </c>
      <c r="F217" s="285" t="s">
        <v>1427</v>
      </c>
      <c r="G217" s="313" t="s">
        <v>2075</v>
      </c>
      <c r="H217" s="285" t="s">
        <v>2076</v>
      </c>
      <c r="I217" s="285" t="s">
        <v>2077</v>
      </c>
      <c r="J217" s="285" t="s">
        <v>425</v>
      </c>
      <c r="K217" s="285" t="s">
        <v>2078</v>
      </c>
      <c r="L217" s="286">
        <v>421907641634</v>
      </c>
      <c r="M217" s="285" t="s">
        <v>2079</v>
      </c>
      <c r="N217" s="285"/>
      <c r="O217" s="285"/>
      <c r="P217" s="285"/>
    </row>
    <row r="218" spans="1:16" x14ac:dyDescent="0.2">
      <c r="A218" s="203" t="s">
        <v>2896</v>
      </c>
      <c r="B218" s="285" t="s">
        <v>2897</v>
      </c>
      <c r="C218" s="285" t="s">
        <v>423</v>
      </c>
      <c r="D218" s="285" t="s">
        <v>2898</v>
      </c>
      <c r="E218" s="285" t="s">
        <v>2366</v>
      </c>
      <c r="F218" s="285" t="s">
        <v>2367</v>
      </c>
      <c r="G218" s="285" t="s">
        <v>2899</v>
      </c>
      <c r="H218" s="285" t="s">
        <v>2900</v>
      </c>
      <c r="I218" s="285" t="s">
        <v>2901</v>
      </c>
      <c r="J218" s="285" t="s">
        <v>425</v>
      </c>
      <c r="K218" s="285" t="s">
        <v>2901</v>
      </c>
      <c r="L218" s="286">
        <v>421903820974</v>
      </c>
      <c r="M218" s="285" t="s">
        <v>2902</v>
      </c>
      <c r="N218" s="285"/>
      <c r="O218" s="285"/>
      <c r="P218" s="285"/>
    </row>
    <row r="219" spans="1:16" ht="12.75" x14ac:dyDescent="0.2">
      <c r="A219" s="203" t="s">
        <v>2080</v>
      </c>
      <c r="B219" s="285" t="s">
        <v>2081</v>
      </c>
      <c r="C219" s="285" t="s">
        <v>423</v>
      </c>
      <c r="D219" s="285" t="s">
        <v>2082</v>
      </c>
      <c r="E219" s="285" t="s">
        <v>2083</v>
      </c>
      <c r="F219" s="285" t="s">
        <v>2084</v>
      </c>
      <c r="G219" s="313" t="s">
        <v>2085</v>
      </c>
      <c r="H219" s="285" t="s">
        <v>2086</v>
      </c>
      <c r="I219" s="285" t="s">
        <v>2087</v>
      </c>
      <c r="J219" s="285" t="s">
        <v>425</v>
      </c>
      <c r="K219" s="285" t="s">
        <v>2088</v>
      </c>
      <c r="L219" s="286">
        <v>421911466881</v>
      </c>
      <c r="M219" s="285" t="s">
        <v>2089</v>
      </c>
      <c r="N219" s="285"/>
      <c r="O219" s="285"/>
      <c r="P219" s="285"/>
    </row>
    <row r="220" spans="1:16" ht="12.75" x14ac:dyDescent="0.2">
      <c r="A220" s="203" t="s">
        <v>2090</v>
      </c>
      <c r="B220" s="285" t="s">
        <v>2091</v>
      </c>
      <c r="C220" s="285" t="s">
        <v>423</v>
      </c>
      <c r="D220" s="285" t="s">
        <v>2092</v>
      </c>
      <c r="E220" s="285" t="s">
        <v>2093</v>
      </c>
      <c r="F220" s="285" t="s">
        <v>2094</v>
      </c>
      <c r="G220" s="313" t="s">
        <v>2095</v>
      </c>
      <c r="H220" s="285" t="s">
        <v>2096</v>
      </c>
      <c r="I220" s="285" t="s">
        <v>2097</v>
      </c>
      <c r="J220" s="285" t="s">
        <v>425</v>
      </c>
      <c r="K220" s="285" t="s">
        <v>2097</v>
      </c>
      <c r="L220" s="286">
        <v>421904435321</v>
      </c>
      <c r="M220" s="285" t="s">
        <v>2098</v>
      </c>
      <c r="N220" s="285"/>
      <c r="O220" s="285"/>
      <c r="P220" s="285"/>
    </row>
    <row r="221" spans="1:16" ht="12.75" x14ac:dyDescent="0.2">
      <c r="A221" s="203" t="s">
        <v>2099</v>
      </c>
      <c r="B221" s="285" t="s">
        <v>2100</v>
      </c>
      <c r="C221" s="285" t="s">
        <v>423</v>
      </c>
      <c r="D221" s="285" t="s">
        <v>2101</v>
      </c>
      <c r="E221" s="285" t="s">
        <v>2102</v>
      </c>
      <c r="F221" s="285" t="s">
        <v>2103</v>
      </c>
      <c r="G221" s="313" t="s">
        <v>2104</v>
      </c>
      <c r="H221" s="285" t="s">
        <v>2105</v>
      </c>
      <c r="I221" s="285" t="s">
        <v>2106</v>
      </c>
      <c r="J221" s="285" t="s">
        <v>425</v>
      </c>
      <c r="K221" s="285" t="s">
        <v>2107</v>
      </c>
      <c r="L221" s="286">
        <v>421910690922</v>
      </c>
      <c r="M221" s="285" t="s">
        <v>2108</v>
      </c>
      <c r="N221" s="285"/>
      <c r="O221" s="285"/>
      <c r="P221" s="285"/>
    </row>
    <row r="222" spans="1:16" x14ac:dyDescent="0.2">
      <c r="A222" s="203" t="s">
        <v>2903</v>
      </c>
      <c r="B222" s="285" t="s">
        <v>2904</v>
      </c>
      <c r="C222" s="285" t="s">
        <v>423</v>
      </c>
      <c r="D222" s="285" t="s">
        <v>2905</v>
      </c>
      <c r="E222" s="285" t="s">
        <v>434</v>
      </c>
      <c r="F222" s="285" t="s">
        <v>435</v>
      </c>
      <c r="G222" s="285" t="s">
        <v>2906</v>
      </c>
      <c r="H222" s="285" t="s">
        <v>2907</v>
      </c>
      <c r="I222" s="285" t="s">
        <v>2908</v>
      </c>
      <c r="J222" s="285" t="s">
        <v>425</v>
      </c>
      <c r="K222" s="285" t="s">
        <v>2909</v>
      </c>
      <c r="L222" s="286">
        <v>421905644686</v>
      </c>
      <c r="M222" s="285" t="s">
        <v>2910</v>
      </c>
      <c r="N222" s="285"/>
      <c r="O222" s="285"/>
      <c r="P222" s="285"/>
    </row>
    <row r="223" spans="1:16" x14ac:dyDescent="0.2">
      <c r="A223" s="203" t="s">
        <v>2911</v>
      </c>
      <c r="B223" s="285" t="s">
        <v>2912</v>
      </c>
      <c r="C223" s="285" t="s">
        <v>423</v>
      </c>
      <c r="D223" s="285" t="s">
        <v>2913</v>
      </c>
      <c r="E223" s="285" t="s">
        <v>2914</v>
      </c>
      <c r="F223" s="285" t="s">
        <v>2915</v>
      </c>
      <c r="G223" s="285" t="s">
        <v>2916</v>
      </c>
      <c r="H223" s="285" t="s">
        <v>2917</v>
      </c>
      <c r="I223" s="285" t="s">
        <v>2918</v>
      </c>
      <c r="J223" s="285" t="s">
        <v>2919</v>
      </c>
      <c r="K223" s="285" t="s">
        <v>2918</v>
      </c>
      <c r="L223" s="286">
        <v>421908729128</v>
      </c>
      <c r="M223" s="285" t="s">
        <v>2920</v>
      </c>
      <c r="N223" s="285"/>
      <c r="O223" s="285"/>
      <c r="P223" s="285"/>
    </row>
    <row r="224" spans="1:16" x14ac:dyDescent="0.2">
      <c r="A224" s="203" t="s">
        <v>2109</v>
      </c>
      <c r="B224" s="285" t="s">
        <v>2110</v>
      </c>
      <c r="C224" s="285" t="s">
        <v>423</v>
      </c>
      <c r="D224" s="285" t="s">
        <v>2111</v>
      </c>
      <c r="E224" s="285" t="s">
        <v>2112</v>
      </c>
      <c r="F224" s="285" t="s">
        <v>2113</v>
      </c>
      <c r="G224" s="285" t="s">
        <v>2921</v>
      </c>
      <c r="H224" s="285" t="s">
        <v>2114</v>
      </c>
      <c r="I224" s="285" t="s">
        <v>2922</v>
      </c>
      <c r="J224" s="285" t="s">
        <v>2923</v>
      </c>
      <c r="K224" s="285" t="s">
        <v>2115</v>
      </c>
      <c r="L224" s="286">
        <v>421903543319</v>
      </c>
      <c r="M224" s="285" t="s">
        <v>2924</v>
      </c>
      <c r="N224" s="285"/>
      <c r="O224" s="285"/>
      <c r="P224" s="285"/>
    </row>
    <row r="225" spans="1:16" ht="12.75" x14ac:dyDescent="0.2">
      <c r="A225" s="203" t="s">
        <v>2116</v>
      </c>
      <c r="B225" s="285" t="s">
        <v>2117</v>
      </c>
      <c r="C225" s="285" t="s">
        <v>423</v>
      </c>
      <c r="D225" s="285" t="s">
        <v>2118</v>
      </c>
      <c r="E225" s="285" t="s">
        <v>2119</v>
      </c>
      <c r="F225" s="285" t="s">
        <v>2120</v>
      </c>
      <c r="G225" s="313" t="s">
        <v>2121</v>
      </c>
      <c r="H225" s="285" t="s">
        <v>2122</v>
      </c>
      <c r="I225" s="285" t="s">
        <v>2123</v>
      </c>
      <c r="J225" s="285" t="s">
        <v>425</v>
      </c>
      <c r="K225" s="285" t="s">
        <v>2123</v>
      </c>
      <c r="L225" s="286">
        <v>421904823578</v>
      </c>
      <c r="M225" s="285" t="s">
        <v>2124</v>
      </c>
      <c r="N225" s="285"/>
      <c r="O225" s="285"/>
      <c r="P225" s="285"/>
    </row>
    <row r="226" spans="1:16" x14ac:dyDescent="0.2">
      <c r="A226" s="203" t="s">
        <v>2925</v>
      </c>
      <c r="B226" s="285" t="s">
        <v>2926</v>
      </c>
      <c r="C226" s="285" t="s">
        <v>423</v>
      </c>
      <c r="D226" s="285" t="s">
        <v>2927</v>
      </c>
      <c r="E226" s="285" t="s">
        <v>2928</v>
      </c>
      <c r="F226" s="285" t="s">
        <v>2929</v>
      </c>
      <c r="G226" s="285" t="s">
        <v>2930</v>
      </c>
      <c r="H226" s="285" t="s">
        <v>2931</v>
      </c>
      <c r="I226" s="285" t="s">
        <v>2932</v>
      </c>
      <c r="J226" s="285" t="s">
        <v>427</v>
      </c>
      <c r="K226" s="285" t="s">
        <v>2932</v>
      </c>
      <c r="L226" s="286">
        <v>421915740248</v>
      </c>
      <c r="M226" s="285" t="s">
        <v>2933</v>
      </c>
      <c r="N226" s="285"/>
      <c r="O226" s="285"/>
      <c r="P226" s="285"/>
    </row>
    <row r="227" spans="1:16" x14ac:dyDescent="0.2">
      <c r="A227" s="198" t="s">
        <v>984</v>
      </c>
      <c r="B227" s="199" t="s">
        <v>985</v>
      </c>
      <c r="C227" s="200" t="s">
        <v>423</v>
      </c>
      <c r="D227" s="199" t="s">
        <v>2125</v>
      </c>
      <c r="E227" s="199" t="s">
        <v>808</v>
      </c>
      <c r="F227" s="199" t="s">
        <v>986</v>
      </c>
      <c r="G227" s="265" t="s">
        <v>987</v>
      </c>
      <c r="H227" s="265" t="s">
        <v>988</v>
      </c>
      <c r="I227" s="199" t="s">
        <v>989</v>
      </c>
      <c r="J227" s="199" t="s">
        <v>427</v>
      </c>
      <c r="K227" s="199" t="s">
        <v>989</v>
      </c>
      <c r="L227" s="201">
        <v>421918648073</v>
      </c>
      <c r="M227" s="199" t="s">
        <v>990</v>
      </c>
      <c r="N227" s="199"/>
      <c r="O227" s="199"/>
      <c r="P227" s="199"/>
    </row>
    <row r="228" spans="1:16" ht="12.75" x14ac:dyDescent="0.2">
      <c r="A228" s="203" t="s">
        <v>2126</v>
      </c>
      <c r="B228" s="285" t="s">
        <v>2127</v>
      </c>
      <c r="C228" s="285" t="s">
        <v>423</v>
      </c>
      <c r="D228" s="285" t="s">
        <v>2128</v>
      </c>
      <c r="E228" s="285" t="s">
        <v>430</v>
      </c>
      <c r="F228" s="285" t="s">
        <v>437</v>
      </c>
      <c r="G228" s="313" t="s">
        <v>2129</v>
      </c>
      <c r="H228" s="285" t="s">
        <v>2130</v>
      </c>
      <c r="I228" s="285" t="s">
        <v>1996</v>
      </c>
      <c r="J228" s="285" t="s">
        <v>427</v>
      </c>
      <c r="K228" s="285" t="s">
        <v>1996</v>
      </c>
      <c r="L228" s="286">
        <v>421905706999</v>
      </c>
      <c r="M228" s="285" t="s">
        <v>2131</v>
      </c>
      <c r="N228" s="285"/>
      <c r="O228" s="285"/>
      <c r="P228" s="285"/>
    </row>
    <row r="229" spans="1:16" ht="12.75" x14ac:dyDescent="0.2">
      <c r="A229" s="203" t="s">
        <v>2132</v>
      </c>
      <c r="B229" s="285" t="s">
        <v>2133</v>
      </c>
      <c r="C229" s="285" t="s">
        <v>423</v>
      </c>
      <c r="D229" s="285" t="s">
        <v>2134</v>
      </c>
      <c r="E229" s="285" t="s">
        <v>434</v>
      </c>
      <c r="F229" s="285" t="s">
        <v>435</v>
      </c>
      <c r="G229" s="313" t="s">
        <v>2135</v>
      </c>
      <c r="H229" s="285" t="s">
        <v>2934</v>
      </c>
      <c r="I229" s="285" t="s">
        <v>2136</v>
      </c>
      <c r="J229" s="285" t="s">
        <v>425</v>
      </c>
      <c r="K229" s="285" t="s">
        <v>2136</v>
      </c>
      <c r="L229" s="286">
        <v>421918560175</v>
      </c>
      <c r="M229" s="285" t="s">
        <v>2137</v>
      </c>
      <c r="N229" s="285"/>
      <c r="O229" s="285"/>
      <c r="P229" s="285"/>
    </row>
    <row r="230" spans="1:16" x14ac:dyDescent="0.2">
      <c r="A230" s="203" t="s">
        <v>2935</v>
      </c>
      <c r="B230" s="285" t="s">
        <v>2936</v>
      </c>
      <c r="C230" s="285" t="s">
        <v>423</v>
      </c>
      <c r="D230" s="285" t="s">
        <v>2937</v>
      </c>
      <c r="E230" s="285" t="s">
        <v>2938</v>
      </c>
      <c r="F230" s="285" t="s">
        <v>2939</v>
      </c>
      <c r="G230" s="285" t="s">
        <v>2940</v>
      </c>
      <c r="H230" s="285" t="s">
        <v>2941</v>
      </c>
      <c r="I230" s="285" t="s">
        <v>2942</v>
      </c>
      <c r="J230" s="285" t="s">
        <v>2515</v>
      </c>
      <c r="K230" s="285" t="s">
        <v>2942</v>
      </c>
      <c r="L230" s="286">
        <v>421905892235</v>
      </c>
      <c r="M230" s="285" t="s">
        <v>2943</v>
      </c>
      <c r="N230" s="285"/>
      <c r="O230" s="285"/>
      <c r="P230" s="285"/>
    </row>
    <row r="231" spans="1:16" x14ac:dyDescent="0.2">
      <c r="A231" s="203" t="s">
        <v>2944</v>
      </c>
      <c r="B231" s="285" t="s">
        <v>2945</v>
      </c>
      <c r="C231" s="285" t="s">
        <v>423</v>
      </c>
      <c r="D231" s="285" t="s">
        <v>2946</v>
      </c>
      <c r="E231" s="285" t="s">
        <v>430</v>
      </c>
      <c r="F231" s="285" t="s">
        <v>1920</v>
      </c>
      <c r="G231" s="285" t="s">
        <v>2947</v>
      </c>
      <c r="H231" s="285" t="s">
        <v>2948</v>
      </c>
      <c r="I231" s="285" t="s">
        <v>2949</v>
      </c>
      <c r="J231" s="285" t="s">
        <v>2515</v>
      </c>
      <c r="K231" s="285" t="s">
        <v>2949</v>
      </c>
      <c r="L231" s="286">
        <v>421905491171</v>
      </c>
      <c r="M231" s="285" t="s">
        <v>2950</v>
      </c>
      <c r="N231" s="285"/>
      <c r="O231" s="285"/>
      <c r="P231" s="285"/>
    </row>
    <row r="232" spans="1:16" x14ac:dyDescent="0.2">
      <c r="A232" s="203" t="s">
        <v>2951</v>
      </c>
      <c r="B232" s="285" t="s">
        <v>2952</v>
      </c>
      <c r="C232" s="285" t="s">
        <v>423</v>
      </c>
      <c r="D232" s="285" t="s">
        <v>2953</v>
      </c>
      <c r="E232" s="285" t="s">
        <v>1766</v>
      </c>
      <c r="F232" s="285" t="s">
        <v>1767</v>
      </c>
      <c r="G232" s="285" t="s">
        <v>2954</v>
      </c>
      <c r="H232" s="285" t="s">
        <v>2955</v>
      </c>
      <c r="I232" s="285" t="s">
        <v>2956</v>
      </c>
      <c r="J232" s="285" t="s">
        <v>425</v>
      </c>
      <c r="K232" s="285" t="s">
        <v>2956</v>
      </c>
      <c r="L232" s="286">
        <v>421905731109</v>
      </c>
      <c r="M232" s="285" t="s">
        <v>2957</v>
      </c>
      <c r="N232" s="285"/>
      <c r="O232" s="285"/>
      <c r="P232" s="285"/>
    </row>
    <row r="233" spans="1:16" ht="12.75" x14ac:dyDescent="0.2">
      <c r="A233" s="203" t="s">
        <v>2138</v>
      </c>
      <c r="B233" s="285" t="s">
        <v>2139</v>
      </c>
      <c r="C233" s="285" t="s">
        <v>423</v>
      </c>
      <c r="D233" s="285" t="s">
        <v>2140</v>
      </c>
      <c r="E233" s="285" t="s">
        <v>436</v>
      </c>
      <c r="F233" s="285" t="s">
        <v>494</v>
      </c>
      <c r="G233" s="313" t="s">
        <v>2141</v>
      </c>
      <c r="H233" s="285" t="s">
        <v>2142</v>
      </c>
      <c r="I233" s="285" t="s">
        <v>2143</v>
      </c>
      <c r="J233" s="285" t="s">
        <v>427</v>
      </c>
      <c r="K233" s="285" t="s">
        <v>2144</v>
      </c>
      <c r="L233" s="286">
        <v>421915867076</v>
      </c>
      <c r="M233" s="285" t="s">
        <v>2145</v>
      </c>
      <c r="N233" s="285"/>
      <c r="O233" s="285"/>
      <c r="P233" s="285"/>
    </row>
    <row r="234" spans="1:16" x14ac:dyDescent="0.2">
      <c r="A234" s="203" t="s">
        <v>2958</v>
      </c>
      <c r="B234" s="285" t="s">
        <v>2959</v>
      </c>
      <c r="C234" s="285" t="s">
        <v>423</v>
      </c>
      <c r="D234" s="285" t="s">
        <v>2960</v>
      </c>
      <c r="E234" s="285" t="s">
        <v>2961</v>
      </c>
      <c r="F234" s="285" t="s">
        <v>2962</v>
      </c>
      <c r="G234" s="285" t="s">
        <v>2963</v>
      </c>
      <c r="H234" s="285" t="s">
        <v>2964</v>
      </c>
      <c r="I234" s="285" t="s">
        <v>2965</v>
      </c>
      <c r="J234" s="285" t="s">
        <v>425</v>
      </c>
      <c r="K234" s="285" t="s">
        <v>2965</v>
      </c>
      <c r="L234" s="286">
        <v>421905417209</v>
      </c>
      <c r="M234" s="285" t="s">
        <v>2966</v>
      </c>
      <c r="N234" s="285"/>
      <c r="O234" s="285"/>
      <c r="P234" s="285"/>
    </row>
    <row r="235" spans="1:16" x14ac:dyDescent="0.2">
      <c r="A235" s="198" t="s">
        <v>991</v>
      </c>
      <c r="B235" s="199" t="s">
        <v>992</v>
      </c>
      <c r="C235" s="200" t="s">
        <v>423</v>
      </c>
      <c r="D235" s="199" t="s">
        <v>2146</v>
      </c>
      <c r="E235" s="199" t="s">
        <v>434</v>
      </c>
      <c r="F235" s="199" t="s">
        <v>435</v>
      </c>
      <c r="G235" s="199" t="s">
        <v>993</v>
      </c>
      <c r="H235" s="199" t="s">
        <v>994</v>
      </c>
      <c r="I235" s="199" t="s">
        <v>995</v>
      </c>
      <c r="J235" s="199" t="s">
        <v>425</v>
      </c>
      <c r="K235" s="199" t="s">
        <v>995</v>
      </c>
      <c r="L235" s="201">
        <v>421905700790</v>
      </c>
      <c r="M235" s="199" t="s">
        <v>996</v>
      </c>
      <c r="N235" s="199"/>
      <c r="O235" s="199"/>
      <c r="P235" s="199"/>
    </row>
    <row r="236" spans="1:16" x14ac:dyDescent="0.2">
      <c r="A236" s="178" t="s">
        <v>997</v>
      </c>
      <c r="B236" s="277" t="s">
        <v>998</v>
      </c>
      <c r="C236" s="200" t="s">
        <v>423</v>
      </c>
      <c r="D236" s="277" t="s">
        <v>2147</v>
      </c>
      <c r="E236" s="277" t="s">
        <v>430</v>
      </c>
      <c r="F236" s="277" t="s">
        <v>758</v>
      </c>
      <c r="G236" s="277" t="s">
        <v>999</v>
      </c>
      <c r="H236" s="277" t="s">
        <v>1000</v>
      </c>
      <c r="I236" s="277" t="s">
        <v>1001</v>
      </c>
      <c r="J236" s="277" t="s">
        <v>427</v>
      </c>
      <c r="K236" s="277" t="s">
        <v>1002</v>
      </c>
      <c r="L236" s="322">
        <v>421918737877</v>
      </c>
      <c r="M236" s="277" t="s">
        <v>1003</v>
      </c>
      <c r="N236" s="277"/>
      <c r="O236" s="277"/>
      <c r="P236" s="277"/>
    </row>
    <row r="237" spans="1:16" x14ac:dyDescent="0.2">
      <c r="A237" s="178" t="s">
        <v>1004</v>
      </c>
      <c r="B237" s="277" t="s">
        <v>1005</v>
      </c>
      <c r="C237" s="200" t="s">
        <v>423</v>
      </c>
      <c r="D237" s="277" t="s">
        <v>1006</v>
      </c>
      <c r="E237" s="277" t="s">
        <v>430</v>
      </c>
      <c r="F237" s="277" t="s">
        <v>525</v>
      </c>
      <c r="G237" s="324" t="s">
        <v>1007</v>
      </c>
      <c r="H237" s="324" t="s">
        <v>1008</v>
      </c>
      <c r="I237" s="277" t="s">
        <v>1009</v>
      </c>
      <c r="J237" s="277" t="s">
        <v>425</v>
      </c>
      <c r="K237" s="277" t="s">
        <v>1009</v>
      </c>
      <c r="L237" s="322">
        <v>421903422249</v>
      </c>
      <c r="M237" s="277" t="s">
        <v>1010</v>
      </c>
      <c r="N237" s="277"/>
      <c r="O237" s="277"/>
      <c r="P237" s="277"/>
    </row>
    <row r="238" spans="1:16" x14ac:dyDescent="0.2">
      <c r="A238" s="198" t="s">
        <v>1011</v>
      </c>
      <c r="B238" s="199" t="s">
        <v>1012</v>
      </c>
      <c r="C238" s="200" t="s">
        <v>423</v>
      </c>
      <c r="D238" s="199" t="s">
        <v>1013</v>
      </c>
      <c r="E238" s="199" t="s">
        <v>430</v>
      </c>
      <c r="F238" s="199" t="s">
        <v>1014</v>
      </c>
      <c r="G238" s="199" t="s">
        <v>1015</v>
      </c>
      <c r="H238" s="199" t="s">
        <v>1016</v>
      </c>
      <c r="I238" s="199" t="s">
        <v>1017</v>
      </c>
      <c r="J238" s="199" t="s">
        <v>427</v>
      </c>
      <c r="K238" s="199" t="s">
        <v>1018</v>
      </c>
      <c r="L238" s="201">
        <v>421905641479</v>
      </c>
      <c r="M238" s="199" t="s">
        <v>1019</v>
      </c>
      <c r="N238" s="199"/>
      <c r="O238" s="199"/>
      <c r="P238" s="199"/>
    </row>
    <row r="239" spans="1:16" x14ac:dyDescent="0.2">
      <c r="A239" s="203" t="s">
        <v>2148</v>
      </c>
      <c r="B239" s="285" t="s">
        <v>2149</v>
      </c>
      <c r="C239" s="285" t="s">
        <v>423</v>
      </c>
      <c r="D239" s="285" t="s">
        <v>2150</v>
      </c>
      <c r="E239" s="285" t="s">
        <v>424</v>
      </c>
      <c r="F239" s="285" t="s">
        <v>817</v>
      </c>
      <c r="G239" s="285" t="s">
        <v>2151</v>
      </c>
      <c r="H239" s="285" t="s">
        <v>2152</v>
      </c>
      <c r="I239" s="285" t="s">
        <v>2153</v>
      </c>
      <c r="J239" s="285" t="s">
        <v>427</v>
      </c>
      <c r="K239" s="285" t="s">
        <v>2154</v>
      </c>
      <c r="L239" s="286">
        <v>421902821904</v>
      </c>
      <c r="M239" s="285" t="s">
        <v>2155</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318" activePane="bottomLeft" state="frozen"/>
      <selection activeCell="I2" sqref="I2:L73"/>
      <selection pane="bottomLeft" activeCell="C379" sqref="C379"/>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2975</v>
      </c>
      <c r="D2" s="287">
        <v>5000</v>
      </c>
      <c r="E2" s="230">
        <v>0</v>
      </c>
      <c r="F2" s="166" t="s">
        <v>360</v>
      </c>
      <c r="G2" s="169" t="s">
        <v>317</v>
      </c>
      <c r="H2" s="169" t="s">
        <v>1030</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2253</v>
      </c>
      <c r="B3" s="204" t="str">
        <f>VLOOKUP(A3,Adr!A:B,2,FALSE)</f>
        <v>"Miesta pre mladých"</v>
      </c>
      <c r="C3" s="197" t="s">
        <v>2975</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2975</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2975</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2975</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2308</v>
      </c>
      <c r="B9" s="204" t="str">
        <f>VLOOKUP(A9,Adr!A:B,2,FALSE)</f>
        <v>AKNELA</v>
      </c>
      <c r="C9" s="185" t="s">
        <v>2975</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3022</v>
      </c>
      <c r="B14" s="204" t="str">
        <f>VLOOKUP(A14,Adr!A:B,2,FALSE)</f>
        <v>Bartošan</v>
      </c>
      <c r="C14" s="185" t="s">
        <v>350</v>
      </c>
      <c r="D14" s="287">
        <v>3000</v>
      </c>
      <c r="E14" s="173">
        <v>0</v>
      </c>
      <c r="F14" s="166" t="s">
        <v>349</v>
      </c>
      <c r="G14" s="169" t="s">
        <v>321</v>
      </c>
      <c r="H14" s="169" t="s">
        <v>1030</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2325</v>
      </c>
      <c r="B15" s="204" t="str">
        <f>VLOOKUP(A15,Adr!A:B,2,FALSE)</f>
        <v>Basketbalový klub AŠK Slávia Trnava</v>
      </c>
      <c r="C15" s="185" t="s">
        <v>2975</v>
      </c>
      <c r="D15" s="287">
        <v>5000</v>
      </c>
      <c r="E15" s="173">
        <v>0</v>
      </c>
      <c r="F15" s="166" t="s">
        <v>360</v>
      </c>
      <c r="G15" s="169" t="s">
        <v>317</v>
      </c>
      <c r="H15" s="169" t="s">
        <v>1030</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2332</v>
      </c>
      <c r="B16" s="204" t="str">
        <f>VLOOKUP(A16,Adr!A:B,2,FALSE)</f>
        <v>Basketbalový klub mládeže JUNIOR Unverzity Konštantína Filozofa Nitra</v>
      </c>
      <c r="C16" s="196" t="s">
        <v>2975</v>
      </c>
      <c r="D16" s="289">
        <v>4000</v>
      </c>
      <c r="E16" s="173">
        <v>0</v>
      </c>
      <c r="F16" s="166" t="s">
        <v>360</v>
      </c>
      <c r="G16" s="169" t="s">
        <v>317</v>
      </c>
      <c r="H16" s="169" t="s">
        <v>1030</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2339</v>
      </c>
      <c r="B17" s="204" t="str">
        <f>VLOOKUP(A17,Adr!A:B,2,FALSE)</f>
        <v>BASKETBALOVÝ KLUB MLÁDEŽE ŽILINA - ZÁVODIE</v>
      </c>
      <c r="C17" s="185" t="s">
        <v>2975</v>
      </c>
      <c r="D17" s="287">
        <v>5000</v>
      </c>
      <c r="E17" s="230">
        <v>0</v>
      </c>
      <c r="F17" s="166" t="s">
        <v>360</v>
      </c>
      <c r="G17" s="169" t="s">
        <v>317</v>
      </c>
      <c r="H17" s="169" t="s">
        <v>1030</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2346</v>
      </c>
      <c r="B18" s="204" t="str">
        <f>VLOOKUP(A18,Adr!A:B,2,FALSE)</f>
        <v>Benitim</v>
      </c>
      <c r="C18" s="196" t="s">
        <v>2975</v>
      </c>
      <c r="D18" s="289">
        <v>4966</v>
      </c>
      <c r="E18" s="230">
        <v>0</v>
      </c>
      <c r="F18" s="166" t="s">
        <v>360</v>
      </c>
      <c r="G18" s="169" t="s">
        <v>317</v>
      </c>
      <c r="H18" s="169" t="s">
        <v>1030</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2355</v>
      </c>
      <c r="B19" s="204" t="str">
        <f>VLOOKUP(A19,Adr!A:B,2,FALSE)</f>
        <v>BIKE RACING SLOVAKIA MARTIN</v>
      </c>
      <c r="C19" s="185" t="s">
        <v>350</v>
      </c>
      <c r="D19" s="287">
        <v>10000</v>
      </c>
      <c r="E19" s="230">
        <v>0</v>
      </c>
      <c r="F19" s="166" t="s">
        <v>349</v>
      </c>
      <c r="G19" s="169" t="s">
        <v>317</v>
      </c>
      <c r="H19" s="169" t="s">
        <v>1030</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2363</v>
      </c>
      <c r="B37" s="204" t="str">
        <f>VLOOKUP(A37,Adr!A:B,2,FALSE)</f>
        <v>Florbalový klub AS Trenčín</v>
      </c>
      <c r="C37" s="185" t="s">
        <v>2975</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2372</v>
      </c>
      <c r="B38" s="204" t="str">
        <f>VLOOKUP(A38,Adr!A:B,2,FALSE)</f>
        <v>FLORBALOVÝ KLUB MICHALOVCE</v>
      </c>
      <c r="C38" s="185" t="s">
        <v>2975</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2379</v>
      </c>
      <c r="B39" s="204" t="str">
        <f>VLOOKUP(A39,Adr!A:B,2,FALSE)</f>
        <v>Futbalový klub Dúbravka</v>
      </c>
      <c r="C39" s="196" t="s">
        <v>2975</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2387</v>
      </c>
      <c r="B40" s="204" t="str">
        <f>VLOOKUP(A40,Adr!A:B,2,FALSE)</f>
        <v>Futbalový klub Iskra Hnúšťa</v>
      </c>
      <c r="C40" s="197" t="s">
        <v>2975</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2396</v>
      </c>
      <c r="B41" s="204" t="str">
        <f>VLOOKUP(A41,Adr!A:B,2,FALSE)</f>
        <v>FUTBALOVÝ KLUB POLÍCIE BRATISLAVA</v>
      </c>
      <c r="C41" s="196" t="s">
        <v>2975</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2403</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2411</v>
      </c>
      <c r="B44" s="204" t="str">
        <f>VLOOKUP(A44,Adr!A:B,2,FALSE)</f>
        <v>Handball Club Pezinok</v>
      </c>
      <c r="C44" s="185" t="s">
        <v>2975</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2418</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2427</v>
      </c>
      <c r="B50" s="204" t="str">
        <f>VLOOKUP(A50,Adr!A:B,2,FALSE)</f>
        <v>ILYO - TAEKWONDO TRENČÍN, o. z.</v>
      </c>
      <c r="C50" s="196" t="s">
        <v>2975</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2436</v>
      </c>
      <c r="B52" s="204" t="str">
        <f>VLOOKUP(A52,Adr!A:B,2,FALSE)</f>
        <v>JAKASPORT academy</v>
      </c>
      <c r="C52" s="185" t="s">
        <v>2975</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2443</v>
      </c>
      <c r="B53" s="204" t="str">
        <f>VLOOKUP(A53,Adr!A:B,2,FALSE)</f>
        <v>job&amp;fun s.r.o.</v>
      </c>
      <c r="C53" s="185" t="s">
        <v>2975</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2453</v>
      </c>
      <c r="B55" s="204" t="str">
        <f>VLOOKUP(A55,Adr!A:B,2,FALSE)</f>
        <v>Judo Klub Martin, Občianske združenie</v>
      </c>
      <c r="C55" s="185" t="s">
        <v>2975</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2460</v>
      </c>
      <c r="B57" s="204" t="str">
        <f>VLOOKUP(A57,Adr!A:B,2,FALSE)</f>
        <v>Karate Klub IGLOW, o. z.</v>
      </c>
      <c r="C57" s="185" t="s">
        <v>2975</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2470</v>
      </c>
      <c r="B58" s="204" t="str">
        <f>VLOOKUP(A58,Adr!A:B,2,FALSE)</f>
        <v>KARATE KLUB JUNIOR PREŠOV, o. z.</v>
      </c>
      <c r="C58" s="197" t="s">
        <v>2975</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2477</v>
      </c>
      <c r="B59" s="204" t="str">
        <f>VLOOKUP(A59,Adr!A:B,2,FALSE)</f>
        <v>KARATE KLUB KRETOVIČ KOŠICE, o. z.</v>
      </c>
      <c r="C59" s="185" t="s">
        <v>2975</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2484</v>
      </c>
      <c r="B60" s="204" t="str">
        <f>VLOOKUP(A60,Adr!A:B,2,FALSE)</f>
        <v>Karate klub Prievidza FKŠ</v>
      </c>
      <c r="C60" s="185" t="s">
        <v>2975</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2491</v>
      </c>
      <c r="B61" s="204" t="str">
        <f>VLOOKUP(A61,Adr!A:B,2,FALSE)</f>
        <v>Karate klub Žilina, o.z.</v>
      </c>
      <c r="C61" s="196" t="s">
        <v>2975</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3023</v>
      </c>
      <c r="B62" s="204" t="str">
        <f>VLOOKUP(A62,Adr!A:B,2,FALSE)</f>
        <v>KASprof-security bul team Orava</v>
      </c>
      <c r="C62" s="196" t="s">
        <v>350</v>
      </c>
      <c r="D62" s="289">
        <v>10000</v>
      </c>
      <c r="E62" s="230">
        <v>0</v>
      </c>
      <c r="F62" s="166" t="s">
        <v>349</v>
      </c>
      <c r="G62" s="169" t="s">
        <v>321</v>
      </c>
      <c r="H62" s="169" t="s">
        <v>1030</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2498</v>
      </c>
      <c r="B63" s="204" t="str">
        <f>VLOOKUP(A63,Adr!A:B,2,FALSE)</f>
        <v>KFC Komárno</v>
      </c>
      <c r="C63" s="196" t="s">
        <v>2975</v>
      </c>
      <c r="D63" s="289">
        <v>2150</v>
      </c>
      <c r="E63" s="173">
        <v>0</v>
      </c>
      <c r="F63" s="166" t="s">
        <v>360</v>
      </c>
      <c r="G63" s="169" t="s">
        <v>317</v>
      </c>
      <c r="H63" s="169" t="s">
        <v>1030</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1764</v>
      </c>
      <c r="B64" s="204" t="str">
        <f>VLOOKUP(A64,Adr!A:B,2,FALSE)</f>
        <v>Klub gymnastických športov Slávia Trnava</v>
      </c>
      <c r="C64" s="185" t="s">
        <v>2975</v>
      </c>
      <c r="D64" s="287">
        <v>4700</v>
      </c>
      <c r="E64" s="230">
        <v>0</v>
      </c>
      <c r="F64" s="166" t="s">
        <v>360</v>
      </c>
      <c r="G64" s="169" t="s">
        <v>317</v>
      </c>
      <c r="H64" s="169" t="s">
        <v>1030</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1764</v>
      </c>
      <c r="B65" s="204" t="str">
        <f>VLOOKUP(A65,Adr!A:B,2,FALSE)</f>
        <v>Klub gymnastických športov Slávia Trnava</v>
      </c>
      <c r="C65" s="169" t="s">
        <v>2197</v>
      </c>
      <c r="D65" s="288">
        <v>2538</v>
      </c>
      <c r="E65" s="230">
        <v>0</v>
      </c>
      <c r="F65" s="166" t="s">
        <v>362</v>
      </c>
      <c r="G65" s="169" t="s">
        <v>321</v>
      </c>
      <c r="H65" s="169" t="s">
        <v>1030</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2508</v>
      </c>
      <c r="B66" s="204" t="str">
        <f>VLOOKUP(A66,Adr!A:B,2,FALSE)</f>
        <v>Klub modernej gymnastiky DANUBIA</v>
      </c>
      <c r="C66" s="196" t="s">
        <v>2975</v>
      </c>
      <c r="D66" s="289">
        <v>5000</v>
      </c>
      <c r="E66" s="173">
        <v>0</v>
      </c>
      <c r="F66" s="166" t="s">
        <v>360</v>
      </c>
      <c r="G66" s="169" t="s">
        <v>317</v>
      </c>
      <c r="H66" s="169" t="s">
        <v>1030</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1769</v>
      </c>
      <c r="B67" s="204" t="str">
        <f>VLOOKUP(A67,Adr!A:B,2,FALSE)</f>
        <v>Klub orientačného behu ATU Košice</v>
      </c>
      <c r="C67" s="185" t="s">
        <v>2198</v>
      </c>
      <c r="D67" s="288">
        <v>7200</v>
      </c>
      <c r="E67" s="173">
        <v>0</v>
      </c>
      <c r="F67" s="166" t="s">
        <v>362</v>
      </c>
      <c r="G67" s="169" t="s">
        <v>321</v>
      </c>
      <c r="H67" s="169" t="s">
        <v>1030</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1775</v>
      </c>
      <c r="B68" s="204" t="str">
        <f>VLOOKUP(A68,Adr!A:B,2,FALSE)</f>
        <v>Klub plaveckých športov Nereus Žilina, o. z.</v>
      </c>
      <c r="C68" s="185" t="s">
        <v>2199</v>
      </c>
      <c r="D68" s="287">
        <v>7000</v>
      </c>
      <c r="E68" s="230">
        <v>0</v>
      </c>
      <c r="F68" s="166" t="s">
        <v>362</v>
      </c>
      <c r="G68" s="169" t="s">
        <v>321</v>
      </c>
      <c r="H68" s="169" t="s">
        <v>1030</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2.5" x14ac:dyDescent="0.2">
      <c r="A69" s="166" t="s">
        <v>1783</v>
      </c>
      <c r="B69" s="204" t="str">
        <f>VLOOKUP(A69,Adr!A:B,2,FALSE)</f>
        <v>Klub sálového futbalu Športový klub Prednádražie Trnava</v>
      </c>
      <c r="C69" s="196" t="s">
        <v>2200</v>
      </c>
      <c r="D69" s="289">
        <v>3849.9999999999995</v>
      </c>
      <c r="E69" s="173">
        <v>0</v>
      </c>
      <c r="F69" s="166" t="s">
        <v>362</v>
      </c>
      <c r="G69" s="169" t="s">
        <v>321</v>
      </c>
      <c r="H69" s="169" t="s">
        <v>1030</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1380</v>
      </c>
      <c r="B70" s="204" t="str">
        <f>VLOOKUP(A70,Adr!A:B,2,FALSE)</f>
        <v>Klub slovenských turistov</v>
      </c>
      <c r="C70" s="196" t="s">
        <v>1666</v>
      </c>
      <c r="D70" s="289">
        <v>50000</v>
      </c>
      <c r="E70" s="230">
        <v>0</v>
      </c>
      <c r="F70" s="166" t="s">
        <v>349</v>
      </c>
      <c r="G70" s="169" t="s">
        <v>317</v>
      </c>
      <c r="H70" s="169" t="s">
        <v>1030</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2517</v>
      </c>
      <c r="B71" s="204" t="str">
        <f>VLOOKUP(A71,Adr!A:B,2,FALSE)</f>
        <v>Klub Super Deti Košice, o.z.</v>
      </c>
      <c r="C71" s="196" t="s">
        <v>2975</v>
      </c>
      <c r="D71" s="289">
        <v>3290</v>
      </c>
      <c r="E71" s="230">
        <v>0</v>
      </c>
      <c r="F71" s="166" t="s">
        <v>360</v>
      </c>
      <c r="G71" s="169" t="s">
        <v>317</v>
      </c>
      <c r="H71" s="169" t="s">
        <v>1030</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2524</v>
      </c>
      <c r="B72" s="204" t="str">
        <f>VLOOKUP(A72,Adr!A:B,2,FALSE)</f>
        <v>Klub vodného slalomu Karlova Ves</v>
      </c>
      <c r="C72" s="185" t="s">
        <v>2975</v>
      </c>
      <c r="D72" s="287">
        <v>2000</v>
      </c>
      <c r="E72" s="173">
        <v>0</v>
      </c>
      <c r="F72" s="166" t="s">
        <v>360</v>
      </c>
      <c r="G72" s="169" t="s">
        <v>317</v>
      </c>
      <c r="H72" s="169" t="s">
        <v>1030</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2532</v>
      </c>
      <c r="B73" s="204" t="str">
        <f>VLOOKUP(A73,Adr!A:B,2,FALSE)</f>
        <v>Krasokorčuliarsky klub Iskra Banská Bystrica</v>
      </c>
      <c r="C73" s="185" t="s">
        <v>2975</v>
      </c>
      <c r="D73" s="287">
        <v>5000</v>
      </c>
      <c r="E73" s="230">
        <v>0</v>
      </c>
      <c r="F73" s="166" t="s">
        <v>360</v>
      </c>
      <c r="G73" s="169" t="s">
        <v>317</v>
      </c>
      <c r="H73" s="169" t="s">
        <v>1030</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2540</v>
      </c>
      <c r="B74" s="204" t="str">
        <f>VLOOKUP(A74,Adr!A:B,2,FALSE)</f>
        <v>KRAV MAGA Modra</v>
      </c>
      <c r="C74" s="196" t="s">
        <v>350</v>
      </c>
      <c r="D74" s="289">
        <v>15000</v>
      </c>
      <c r="E74" s="173">
        <v>0</v>
      </c>
      <c r="F74" s="166" t="s">
        <v>349</v>
      </c>
      <c r="G74" s="169" t="s">
        <v>317</v>
      </c>
      <c r="H74" s="169" t="s">
        <v>1030</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2547</v>
      </c>
      <c r="B75" s="204" t="str">
        <f>VLOOKUP(A75,Adr!A:B,2,FALSE)</f>
        <v>Lieskovský tenisový klub – LTC</v>
      </c>
      <c r="C75" s="185" t="s">
        <v>2975</v>
      </c>
      <c r="D75" s="287">
        <v>5000</v>
      </c>
      <c r="E75" s="173">
        <v>0</v>
      </c>
      <c r="F75" s="166" t="s">
        <v>360</v>
      </c>
      <c r="G75" s="169" t="s">
        <v>317</v>
      </c>
      <c r="H75" s="169" t="s">
        <v>1030</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2556</v>
      </c>
      <c r="B76" s="204" t="str">
        <f>VLOOKUP(A76,Adr!A:B,2,FALSE)</f>
        <v>Lyžiarsky klub Lokomotíva Bratislava</v>
      </c>
      <c r="C76" s="197" t="s">
        <v>2975</v>
      </c>
      <c r="D76" s="290">
        <v>2248</v>
      </c>
      <c r="E76" s="230">
        <v>0</v>
      </c>
      <c r="F76" s="166" t="s">
        <v>360</v>
      </c>
      <c r="G76" s="169" t="s">
        <v>317</v>
      </c>
      <c r="H76" s="169" t="s">
        <v>1030</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2565</v>
      </c>
      <c r="B77" s="204" t="str">
        <f>VLOOKUP(A77,Adr!A:B,2,FALSE)</f>
        <v>Lyžiarsky klub Opalisko Závažná Poruba  </v>
      </c>
      <c r="C77" s="196" t="s">
        <v>2975</v>
      </c>
      <c r="D77" s="289">
        <v>2000</v>
      </c>
      <c r="E77" s="230">
        <v>0</v>
      </c>
      <c r="F77" s="166" t="s">
        <v>360</v>
      </c>
      <c r="G77" s="169" t="s">
        <v>317</v>
      </c>
      <c r="H77" s="169" t="s">
        <v>1030</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ht="22.5" x14ac:dyDescent="0.2">
      <c r="A78" s="166" t="s">
        <v>1791</v>
      </c>
      <c r="B78" s="204" t="str">
        <f>VLOOKUP(A78,Adr!A:B,2,FALSE)</f>
        <v>MAMMAL - Slovenský zväz MMA</v>
      </c>
      <c r="C78" s="196" t="s">
        <v>352</v>
      </c>
      <c r="D78" s="289">
        <v>50600</v>
      </c>
      <c r="E78" s="230">
        <v>0</v>
      </c>
      <c r="F78" s="166" t="s">
        <v>351</v>
      </c>
      <c r="G78" s="169" t="s">
        <v>321</v>
      </c>
      <c r="H78" s="169" t="s">
        <v>1030</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1800</v>
      </c>
      <c r="B79" s="204" t="str">
        <f>VLOOKUP(A79,Adr!A:B,2,FALSE)</f>
        <v>Maratón klub Rajec</v>
      </c>
      <c r="C79" s="196" t="s">
        <v>2201</v>
      </c>
      <c r="D79" s="287">
        <v>10000</v>
      </c>
      <c r="E79" s="230">
        <v>0</v>
      </c>
      <c r="F79" s="166" t="s">
        <v>362</v>
      </c>
      <c r="G79" s="169" t="s">
        <v>321</v>
      </c>
      <c r="H79" s="169" t="s">
        <v>1030</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2574</v>
      </c>
      <c r="B80" s="204" t="str">
        <f>VLOOKUP(A80,Adr!A:B,2,FALSE)</f>
        <v>Mestský futbalový klub Dolný Kubín</v>
      </c>
      <c r="C80" s="169" t="s">
        <v>2975</v>
      </c>
      <c r="D80" s="288">
        <v>4800</v>
      </c>
      <c r="E80" s="173">
        <v>0</v>
      </c>
      <c r="F80" s="166" t="s">
        <v>360</v>
      </c>
      <c r="G80" s="169" t="s">
        <v>317</v>
      </c>
      <c r="H80" s="169" t="s">
        <v>1030</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2581</v>
      </c>
      <c r="B81" s="204" t="str">
        <f>VLOOKUP(A81,Adr!A:B,2,FALSE)</f>
        <v>Mestský úrad Brezno</v>
      </c>
      <c r="C81" s="196" t="s">
        <v>2975</v>
      </c>
      <c r="D81" s="289">
        <v>5000</v>
      </c>
      <c r="E81" s="173">
        <v>0</v>
      </c>
      <c r="F81" s="166" t="s">
        <v>360</v>
      </c>
      <c r="G81" s="169" t="s">
        <v>317</v>
      </c>
      <c r="H81" s="169" t="s">
        <v>1030</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2591</v>
      </c>
      <c r="B82" s="204" t="str">
        <f>VLOOKUP(A82,Adr!A:B,2,FALSE)</f>
        <v>Mestský úrad Poprad</v>
      </c>
      <c r="C82" s="185" t="s">
        <v>2975</v>
      </c>
      <c r="D82" s="287">
        <v>5000</v>
      </c>
      <c r="E82" s="173">
        <v>0</v>
      </c>
      <c r="F82" s="166" t="s">
        <v>360</v>
      </c>
      <c r="G82" s="169" t="s">
        <v>317</v>
      </c>
      <c r="H82" s="169" t="s">
        <v>1030</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2599</v>
      </c>
      <c r="B83" s="204" t="str">
        <f>VLOOKUP(A83,Adr!A:B,2,FALSE)</f>
        <v>Mestský úrad Štúrovo</v>
      </c>
      <c r="C83" s="185" t="s">
        <v>2975</v>
      </c>
      <c r="D83" s="287">
        <v>5000</v>
      </c>
      <c r="E83" s="230">
        <v>0</v>
      </c>
      <c r="F83" s="166" t="s">
        <v>360</v>
      </c>
      <c r="G83" s="169" t="s">
        <v>317</v>
      </c>
      <c r="H83" s="169" t="s">
        <v>1030</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2608</v>
      </c>
      <c r="B84" s="204" t="str">
        <f>VLOOKUP(A84,Adr!A:B,2,FALSE)</f>
        <v>MESTSKÝ VOLEJBALOVÝ KLUB NOVÉ MESTO NAD VÁHOM</v>
      </c>
      <c r="C84" s="185" t="s">
        <v>2975</v>
      </c>
      <c r="D84" s="287">
        <v>4116</v>
      </c>
      <c r="E84" s="173">
        <v>0</v>
      </c>
      <c r="F84" s="166" t="s">
        <v>360</v>
      </c>
      <c r="G84" s="169" t="s">
        <v>317</v>
      </c>
      <c r="H84" s="169" t="s">
        <v>1030</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2618</v>
      </c>
      <c r="B85" s="204" t="str">
        <f>VLOOKUP(A85,Adr!A:B,2,FALSE)</f>
        <v>MINDA GYM BRATISLAVA</v>
      </c>
      <c r="C85" s="185" t="s">
        <v>350</v>
      </c>
      <c r="D85" s="187">
        <v>5000</v>
      </c>
      <c r="E85" s="173">
        <v>0</v>
      </c>
      <c r="F85" s="182" t="s">
        <v>349</v>
      </c>
      <c r="G85" s="185" t="s">
        <v>321</v>
      </c>
      <c r="H85" s="185" t="s">
        <v>1030</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1811</v>
      </c>
      <c r="B86" s="204" t="str">
        <f>VLOOKUP(A86,Adr!A:B,2,FALSE)</f>
        <v>Mládežnícka basketbalová akadémia Prievidza</v>
      </c>
      <c r="C86" s="196" t="s">
        <v>2202</v>
      </c>
      <c r="D86" s="287">
        <v>7760</v>
      </c>
      <c r="E86" s="173">
        <v>0</v>
      </c>
      <c r="F86" s="166" t="s">
        <v>362</v>
      </c>
      <c r="G86" s="169" t="s">
        <v>321</v>
      </c>
      <c r="H86" s="169" t="s">
        <v>1030</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2624</v>
      </c>
      <c r="B87" s="204" t="str">
        <f>VLOOKUP(A87,Adr!A:B,2,FALSE)</f>
        <v>MŠK - STO Krompachy</v>
      </c>
      <c r="C87" s="196" t="s">
        <v>2975</v>
      </c>
      <c r="D87" s="289">
        <v>5000</v>
      </c>
      <c r="E87" s="230">
        <v>0</v>
      </c>
      <c r="F87" s="166" t="s">
        <v>360</v>
      </c>
      <c r="G87" s="169" t="s">
        <v>317</v>
      </c>
      <c r="H87" s="169" t="s">
        <v>1030</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2633</v>
      </c>
      <c r="B88" s="204" t="str">
        <f>VLOOKUP(A88,Adr!A:B,2,FALSE)</f>
        <v>MŠK Púchov s. r. o.</v>
      </c>
      <c r="C88" s="185" t="s">
        <v>350</v>
      </c>
      <c r="D88" s="187">
        <v>13000</v>
      </c>
      <c r="E88" s="173">
        <v>0</v>
      </c>
      <c r="F88" s="182" t="s">
        <v>349</v>
      </c>
      <c r="G88" s="185" t="s">
        <v>321</v>
      </c>
      <c r="H88" s="185" t="s">
        <v>1030</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2639</v>
      </c>
      <c r="B89" s="204" t="str">
        <f>VLOOKUP(A89,Adr!A:B,2,FALSE)</f>
        <v>MUSHER KLUB LUČENEC</v>
      </c>
      <c r="C89" s="185" t="s">
        <v>350</v>
      </c>
      <c r="D89" s="187">
        <v>4500</v>
      </c>
      <c r="E89" s="230">
        <v>0</v>
      </c>
      <c r="F89" s="182" t="s">
        <v>349</v>
      </c>
      <c r="G89" s="185" t="s">
        <v>321</v>
      </c>
      <c r="H89" s="185" t="s">
        <v>1030</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2647</v>
      </c>
      <c r="B90" s="204" t="str">
        <f>VLOOKUP(A90,Adr!A:B,2,FALSE)</f>
        <v>NOVÉ TVÁRE/NEW FACES</v>
      </c>
      <c r="C90" s="185" t="s">
        <v>350</v>
      </c>
      <c r="D90" s="187">
        <v>5000</v>
      </c>
      <c r="E90" s="230">
        <v>0</v>
      </c>
      <c r="F90" s="182" t="s">
        <v>349</v>
      </c>
      <c r="G90" s="185" t="s">
        <v>321</v>
      </c>
      <c r="H90" s="185" t="s">
        <v>1030</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1820</v>
      </c>
      <c r="B91" s="204" t="str">
        <f>VLOOKUP(A91,Adr!A:B,2,FALSE)</f>
        <v>Občianske združenie "Športový klub DELFÍN Nitra"</v>
      </c>
      <c r="C91" s="185" t="s">
        <v>2203</v>
      </c>
      <c r="D91" s="287">
        <v>7000</v>
      </c>
      <c r="E91" s="230">
        <v>0</v>
      </c>
      <c r="F91" s="166" t="s">
        <v>362</v>
      </c>
      <c r="G91" s="169" t="s">
        <v>321</v>
      </c>
      <c r="H91" s="169" t="s">
        <v>1030</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2653</v>
      </c>
      <c r="B92" s="204" t="str">
        <f>VLOOKUP(A92,Adr!A:B,2,FALSE)</f>
        <v>Občianske združenie Sokolík</v>
      </c>
      <c r="C92" s="196" t="s">
        <v>2975</v>
      </c>
      <c r="D92" s="287">
        <v>5000</v>
      </c>
      <c r="E92" s="173">
        <v>0</v>
      </c>
      <c r="F92" s="166" t="s">
        <v>360</v>
      </c>
      <c r="G92" s="169" t="s">
        <v>317</v>
      </c>
      <c r="H92" s="169" t="s">
        <v>1030</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1828</v>
      </c>
      <c r="B93" s="204" t="str">
        <f>VLOOKUP(A93,Adr!A:B,2,FALSE)</f>
        <v>OCRA Slovakia</v>
      </c>
      <c r="C93" s="169" t="s">
        <v>2233</v>
      </c>
      <c r="D93" s="288">
        <v>15000</v>
      </c>
      <c r="E93" s="173">
        <v>0</v>
      </c>
      <c r="F93" s="166" t="s">
        <v>349</v>
      </c>
      <c r="G93" s="169" t="s">
        <v>321</v>
      </c>
      <c r="H93" s="169" t="s">
        <v>1030</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3024</v>
      </c>
      <c r="B94" s="204" t="str">
        <f>VLOOKUP(A94,Adr!A:B,2,FALSE)</f>
        <v>Paca Racing Team</v>
      </c>
      <c r="C94" s="185" t="s">
        <v>350</v>
      </c>
      <c r="D94" s="288">
        <v>2000</v>
      </c>
      <c r="E94" s="173">
        <v>0</v>
      </c>
      <c r="F94" s="166" t="s">
        <v>349</v>
      </c>
      <c r="G94" s="169" t="s">
        <v>321</v>
      </c>
      <c r="H94" s="169" t="s">
        <v>1030</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2663</v>
      </c>
      <c r="B95" s="204" t="str">
        <f>VLOOKUP(A95,Adr!A:B,2,FALSE)</f>
        <v>Penguin sport club</v>
      </c>
      <c r="C95" s="197" t="s">
        <v>2975</v>
      </c>
      <c r="D95" s="290">
        <v>5000</v>
      </c>
      <c r="E95" s="230">
        <v>0</v>
      </c>
      <c r="F95" s="166" t="s">
        <v>360</v>
      </c>
      <c r="G95" s="169" t="s">
        <v>317</v>
      </c>
      <c r="H95" s="169" t="s">
        <v>1030</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2.5" x14ac:dyDescent="0.2">
      <c r="A96" s="166" t="s">
        <v>1835</v>
      </c>
      <c r="B96" s="204" t="str">
        <f>VLOOKUP(A96,Adr!A:B,2,FALSE)</f>
        <v>Philosophers Nitra</v>
      </c>
      <c r="C96" s="196" t="s">
        <v>2156</v>
      </c>
      <c r="D96" s="289">
        <v>25000</v>
      </c>
      <c r="E96" s="173">
        <v>0</v>
      </c>
      <c r="F96" s="166" t="s">
        <v>349</v>
      </c>
      <c r="G96" s="169" t="s">
        <v>321</v>
      </c>
      <c r="H96" s="169" t="s">
        <v>1030</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2673</v>
      </c>
      <c r="B97" s="204" t="str">
        <f>VLOOKUP(A97,Adr!A:B,2,FALSE)</f>
        <v>Pilot JET s.r.o.</v>
      </c>
      <c r="C97" s="196" t="s">
        <v>350</v>
      </c>
      <c r="D97" s="289">
        <v>25000</v>
      </c>
      <c r="E97" s="230">
        <v>0</v>
      </c>
      <c r="F97" s="166" t="s">
        <v>349</v>
      </c>
      <c r="G97" s="169" t="s">
        <v>317</v>
      </c>
      <c r="H97" s="169" t="s">
        <v>1030</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1842</v>
      </c>
      <c r="B98" s="204" t="str">
        <f>VLOOKUP(A98,Adr!A:B,2,FALSE)</f>
        <v>PIRANA Sport Club</v>
      </c>
      <c r="C98" s="185" t="s">
        <v>2204</v>
      </c>
      <c r="D98" s="287">
        <v>2600</v>
      </c>
      <c r="E98" s="173">
        <v>0</v>
      </c>
      <c r="F98" s="166" t="s">
        <v>362</v>
      </c>
      <c r="G98" s="169" t="s">
        <v>321</v>
      </c>
      <c r="H98" s="169" t="s">
        <v>1030</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1852</v>
      </c>
      <c r="B99" s="204" t="str">
        <f>VLOOKUP(A99,Adr!A:B,2,FALSE)</f>
        <v>Pohyb ako dar</v>
      </c>
      <c r="C99" s="196" t="s">
        <v>2205</v>
      </c>
      <c r="D99" s="287">
        <v>4500</v>
      </c>
      <c r="E99" s="173">
        <v>0</v>
      </c>
      <c r="F99" s="166" t="s">
        <v>362</v>
      </c>
      <c r="G99" s="169" t="s">
        <v>321</v>
      </c>
      <c r="H99" s="169" t="s">
        <v>1030</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1859</v>
      </c>
      <c r="B100" s="204" t="str">
        <f>VLOOKUP(A100,Adr!A:B,2,FALSE)</f>
        <v>SKI CLUB VRÁTNA</v>
      </c>
      <c r="C100" s="196" t="s">
        <v>2206</v>
      </c>
      <c r="D100" s="287">
        <v>4333.5</v>
      </c>
      <c r="E100" s="230">
        <v>0</v>
      </c>
      <c r="F100" s="166" t="s">
        <v>362</v>
      </c>
      <c r="G100" s="169" t="s">
        <v>321</v>
      </c>
      <c r="H100" s="169" t="s">
        <v>1030</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2683</v>
      </c>
      <c r="B101" s="204" t="str">
        <f>VLOOKUP(A101,Adr!A:B,2,FALSE)</f>
        <v>Slávia Gymnastické centrum Bratislava</v>
      </c>
      <c r="C101" s="185" t="s">
        <v>2975</v>
      </c>
      <c r="D101" s="289">
        <v>5000</v>
      </c>
      <c r="E101" s="173">
        <v>0</v>
      </c>
      <c r="F101" s="166" t="s">
        <v>360</v>
      </c>
      <c r="G101" s="169" t="s">
        <v>317</v>
      </c>
      <c r="H101" s="169" t="s">
        <v>1030</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439</v>
      </c>
      <c r="B102" s="204" t="str">
        <f>VLOOKUP(A102,Adr!A:B,2,FALSE)</f>
        <v>Slovenská asociácia amerického futbalu</v>
      </c>
      <c r="C102" s="197" t="s">
        <v>1031</v>
      </c>
      <c r="D102" s="290">
        <v>20620</v>
      </c>
      <c r="E102" s="230">
        <v>0</v>
      </c>
      <c r="F102" s="166" t="s">
        <v>339</v>
      </c>
      <c r="G102" s="169" t="s">
        <v>319</v>
      </c>
      <c r="H102" s="169" t="s">
        <v>1030</v>
      </c>
      <c r="I102" s="192" t="str">
        <f t="shared" si="5"/>
        <v>30787009a</v>
      </c>
      <c r="J102" s="167" t="str">
        <f t="shared" si="6"/>
        <v>30787009026 02</v>
      </c>
      <c r="K102" s="5" t="s">
        <v>1032</v>
      </c>
      <c r="L102" s="167" t="str">
        <f t="shared" si="7"/>
        <v>30787009026 02B</v>
      </c>
      <c r="M102" s="5" t="str">
        <f t="shared" si="8"/>
        <v>Slovenská asociácia amerického futbaluaBamerický futbal - bežné transfery</v>
      </c>
      <c r="N102" s="3" t="str">
        <f t="shared" si="9"/>
        <v>30787009aB</v>
      </c>
    </row>
    <row r="103" spans="1:14" x14ac:dyDescent="0.2">
      <c r="A103" s="198" t="s">
        <v>446</v>
      </c>
      <c r="B103" s="204" t="str">
        <f>VLOOKUP(A103,Adr!A:B,2,FALSE)</f>
        <v>Slovenská asociácia boccie</v>
      </c>
      <c r="C103" s="169" t="s">
        <v>1033</v>
      </c>
      <c r="D103" s="288">
        <v>19239</v>
      </c>
      <c r="E103" s="173">
        <v>0</v>
      </c>
      <c r="F103" s="166" t="s">
        <v>339</v>
      </c>
      <c r="G103" s="169" t="s">
        <v>319</v>
      </c>
      <c r="H103" s="169" t="s">
        <v>1030</v>
      </c>
      <c r="I103" s="192" t="str">
        <f t="shared" si="5"/>
        <v>00631655a</v>
      </c>
      <c r="J103" s="167" t="str">
        <f t="shared" si="6"/>
        <v>00631655026 02</v>
      </c>
      <c r="K103" s="5" t="s">
        <v>1034</v>
      </c>
      <c r="L103" s="167" t="str">
        <f t="shared" si="7"/>
        <v>00631655026 02B</v>
      </c>
      <c r="M103" s="5" t="str">
        <f t="shared" si="8"/>
        <v>Slovenská asociácia boccieaBboccia - bežné transfery</v>
      </c>
      <c r="N103" s="3" t="str">
        <f t="shared" si="9"/>
        <v>00631655aB</v>
      </c>
    </row>
    <row r="104" spans="1:14" x14ac:dyDescent="0.2">
      <c r="A104" s="198" t="s">
        <v>446</v>
      </c>
      <c r="B104" s="204" t="str">
        <f>VLOOKUP(A104,Adr!A:B,2,FALSE)</f>
        <v>Slovenská asociácia boccie</v>
      </c>
      <c r="C104" s="185" t="s">
        <v>1035</v>
      </c>
      <c r="D104" s="287">
        <v>19239</v>
      </c>
      <c r="E104" s="230">
        <v>0</v>
      </c>
      <c r="F104" s="166" t="s">
        <v>339</v>
      </c>
      <c r="G104" s="169" t="s">
        <v>319</v>
      </c>
      <c r="H104" s="169" t="s">
        <v>1030</v>
      </c>
      <c r="I104" s="192" t="str">
        <f t="shared" si="5"/>
        <v>00631655a</v>
      </c>
      <c r="J104" s="167" t="str">
        <f t="shared" si="6"/>
        <v>00631655026 02</v>
      </c>
      <c r="K104" s="5" t="s">
        <v>1036</v>
      </c>
      <c r="L104" s="167" t="str">
        <f t="shared" si="7"/>
        <v>00631655026 02B</v>
      </c>
      <c r="M104" s="5" t="str">
        <f t="shared" si="8"/>
        <v>Slovenská asociácia boccieaBboule lyonnaise - bežné transfery</v>
      </c>
      <c r="N104" s="3" t="str">
        <f t="shared" si="9"/>
        <v>00631655aB</v>
      </c>
    </row>
    <row r="105" spans="1:14" x14ac:dyDescent="0.2">
      <c r="A105" s="202" t="s">
        <v>457</v>
      </c>
      <c r="B105" s="204" t="str">
        <f>VLOOKUP(A105,Adr!A:B,2,FALSE)</f>
        <v>Slovenská asociácia čínskeho wushu</v>
      </c>
      <c r="C105" s="196" t="s">
        <v>1037</v>
      </c>
      <c r="D105" s="287">
        <v>30377</v>
      </c>
      <c r="E105" s="173">
        <v>0</v>
      </c>
      <c r="F105" s="166" t="s">
        <v>339</v>
      </c>
      <c r="G105" s="169" t="s">
        <v>319</v>
      </c>
      <c r="H105" s="169" t="s">
        <v>1030</v>
      </c>
      <c r="I105" s="192" t="str">
        <f t="shared" si="5"/>
        <v>42019541a</v>
      </c>
      <c r="J105" s="167" t="str">
        <f t="shared" si="6"/>
        <v>42019541026 02</v>
      </c>
      <c r="K105" s="5" t="s">
        <v>1038</v>
      </c>
      <c r="L105" s="167" t="str">
        <f t="shared" si="7"/>
        <v>42019541026 02B</v>
      </c>
      <c r="M105" s="5" t="str">
        <f t="shared" si="8"/>
        <v>Slovenská asociácia čínskeho wushuaBwushu - bežné transfery</v>
      </c>
      <c r="N105" s="3" t="str">
        <f t="shared" si="9"/>
        <v>42019541aB</v>
      </c>
    </row>
    <row r="106" spans="1:14" x14ac:dyDescent="0.2">
      <c r="A106" s="202" t="s">
        <v>465</v>
      </c>
      <c r="B106" s="204" t="str">
        <f>VLOOKUP(A106,Adr!A:B,2,FALSE)</f>
        <v>Slovenská Asociácia Dynamickej Streľby</v>
      </c>
      <c r="C106" s="169" t="s">
        <v>1039</v>
      </c>
      <c r="D106" s="288">
        <v>28868</v>
      </c>
      <c r="E106" s="230">
        <v>0</v>
      </c>
      <c r="F106" s="166" t="s">
        <v>339</v>
      </c>
      <c r="G106" s="169" t="s">
        <v>319</v>
      </c>
      <c r="H106" s="169" t="s">
        <v>1030</v>
      </c>
      <c r="I106" s="192" t="str">
        <f t="shared" si="5"/>
        <v>30810108a</v>
      </c>
      <c r="J106" s="167" t="str">
        <f t="shared" si="6"/>
        <v>30810108026 02</v>
      </c>
      <c r="K106" s="5" t="s">
        <v>1040</v>
      </c>
      <c r="L106" s="167" t="str">
        <f t="shared" si="7"/>
        <v>30810108026 02B</v>
      </c>
      <c r="M106" s="5" t="str">
        <f t="shared" si="8"/>
        <v>Slovenská Asociácia Dynamickej StreľbyaBdynamická streľba - bežné transfery</v>
      </c>
      <c r="N106" s="3" t="str">
        <f t="shared" si="9"/>
        <v>30810108aB</v>
      </c>
    </row>
    <row r="107" spans="1:14" x14ac:dyDescent="0.2">
      <c r="A107" s="166" t="s">
        <v>472</v>
      </c>
      <c r="B107" s="204" t="str">
        <f>VLOOKUP(A107,Adr!A:B,2,FALSE)</f>
        <v>Slovenská asociácia fitnes, kulturistiky a silového trojboja</v>
      </c>
      <c r="C107" s="196" t="s">
        <v>1041</v>
      </c>
      <c r="D107" s="289">
        <v>501165</v>
      </c>
      <c r="E107" s="173">
        <v>0</v>
      </c>
      <c r="F107" s="166" t="s">
        <v>339</v>
      </c>
      <c r="G107" s="169" t="s">
        <v>319</v>
      </c>
      <c r="H107" s="169" t="s">
        <v>1030</v>
      </c>
      <c r="I107" s="192" t="str">
        <f t="shared" si="5"/>
        <v>30842069a</v>
      </c>
      <c r="J107" s="167" t="str">
        <f t="shared" si="6"/>
        <v>30842069026 02</v>
      </c>
      <c r="K107" s="5" t="s">
        <v>1042</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472</v>
      </c>
      <c r="B108" s="204" t="str">
        <f>VLOOKUP(A108,Adr!A:B,2,FALSE)</f>
        <v>Slovenská asociácia fitnes, kulturistiky a silového trojboja</v>
      </c>
      <c r="C108" s="185" t="s">
        <v>1043</v>
      </c>
      <c r="D108" s="287">
        <v>24014</v>
      </c>
      <c r="E108" s="230">
        <v>0</v>
      </c>
      <c r="F108" s="166" t="s">
        <v>339</v>
      </c>
      <c r="G108" s="169" t="s">
        <v>319</v>
      </c>
      <c r="H108" s="169" t="s">
        <v>1030</v>
      </c>
      <c r="I108" s="192" t="str">
        <f t="shared" si="5"/>
        <v>30842069a</v>
      </c>
      <c r="J108" s="167" t="str">
        <f t="shared" si="6"/>
        <v>30842069026 02</v>
      </c>
      <c r="K108" s="5" t="s">
        <v>1044</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472</v>
      </c>
      <c r="B109" s="204" t="str">
        <f>VLOOKUP(A109,Adr!A:B,2,FALSE)</f>
        <v>Slovenská asociácia fitnes, kulturistiky a silového trojboja</v>
      </c>
      <c r="C109" s="196" t="s">
        <v>1494</v>
      </c>
      <c r="D109" s="289">
        <v>20000</v>
      </c>
      <c r="E109" s="173">
        <v>0</v>
      </c>
      <c r="F109" s="166" t="s">
        <v>345</v>
      </c>
      <c r="G109" s="169" t="s">
        <v>321</v>
      </c>
      <c r="H109" s="169" t="s">
        <v>1030</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472</v>
      </c>
      <c r="B110" s="204" t="str">
        <f>VLOOKUP(A110,Adr!A:B,2,FALSE)</f>
        <v>Slovenská asociácia fitnes, kulturistiky a silového trojboja</v>
      </c>
      <c r="C110" s="196" t="s">
        <v>1495</v>
      </c>
      <c r="D110" s="289">
        <v>15000</v>
      </c>
      <c r="E110" s="230">
        <v>0</v>
      </c>
      <c r="F110" s="166" t="s">
        <v>345</v>
      </c>
      <c r="G110" s="169" t="s">
        <v>321</v>
      </c>
      <c r="H110" s="169" t="s">
        <v>1030</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480</v>
      </c>
      <c r="B111" s="204" t="str">
        <f>VLOOKUP(A111,Adr!A:B,2,FALSE)</f>
        <v>Slovenská asociácia Frisbee</v>
      </c>
      <c r="C111" s="185" t="s">
        <v>1045</v>
      </c>
      <c r="D111" s="289">
        <v>69132</v>
      </c>
      <c r="E111" s="173">
        <v>0</v>
      </c>
      <c r="F111" s="166" t="s">
        <v>339</v>
      </c>
      <c r="G111" s="169" t="s">
        <v>319</v>
      </c>
      <c r="H111" s="169" t="s">
        <v>1030</v>
      </c>
      <c r="I111" s="192" t="str">
        <f t="shared" si="5"/>
        <v>31749852a</v>
      </c>
      <c r="J111" s="167" t="str">
        <f t="shared" si="6"/>
        <v>31749852026 02</v>
      </c>
      <c r="K111" s="5" t="s">
        <v>1046</v>
      </c>
      <c r="L111" s="167" t="str">
        <f t="shared" si="7"/>
        <v>31749852026 02B</v>
      </c>
      <c r="M111" s="5" t="str">
        <f t="shared" si="8"/>
        <v>Slovenská asociácia FrisbeeaBšporty s lietajúcim diskom - bežné transfery</v>
      </c>
      <c r="N111" s="3" t="str">
        <f t="shared" si="9"/>
        <v>31749852aB</v>
      </c>
    </row>
    <row r="112" spans="1:14" x14ac:dyDescent="0.2">
      <c r="A112" s="198" t="s">
        <v>486</v>
      </c>
      <c r="B112" s="204" t="str">
        <f>VLOOKUP(A112,Adr!A:B,2,FALSE)</f>
        <v>Slovenská asociácia go</v>
      </c>
      <c r="C112" s="169" t="s">
        <v>1047</v>
      </c>
      <c r="D112" s="288">
        <v>19239</v>
      </c>
      <c r="E112" s="230">
        <v>0</v>
      </c>
      <c r="F112" s="166" t="s">
        <v>339</v>
      </c>
      <c r="G112" s="169" t="s">
        <v>319</v>
      </c>
      <c r="H112" s="169" t="s">
        <v>1030</v>
      </c>
      <c r="I112" s="192" t="str">
        <f t="shared" si="5"/>
        <v>30844711a</v>
      </c>
      <c r="J112" s="167" t="str">
        <f t="shared" si="6"/>
        <v>30844711026 02</v>
      </c>
      <c r="K112" s="5" t="s">
        <v>1048</v>
      </c>
      <c r="L112" s="167" t="str">
        <f t="shared" si="7"/>
        <v>30844711026 02B</v>
      </c>
      <c r="M112" s="5" t="str">
        <f t="shared" si="8"/>
        <v>Slovenská asociácia goaBgo - bežné transfery</v>
      </c>
      <c r="N112" s="3" t="str">
        <f t="shared" si="9"/>
        <v>30844711aB</v>
      </c>
    </row>
    <row r="113" spans="1:14" x14ac:dyDescent="0.2">
      <c r="A113" s="198" t="s">
        <v>492</v>
      </c>
      <c r="B113" s="204" t="str">
        <f>VLOOKUP(A113,Adr!A:B,2,FALSE)</f>
        <v>Slovenská asociácia korfbalu</v>
      </c>
      <c r="C113" s="169" t="s">
        <v>1049</v>
      </c>
      <c r="D113" s="288">
        <v>29908</v>
      </c>
      <c r="E113" s="173">
        <v>0</v>
      </c>
      <c r="F113" s="166" t="s">
        <v>339</v>
      </c>
      <c r="G113" s="169" t="s">
        <v>319</v>
      </c>
      <c r="H113" s="169" t="s">
        <v>1030</v>
      </c>
      <c r="I113" s="192" t="str">
        <f t="shared" si="5"/>
        <v>31940668a</v>
      </c>
      <c r="J113" s="167" t="str">
        <f t="shared" si="6"/>
        <v>31940668026 02</v>
      </c>
      <c r="K113" s="5" t="s">
        <v>1050</v>
      </c>
      <c r="L113" s="167" t="str">
        <f t="shared" si="7"/>
        <v>31940668026 02B</v>
      </c>
      <c r="M113" s="5" t="str">
        <f t="shared" si="8"/>
        <v>Slovenská asociácia korfbaluaBkorfbal - bežné transfery</v>
      </c>
      <c r="N113" s="3" t="str">
        <f t="shared" si="9"/>
        <v>31940668aB</v>
      </c>
    </row>
    <row r="114" spans="1:14" x14ac:dyDescent="0.2">
      <c r="A114" s="202" t="s">
        <v>499</v>
      </c>
      <c r="B114" s="204" t="str">
        <f>VLOOKUP(A114,Adr!A:B,2,FALSE)</f>
        <v>Slovenská asociácia motoristického športu</v>
      </c>
      <c r="C114" s="196" t="s">
        <v>1051</v>
      </c>
      <c r="D114" s="289">
        <v>389148</v>
      </c>
      <c r="E114" s="230">
        <v>0</v>
      </c>
      <c r="F114" s="166" t="s">
        <v>339</v>
      </c>
      <c r="G114" s="169" t="s">
        <v>319</v>
      </c>
      <c r="H114" s="169" t="s">
        <v>1030</v>
      </c>
      <c r="I114" s="192" t="str">
        <f t="shared" si="5"/>
        <v>31824021a</v>
      </c>
      <c r="J114" s="167" t="str">
        <f t="shared" si="6"/>
        <v>31824021026 02</v>
      </c>
      <c r="K114" s="5" t="s">
        <v>1052</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499</v>
      </c>
      <c r="B115" s="204" t="str">
        <f>VLOOKUP(A115,Adr!A:B,2,FALSE)</f>
        <v>Slovenská asociácia motoristického športu</v>
      </c>
      <c r="C115" s="185" t="s">
        <v>1497</v>
      </c>
      <c r="D115" s="289">
        <v>10000</v>
      </c>
      <c r="E115" s="230">
        <v>0</v>
      </c>
      <c r="F115" s="166" t="s">
        <v>345</v>
      </c>
      <c r="G115" s="169" t="s">
        <v>321</v>
      </c>
      <c r="H115" s="169" t="s">
        <v>1030</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499</v>
      </c>
      <c r="B116" s="204" t="str">
        <f>VLOOKUP(A116,Adr!A:B,2,FALSE)</f>
        <v>Slovenská asociácia motoristického športu</v>
      </c>
      <c r="C116" s="185" t="s">
        <v>1496</v>
      </c>
      <c r="D116" s="289">
        <v>20000</v>
      </c>
      <c r="E116" s="173">
        <v>0</v>
      </c>
      <c r="F116" s="166" t="s">
        <v>345</v>
      </c>
      <c r="G116" s="169" t="s">
        <v>321</v>
      </c>
      <c r="H116" s="169" t="s">
        <v>1030</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ht="22.5" x14ac:dyDescent="0.2">
      <c r="A117" s="198" t="s">
        <v>1869</v>
      </c>
      <c r="B117" s="204" t="str">
        <f>VLOOKUP(A117,Adr!A:B,2,FALSE)</f>
        <v>Slovenská asociácia naturálnej kulturistiky</v>
      </c>
      <c r="C117" s="190" t="s">
        <v>352</v>
      </c>
      <c r="D117" s="288">
        <v>25000</v>
      </c>
      <c r="E117" s="173">
        <v>0</v>
      </c>
      <c r="F117" s="166" t="s">
        <v>351</v>
      </c>
      <c r="G117" s="169" t="s">
        <v>321</v>
      </c>
      <c r="H117" s="169" t="s">
        <v>1030</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510</v>
      </c>
      <c r="B118" s="204" t="str">
        <f>VLOOKUP(A118,Adr!A:B,2,FALSE)</f>
        <v>Slovenská asociácia pretláčania rukou</v>
      </c>
      <c r="C118" s="185" t="s">
        <v>1054</v>
      </c>
      <c r="D118" s="287">
        <v>39888</v>
      </c>
      <c r="E118" s="230">
        <v>0</v>
      </c>
      <c r="F118" s="166" t="s">
        <v>339</v>
      </c>
      <c r="G118" s="169" t="s">
        <v>319</v>
      </c>
      <c r="H118" s="169" t="s">
        <v>1030</v>
      </c>
      <c r="I118" s="192" t="str">
        <f t="shared" si="5"/>
        <v>30811686a</v>
      </c>
      <c r="J118" s="167" t="str">
        <f t="shared" si="6"/>
        <v>30811686026 02</v>
      </c>
      <c r="K118" s="5" t="s">
        <v>1055</v>
      </c>
      <c r="L118" s="167" t="str">
        <f t="shared" si="7"/>
        <v>30811686026 02B</v>
      </c>
      <c r="M118" s="5" t="str">
        <f t="shared" si="8"/>
        <v>Slovenská asociácia pretláčania rukouaBpretláčanie rukou - bežné transfery</v>
      </c>
      <c r="N118" s="3" t="str">
        <f t="shared" si="9"/>
        <v>30811686aB</v>
      </c>
    </row>
    <row r="119" spans="1:14" x14ac:dyDescent="0.2">
      <c r="A119" s="202" t="s">
        <v>519</v>
      </c>
      <c r="B119" s="204" t="str">
        <f>VLOOKUP(A119,Adr!A:B,2,FALSE)</f>
        <v>Slovenská asociácia Taekwondo WT</v>
      </c>
      <c r="C119" s="185" t="s">
        <v>1056</v>
      </c>
      <c r="D119" s="287">
        <v>46106</v>
      </c>
      <c r="E119" s="173">
        <v>0</v>
      </c>
      <c r="F119" s="166" t="s">
        <v>339</v>
      </c>
      <c r="G119" s="169" t="s">
        <v>319</v>
      </c>
      <c r="H119" s="169" t="s">
        <v>1030</v>
      </c>
      <c r="I119" s="192" t="str">
        <f t="shared" si="5"/>
        <v>30814910a</v>
      </c>
      <c r="J119" s="167" t="str">
        <f t="shared" si="6"/>
        <v>30814910026 02</v>
      </c>
      <c r="K119" s="5" t="s">
        <v>1057</v>
      </c>
      <c r="L119" s="167" t="str">
        <f t="shared" si="7"/>
        <v>30814910026 02B</v>
      </c>
      <c r="M119" s="5" t="str">
        <f t="shared" si="8"/>
        <v>Slovenská asociácia Taekwondo WTaBtaekwondo - bežné transfery</v>
      </c>
      <c r="N119" s="3" t="str">
        <f t="shared" si="9"/>
        <v>30814910aB</v>
      </c>
    </row>
    <row r="120" spans="1:14" ht="22.5" x14ac:dyDescent="0.2">
      <c r="A120" s="166" t="s">
        <v>519</v>
      </c>
      <c r="B120" s="204" t="str">
        <f>VLOOKUP(A120,Adr!A:B,2,FALSE)</f>
        <v>Slovenská asociácia Taekwondo WT</v>
      </c>
      <c r="C120" s="196" t="s">
        <v>1468</v>
      </c>
      <c r="D120" s="289">
        <v>10340</v>
      </c>
      <c r="E120" s="173">
        <v>0</v>
      </c>
      <c r="F120" s="166" t="s">
        <v>343</v>
      </c>
      <c r="G120" s="169" t="s">
        <v>321</v>
      </c>
      <c r="H120" s="169" t="s">
        <v>1030</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519</v>
      </c>
      <c r="B121" s="204" t="str">
        <f>VLOOKUP(A121,Adr!A:B,2,FALSE)</f>
        <v>Slovenská asociácia Taekwondo WT</v>
      </c>
      <c r="C121" s="169" t="s">
        <v>1498</v>
      </c>
      <c r="D121" s="288">
        <v>35000</v>
      </c>
      <c r="E121" s="173">
        <v>0</v>
      </c>
      <c r="F121" s="166" t="s">
        <v>345</v>
      </c>
      <c r="G121" s="169" t="s">
        <v>321</v>
      </c>
      <c r="H121" s="169" t="s">
        <v>1030</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2975</v>
      </c>
      <c r="D122" s="289">
        <v>4800</v>
      </c>
      <c r="E122" s="230">
        <v>0</v>
      </c>
      <c r="F122" s="166" t="s">
        <v>360</v>
      </c>
      <c r="G122" s="169" t="s">
        <v>317</v>
      </c>
      <c r="H122" s="169" t="s">
        <v>1030</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1399</v>
      </c>
      <c r="B123" s="204" t="str">
        <f>VLOOKUP(A123,Adr!A:B,2,FALSE)</f>
        <v>Slovenská asociácia univerzitného športu</v>
      </c>
      <c r="C123" s="185" t="s">
        <v>1478</v>
      </c>
      <c r="D123" s="287">
        <v>588000</v>
      </c>
      <c r="E123" s="173">
        <v>0</v>
      </c>
      <c r="F123" s="166" t="s">
        <v>349</v>
      </c>
      <c r="G123" s="169" t="s">
        <v>321</v>
      </c>
      <c r="H123" s="169" t="s">
        <v>1030</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1880</v>
      </c>
      <c r="B124" s="204" t="str">
        <f>VLOOKUP(A124,Adr!A:B,2,FALSE)</f>
        <v>SLOVENSKÁ ASOCIÁCIA ZLATOKOPOV</v>
      </c>
      <c r="C124" s="169" t="s">
        <v>352</v>
      </c>
      <c r="D124" s="288">
        <v>25000</v>
      </c>
      <c r="E124" s="173">
        <v>0</v>
      </c>
      <c r="F124" s="166" t="s">
        <v>351</v>
      </c>
      <c r="G124" s="169" t="s">
        <v>321</v>
      </c>
      <c r="H124" s="169" t="s">
        <v>1030</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1406</v>
      </c>
      <c r="B125" s="204" t="str">
        <f>VLOOKUP(A125,Adr!A:B,2,FALSE)</f>
        <v>Slovenská asociácia zrakovo postihnutých športovcov</v>
      </c>
      <c r="C125" s="169" t="s">
        <v>1466</v>
      </c>
      <c r="D125" s="288">
        <v>174534</v>
      </c>
      <c r="E125" s="173">
        <v>0</v>
      </c>
      <c r="F125" s="166" t="s">
        <v>343</v>
      </c>
      <c r="G125" s="169" t="s">
        <v>321</v>
      </c>
      <c r="H125" s="169" t="s">
        <v>1030</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526</v>
      </c>
      <c r="B126" s="204" t="str">
        <f>VLOOKUP(A126,Adr!A:B,2,FALSE)</f>
        <v>Slovenská baseballová federácia</v>
      </c>
      <c r="C126" s="185" t="s">
        <v>1058</v>
      </c>
      <c r="D126" s="287">
        <v>134297</v>
      </c>
      <c r="E126" s="230">
        <v>0</v>
      </c>
      <c r="F126" s="166" t="s">
        <v>339</v>
      </c>
      <c r="G126" s="169" t="s">
        <v>319</v>
      </c>
      <c r="H126" s="169" t="s">
        <v>1030</v>
      </c>
      <c r="I126" s="192" t="str">
        <f t="shared" si="5"/>
        <v>30844568a</v>
      </c>
      <c r="J126" s="167" t="str">
        <f t="shared" si="6"/>
        <v>30844568026 02</v>
      </c>
      <c r="K126" s="5" t="s">
        <v>1059</v>
      </c>
      <c r="L126" s="167" t="str">
        <f t="shared" si="7"/>
        <v>30844568026 02B</v>
      </c>
      <c r="M126" s="5" t="str">
        <f t="shared" si="8"/>
        <v>Slovenská baseballová federáciaaBbaseball - bežné transfery</v>
      </c>
      <c r="N126" s="3" t="str">
        <f t="shared" si="9"/>
        <v>30844568aB</v>
      </c>
    </row>
    <row r="127" spans="1:14" x14ac:dyDescent="0.2">
      <c r="A127" s="198" t="s">
        <v>532</v>
      </c>
      <c r="B127" s="204" t="str">
        <f>VLOOKUP(A127,Adr!A:B,2,FALSE)</f>
        <v>Slovenská basketbalová asociácia</v>
      </c>
      <c r="C127" s="169" t="s">
        <v>1060</v>
      </c>
      <c r="D127" s="288">
        <v>1013260</v>
      </c>
      <c r="E127" s="173">
        <v>0</v>
      </c>
      <c r="F127" s="166" t="s">
        <v>339</v>
      </c>
      <c r="G127" s="169" t="s">
        <v>319</v>
      </c>
      <c r="H127" s="169" t="s">
        <v>1030</v>
      </c>
      <c r="I127" s="192" t="str">
        <f t="shared" si="5"/>
        <v>17315166a</v>
      </c>
      <c r="J127" s="167" t="str">
        <f t="shared" si="6"/>
        <v>17315166026 02</v>
      </c>
      <c r="K127" s="5" t="s">
        <v>1061</v>
      </c>
      <c r="L127" s="167" t="str">
        <f t="shared" si="7"/>
        <v>17315166026 02B</v>
      </c>
      <c r="M127" s="5" t="str">
        <f t="shared" si="8"/>
        <v>Slovenská basketbalová asociáciaaBbasketbal - bežné transfery</v>
      </c>
      <c r="N127" s="3" t="str">
        <f t="shared" si="9"/>
        <v>17315166aB</v>
      </c>
    </row>
    <row r="128" spans="1:14" x14ac:dyDescent="0.2">
      <c r="A128" s="202" t="s">
        <v>539</v>
      </c>
      <c r="B128" s="204" t="str">
        <f>VLOOKUP(A128,Adr!A:B,2,FALSE)</f>
        <v>Slovenská boxerská federácia</v>
      </c>
      <c r="C128" s="169" t="s">
        <v>1062</v>
      </c>
      <c r="D128" s="288">
        <v>239012</v>
      </c>
      <c r="E128" s="230">
        <v>0</v>
      </c>
      <c r="F128" s="166" t="s">
        <v>339</v>
      </c>
      <c r="G128" s="169" t="s">
        <v>319</v>
      </c>
      <c r="H128" s="169" t="s">
        <v>1030</v>
      </c>
      <c r="I128" s="192" t="str">
        <f t="shared" si="5"/>
        <v>31744621a</v>
      </c>
      <c r="J128" s="167" t="str">
        <f t="shared" si="6"/>
        <v>31744621026 02</v>
      </c>
      <c r="K128" s="5" t="s">
        <v>1063</v>
      </c>
      <c r="L128" s="167" t="str">
        <f t="shared" si="7"/>
        <v>31744621026 02B</v>
      </c>
      <c r="M128" s="5" t="str">
        <f t="shared" si="8"/>
        <v>Slovenská boxerská federáciaaBbox - bežné transfery</v>
      </c>
      <c r="N128" s="3" t="str">
        <f t="shared" si="9"/>
        <v>31744621aB</v>
      </c>
    </row>
    <row r="129" spans="1:14" x14ac:dyDescent="0.2">
      <c r="A129" s="202" t="s">
        <v>539</v>
      </c>
      <c r="B129" s="204" t="str">
        <f>VLOOKUP(A129,Adr!A:B,2,FALSE)</f>
        <v>Slovenská boxerská federácia</v>
      </c>
      <c r="C129" s="169" t="s">
        <v>2986</v>
      </c>
      <c r="D129" s="288">
        <v>75000</v>
      </c>
      <c r="E129" s="230">
        <v>0</v>
      </c>
      <c r="F129" s="166" t="s">
        <v>339</v>
      </c>
      <c r="G129" s="169" t="s">
        <v>319</v>
      </c>
      <c r="H129" s="169" t="s">
        <v>1053</v>
      </c>
      <c r="I129" s="192" t="str">
        <f t="shared" si="5"/>
        <v>31744621a</v>
      </c>
      <c r="J129" s="167" t="str">
        <f t="shared" si="6"/>
        <v>31744621026 02</v>
      </c>
      <c r="K129" s="5" t="s">
        <v>1063</v>
      </c>
      <c r="L129" s="167" t="str">
        <f t="shared" si="7"/>
        <v>31744621026 02K</v>
      </c>
      <c r="M129" s="5" t="str">
        <f t="shared" si="8"/>
        <v>Slovenská boxerská federáciaaKbox - kapitálové transfery</v>
      </c>
      <c r="N129" s="3" t="str">
        <f t="shared" si="9"/>
        <v>31744621aK</v>
      </c>
    </row>
    <row r="130" spans="1:14" x14ac:dyDescent="0.2">
      <c r="A130" s="166" t="s">
        <v>539</v>
      </c>
      <c r="B130" s="204" t="str">
        <f>VLOOKUP(A130,Adr!A:B,2,FALSE)</f>
        <v>Slovenská boxerská federácia</v>
      </c>
      <c r="C130" s="169" t="s">
        <v>2157</v>
      </c>
      <c r="D130" s="289">
        <v>15000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539</v>
      </c>
      <c r="B131" s="204" t="str">
        <f>VLOOKUP(A131,Adr!A:B,2,FALSE)</f>
        <v>Slovenská boxerská federácia</v>
      </c>
      <c r="C131" s="185" t="s">
        <v>2158</v>
      </c>
      <c r="D131" s="287">
        <v>20000</v>
      </c>
      <c r="E131" s="173">
        <v>0</v>
      </c>
      <c r="F131" s="166" t="s">
        <v>345</v>
      </c>
      <c r="G131" s="169" t="s">
        <v>321</v>
      </c>
      <c r="H131" s="169" t="s">
        <v>1030</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539</v>
      </c>
      <c r="B132" s="204" t="str">
        <f>VLOOKUP(A132,Adr!A:B,2,FALSE)</f>
        <v>Slovenská boxerská federácia</v>
      </c>
      <c r="C132" s="196" t="s">
        <v>2159</v>
      </c>
      <c r="D132" s="289">
        <v>20000</v>
      </c>
      <c r="E132" s="230">
        <v>0</v>
      </c>
      <c r="F132" s="166" t="s">
        <v>345</v>
      </c>
      <c r="G132" s="169" t="s">
        <v>321</v>
      </c>
      <c r="H132" s="169" t="s">
        <v>1030</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539</v>
      </c>
      <c r="B133" s="204" t="str">
        <f>VLOOKUP(A133,Adr!A:B,2,FALSE)</f>
        <v>Slovenská boxerská federácia</v>
      </c>
      <c r="C133" s="196" t="s">
        <v>2160</v>
      </c>
      <c r="D133" s="289">
        <v>45000</v>
      </c>
      <c r="E133" s="173">
        <v>0</v>
      </c>
      <c r="F133" s="166" t="s">
        <v>345</v>
      </c>
      <c r="G133" s="169" t="s">
        <v>321</v>
      </c>
      <c r="H133" s="169" t="s">
        <v>1030</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539</v>
      </c>
      <c r="B134" s="204" t="str">
        <f>VLOOKUP(A134,Adr!A:B,2,FALSE)</f>
        <v>Slovenská boxerská federácia</v>
      </c>
      <c r="C134" s="185" t="s">
        <v>2161</v>
      </c>
      <c r="D134" s="287">
        <v>15000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539</v>
      </c>
      <c r="B135" s="204" t="str">
        <f>VLOOKUP(A135,Adr!A:B,2,FALSE)</f>
        <v>Slovenská boxerská federácia</v>
      </c>
      <c r="C135" s="185" t="s">
        <v>1499</v>
      </c>
      <c r="D135" s="287">
        <v>45000</v>
      </c>
      <c r="E135" s="173">
        <v>0</v>
      </c>
      <c r="F135" s="166" t="s">
        <v>345</v>
      </c>
      <c r="G135" s="169" t="s">
        <v>321</v>
      </c>
      <c r="H135" s="169" t="s">
        <v>1030</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539</v>
      </c>
      <c r="B136" s="204" t="str">
        <f>VLOOKUP(A136,Adr!A:B,2,FALSE)</f>
        <v>Slovenská boxerská federácia</v>
      </c>
      <c r="C136" s="196" t="s">
        <v>2162</v>
      </c>
      <c r="D136" s="289">
        <v>10000</v>
      </c>
      <c r="E136" s="230">
        <v>0</v>
      </c>
      <c r="F136" s="166" t="s">
        <v>345</v>
      </c>
      <c r="G136" s="169" t="s">
        <v>321</v>
      </c>
      <c r="H136" s="169" t="s">
        <v>1030</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539</v>
      </c>
      <c r="B137" s="204" t="str">
        <f>VLOOKUP(A137,Adr!A:B,2,FALSE)</f>
        <v>Slovenská boxerská federácia</v>
      </c>
      <c r="C137" s="169" t="s">
        <v>350</v>
      </c>
      <c r="D137" s="172">
        <v>20000</v>
      </c>
      <c r="E137" s="173">
        <v>0</v>
      </c>
      <c r="F137" s="166" t="s">
        <v>349</v>
      </c>
      <c r="G137" s="169" t="s">
        <v>321</v>
      </c>
      <c r="H137" s="169" t="s">
        <v>1030</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1891</v>
      </c>
      <c r="B138" s="204" t="str">
        <f>VLOOKUP(A138,Adr!A:B,2,FALSE)</f>
        <v>SLOVENSKÁ CYKLOTRIALOVÁ ÚNIA</v>
      </c>
      <c r="C138" s="196" t="s">
        <v>2233</v>
      </c>
      <c r="D138" s="289">
        <v>36500</v>
      </c>
      <c r="E138" s="230">
        <v>0</v>
      </c>
      <c r="F138" s="166" t="s">
        <v>349</v>
      </c>
      <c r="G138" s="169" t="s">
        <v>321</v>
      </c>
      <c r="H138" s="169" t="s">
        <v>1030</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1900</v>
      </c>
      <c r="B139" s="204" t="str">
        <f>VLOOKUP(A139,Adr!A:B,2,FALSE)</f>
        <v>Slovenská Escrima Wing Tsun Organizácia (SEWTO)</v>
      </c>
      <c r="C139" s="185" t="s">
        <v>352</v>
      </c>
      <c r="D139" s="287">
        <v>19200</v>
      </c>
      <c r="E139" s="173">
        <v>0</v>
      </c>
      <c r="F139" s="166" t="s">
        <v>351</v>
      </c>
      <c r="G139" s="169" t="s">
        <v>321</v>
      </c>
      <c r="H139" s="169" t="s">
        <v>1030</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1900</v>
      </c>
      <c r="B140" s="204" t="str">
        <f>VLOOKUP(A140,Adr!A:B,2,FALSE)</f>
        <v>Slovenská Escrima Wing Tsun Organizácia (SEWTO)</v>
      </c>
      <c r="C140" s="185" t="s">
        <v>2975</v>
      </c>
      <c r="D140" s="287">
        <v>4324</v>
      </c>
      <c r="E140" s="230">
        <v>0</v>
      </c>
      <c r="F140" s="166" t="s">
        <v>360</v>
      </c>
      <c r="G140" s="169" t="s">
        <v>317</v>
      </c>
      <c r="H140" s="169" t="s">
        <v>1030</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ht="22.5" x14ac:dyDescent="0.2">
      <c r="A141" s="166" t="s">
        <v>1910</v>
      </c>
      <c r="B141" s="204" t="str">
        <f>VLOOKUP(A141,Adr!A:B,2,FALSE)</f>
        <v>Slovenská federácia karate a bojových umení</v>
      </c>
      <c r="C141" s="196" t="s">
        <v>352</v>
      </c>
      <c r="D141" s="289">
        <v>138000</v>
      </c>
      <c r="E141" s="230">
        <v>0</v>
      </c>
      <c r="F141" s="166" t="s">
        <v>351</v>
      </c>
      <c r="G141" s="169" t="s">
        <v>321</v>
      </c>
      <c r="H141" s="169" t="s">
        <v>1030</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1910</v>
      </c>
      <c r="B142" s="204" t="str">
        <f>VLOOKUP(A142,Adr!A:B,2,FALSE)</f>
        <v>Slovenská federácia karate a bojových umení</v>
      </c>
      <c r="C142" s="185" t="s">
        <v>2975</v>
      </c>
      <c r="D142" s="287">
        <v>3200</v>
      </c>
      <c r="E142" s="173">
        <v>0</v>
      </c>
      <c r="F142" s="166" t="s">
        <v>360</v>
      </c>
      <c r="G142" s="169" t="s">
        <v>317</v>
      </c>
      <c r="H142" s="169" t="s">
        <v>1030</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1910</v>
      </c>
      <c r="B143" s="204" t="str">
        <f>VLOOKUP(A143,Adr!A:B,2,FALSE)</f>
        <v>Slovenská federácia karate a bojových umení</v>
      </c>
      <c r="C143" s="190" t="s">
        <v>2207</v>
      </c>
      <c r="D143" s="288">
        <v>7000</v>
      </c>
      <c r="E143" s="173">
        <v>0</v>
      </c>
      <c r="F143" s="166" t="s">
        <v>362</v>
      </c>
      <c r="G143" s="169" t="s">
        <v>321</v>
      </c>
      <c r="H143" s="169" t="s">
        <v>1030</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548</v>
      </c>
      <c r="B144" s="204" t="str">
        <f>VLOOKUP(A144,Adr!A:B,2,FALSE)</f>
        <v>Slovenská federácia pétanque</v>
      </c>
      <c r="C144" s="169" t="s">
        <v>1064</v>
      </c>
      <c r="D144" s="288">
        <v>19239</v>
      </c>
      <c r="E144" s="230">
        <v>0</v>
      </c>
      <c r="F144" s="166" t="s">
        <v>339</v>
      </c>
      <c r="G144" s="169" t="s">
        <v>319</v>
      </c>
      <c r="H144" s="169" t="s">
        <v>1030</v>
      </c>
      <c r="I144" s="192" t="str">
        <f t="shared" si="10"/>
        <v>36064742a</v>
      </c>
      <c r="J144" s="167" t="str">
        <f t="shared" si="11"/>
        <v>36064742026 02</v>
      </c>
      <c r="K144" s="5" t="s">
        <v>1065</v>
      </c>
      <c r="L144" s="167" t="str">
        <f t="shared" si="12"/>
        <v>36064742026 02B</v>
      </c>
      <c r="M144" s="5" t="str">
        <f t="shared" si="13"/>
        <v>Slovenská federácia pétanqueaBpétanque - bežné transfery</v>
      </c>
      <c r="N144" s="3" t="str">
        <f t="shared" si="14"/>
        <v>36064742aB</v>
      </c>
    </row>
    <row r="145" spans="1:14" x14ac:dyDescent="0.2">
      <c r="A145" s="166" t="s">
        <v>1917</v>
      </c>
      <c r="B145" s="204" t="str">
        <f>VLOOKUP(A145,Adr!A:B,2,FALSE)</f>
        <v>Slovenská footgolfová asociácia</v>
      </c>
      <c r="C145" s="185" t="s">
        <v>352</v>
      </c>
      <c r="D145" s="287">
        <v>84600</v>
      </c>
      <c r="E145" s="230">
        <v>0</v>
      </c>
      <c r="F145" s="166" t="s">
        <v>351</v>
      </c>
      <c r="G145" s="169" t="s">
        <v>321</v>
      </c>
      <c r="H145" s="169" t="s">
        <v>1030</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556</v>
      </c>
      <c r="B146" s="204" t="str">
        <f>VLOOKUP(A146,Adr!A:B,2,FALSE)</f>
        <v>Slovenská golfová asociácia</v>
      </c>
      <c r="C146" s="169" t="s">
        <v>1066</v>
      </c>
      <c r="D146" s="288">
        <v>274059</v>
      </c>
      <c r="E146" s="173">
        <v>0</v>
      </c>
      <c r="F146" s="166" t="s">
        <v>339</v>
      </c>
      <c r="G146" s="169" t="s">
        <v>319</v>
      </c>
      <c r="H146" s="169" t="s">
        <v>1030</v>
      </c>
      <c r="I146" s="192" t="str">
        <f t="shared" si="10"/>
        <v>50284363a</v>
      </c>
      <c r="J146" s="167" t="str">
        <f t="shared" si="11"/>
        <v>50284363026 02</v>
      </c>
      <c r="K146" s="5" t="s">
        <v>1067</v>
      </c>
      <c r="L146" s="167" t="str">
        <f t="shared" si="12"/>
        <v>50284363026 02B</v>
      </c>
      <c r="M146" s="5" t="str">
        <f t="shared" si="13"/>
        <v>Slovenská golfová asociáciaaBgolf - bežné transfery</v>
      </c>
      <c r="N146" s="3" t="str">
        <f t="shared" si="14"/>
        <v>50284363aB</v>
      </c>
    </row>
    <row r="147" spans="1:14" x14ac:dyDescent="0.2">
      <c r="A147" s="202" t="s">
        <v>556</v>
      </c>
      <c r="B147" s="204" t="str">
        <f>VLOOKUP(A147,Adr!A:B,2,FALSE)</f>
        <v>Slovenská golfová asociácia</v>
      </c>
      <c r="C147" s="169" t="s">
        <v>1469</v>
      </c>
      <c r="D147" s="288">
        <v>5155</v>
      </c>
      <c r="E147" s="173">
        <v>0</v>
      </c>
      <c r="F147" s="166" t="s">
        <v>343</v>
      </c>
      <c r="G147" s="169" t="s">
        <v>321</v>
      </c>
      <c r="H147" s="169" t="s">
        <v>1030</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556</v>
      </c>
      <c r="B148" s="204" t="str">
        <f>VLOOKUP(A148,Adr!A:B,2,FALSE)</f>
        <v>Slovenská golfová asociácia</v>
      </c>
      <c r="C148" s="196" t="s">
        <v>1500</v>
      </c>
      <c r="D148" s="289">
        <v>20000</v>
      </c>
      <c r="E148" s="173">
        <v>0</v>
      </c>
      <c r="F148" s="166" t="s">
        <v>345</v>
      </c>
      <c r="G148" s="169" t="s">
        <v>321</v>
      </c>
      <c r="H148" s="169" t="s">
        <v>1030</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556</v>
      </c>
      <c r="B149" s="204" t="str">
        <f>VLOOKUP(A149,Adr!A:B,2,FALSE)</f>
        <v>Slovenská golfová asociácia</v>
      </c>
      <c r="C149" s="196" t="s">
        <v>2208</v>
      </c>
      <c r="D149" s="289">
        <v>2600</v>
      </c>
      <c r="E149" s="230">
        <v>0</v>
      </c>
      <c r="F149" s="166" t="s">
        <v>362</v>
      </c>
      <c r="G149" s="169" t="s">
        <v>321</v>
      </c>
      <c r="H149" s="169" t="s">
        <v>1030</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563</v>
      </c>
      <c r="B150" s="204" t="str">
        <f>VLOOKUP(A150,Adr!A:B,2,FALSE)</f>
        <v>Slovenská gymnastická federácia</v>
      </c>
      <c r="C150" s="169" t="s">
        <v>1068</v>
      </c>
      <c r="D150" s="288">
        <v>668145</v>
      </c>
      <c r="E150" s="230">
        <v>0</v>
      </c>
      <c r="F150" s="166" t="s">
        <v>339</v>
      </c>
      <c r="G150" s="169" t="s">
        <v>319</v>
      </c>
      <c r="H150" s="169" t="s">
        <v>1030</v>
      </c>
      <c r="I150" s="192" t="str">
        <f t="shared" si="10"/>
        <v>00688321a</v>
      </c>
      <c r="J150" s="167" t="str">
        <f t="shared" si="11"/>
        <v>00688321026 02</v>
      </c>
      <c r="K150" s="5" t="s">
        <v>1069</v>
      </c>
      <c r="L150" s="167" t="str">
        <f t="shared" si="12"/>
        <v>00688321026 02B</v>
      </c>
      <c r="M150" s="5" t="str">
        <f t="shared" si="13"/>
        <v>Slovenská gymnastická federáciaaBgymnastika - bežné transfery</v>
      </c>
      <c r="N150" s="3" t="str">
        <f t="shared" si="14"/>
        <v>00688321aB</v>
      </c>
    </row>
    <row r="151" spans="1:14" x14ac:dyDescent="0.2">
      <c r="A151" s="182" t="s">
        <v>563</v>
      </c>
      <c r="B151" s="204" t="str">
        <f>VLOOKUP(A151,Adr!A:B,2,FALSE)</f>
        <v>Slovenská gymnastická federácia</v>
      </c>
      <c r="C151" s="185" t="s">
        <v>2163</v>
      </c>
      <c r="D151" s="287">
        <v>10000</v>
      </c>
      <c r="E151" s="230">
        <v>0</v>
      </c>
      <c r="F151" s="166" t="s">
        <v>345</v>
      </c>
      <c r="G151" s="169" t="s">
        <v>321</v>
      </c>
      <c r="H151" s="169" t="s">
        <v>1030</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563</v>
      </c>
      <c r="B152" s="204" t="str">
        <f>VLOOKUP(A152,Adr!A:B,2,FALSE)</f>
        <v>Slovenská gymnastická federácia</v>
      </c>
      <c r="C152" s="196" t="s">
        <v>2209</v>
      </c>
      <c r="D152" s="287">
        <v>7000</v>
      </c>
      <c r="E152" s="173">
        <v>0</v>
      </c>
      <c r="F152" s="166" t="s">
        <v>362</v>
      </c>
      <c r="G152" s="169" t="s">
        <v>321</v>
      </c>
      <c r="H152" s="169" t="s">
        <v>1030</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1928</v>
      </c>
      <c r="B153" s="204" t="str">
        <f>VLOOKUP(A153,Adr!A:B,2,FALSE)</f>
        <v>Slovenská hokejbalová únia</v>
      </c>
      <c r="C153" s="185" t="s">
        <v>2233</v>
      </c>
      <c r="D153" s="287">
        <v>35500</v>
      </c>
      <c r="E153" s="173">
        <v>0</v>
      </c>
      <c r="F153" s="166" t="s">
        <v>349</v>
      </c>
      <c r="G153" s="169" t="s">
        <v>321</v>
      </c>
      <c r="H153" s="169" t="s">
        <v>1030</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ht="22.5" x14ac:dyDescent="0.2">
      <c r="A154" s="166" t="s">
        <v>1928</v>
      </c>
      <c r="B154" s="204" t="str">
        <f>VLOOKUP(A154,Adr!A:B,2,FALSE)</f>
        <v>Slovenská hokejbalová únia</v>
      </c>
      <c r="C154" s="196" t="s">
        <v>352</v>
      </c>
      <c r="D154" s="289">
        <v>214300</v>
      </c>
      <c r="E154" s="173">
        <v>0</v>
      </c>
      <c r="F154" s="166" t="s">
        <v>351</v>
      </c>
      <c r="G154" s="169" t="s">
        <v>321</v>
      </c>
      <c r="H154" s="169" t="s">
        <v>1030</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1928</v>
      </c>
      <c r="B155" s="204" t="str">
        <f>VLOOKUP(A155,Adr!A:B,2,FALSE)</f>
        <v>Slovenská hokejbalová únia</v>
      </c>
      <c r="C155" s="197" t="s">
        <v>2210</v>
      </c>
      <c r="D155" s="290">
        <v>7000</v>
      </c>
      <c r="E155" s="230">
        <v>0</v>
      </c>
      <c r="F155" s="166" t="s">
        <v>362</v>
      </c>
      <c r="G155" s="169" t="s">
        <v>321</v>
      </c>
      <c r="H155" s="169" t="s">
        <v>1030</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569</v>
      </c>
      <c r="B156" s="204" t="str">
        <f>VLOOKUP(A156,Adr!A:B,2,FALSE)</f>
        <v>SLOVENSKÁ CHEERLEADING ÚNIA</v>
      </c>
      <c r="C156" s="169" t="s">
        <v>1070</v>
      </c>
      <c r="D156" s="288">
        <v>19239</v>
      </c>
      <c r="E156" s="230">
        <v>0</v>
      </c>
      <c r="F156" s="166" t="s">
        <v>339</v>
      </c>
      <c r="G156" s="169" t="s">
        <v>319</v>
      </c>
      <c r="H156" s="169" t="s">
        <v>1030</v>
      </c>
      <c r="I156" s="192" t="str">
        <f t="shared" si="10"/>
        <v>54041368a</v>
      </c>
      <c r="J156" s="167" t="str">
        <f t="shared" si="11"/>
        <v>54041368026 02</v>
      </c>
      <c r="K156" s="5" t="s">
        <v>1071</v>
      </c>
      <c r="L156" s="167" t="str">
        <f t="shared" si="12"/>
        <v>54041368026 02B</v>
      </c>
      <c r="M156" s="5" t="str">
        <f t="shared" si="13"/>
        <v>SLOVENSKÁ CHEERLEADING ÚNIAaBcheerleading - bežné transfery</v>
      </c>
      <c r="N156" s="3" t="str">
        <f t="shared" si="14"/>
        <v>54041368aB</v>
      </c>
    </row>
    <row r="157" spans="1:14" x14ac:dyDescent="0.2">
      <c r="A157" s="166" t="s">
        <v>575</v>
      </c>
      <c r="B157" s="204" t="str">
        <f>VLOOKUP(A157,Adr!A:B,2,FALSE)</f>
        <v>SLOVENSKÁ JAZDECKÁ FEDERÁCIA</v>
      </c>
      <c r="C157" s="197" t="s">
        <v>1072</v>
      </c>
      <c r="D157" s="290">
        <v>120904</v>
      </c>
      <c r="E157" s="173">
        <v>0</v>
      </c>
      <c r="F157" s="166" t="s">
        <v>339</v>
      </c>
      <c r="G157" s="169" t="s">
        <v>319</v>
      </c>
      <c r="H157" s="169" t="s">
        <v>1030</v>
      </c>
      <c r="I157" s="192" t="str">
        <f t="shared" si="10"/>
        <v>31787801a</v>
      </c>
      <c r="J157" s="167" t="str">
        <f t="shared" si="11"/>
        <v>31787801026 02</v>
      </c>
      <c r="K157" s="5" t="s">
        <v>1073</v>
      </c>
      <c r="L157" s="167" t="str">
        <f t="shared" si="12"/>
        <v>31787801026 02B</v>
      </c>
      <c r="M157" s="5" t="str">
        <f t="shared" si="13"/>
        <v>SLOVENSKÁ JAZDECKÁ FEDERÁCIAaBjazdectvo - bežné transfery</v>
      </c>
      <c r="N157" s="3" t="str">
        <f t="shared" si="14"/>
        <v>31787801aB</v>
      </c>
    </row>
    <row r="158" spans="1:14" x14ac:dyDescent="0.2">
      <c r="A158" s="198" t="s">
        <v>582</v>
      </c>
      <c r="B158" s="204" t="str">
        <f>VLOOKUP(A158,Adr!A:B,2,FALSE)</f>
        <v>Slovenská kanoistika</v>
      </c>
      <c r="C158" s="196" t="s">
        <v>1074</v>
      </c>
      <c r="D158" s="287">
        <v>1181281</v>
      </c>
      <c r="E158" s="230">
        <v>0</v>
      </c>
      <c r="F158" s="166" t="s">
        <v>339</v>
      </c>
      <c r="G158" s="169" t="s">
        <v>319</v>
      </c>
      <c r="H158" s="169" t="s">
        <v>1030</v>
      </c>
      <c r="I158" s="192" t="str">
        <f t="shared" si="10"/>
        <v>50434101a</v>
      </c>
      <c r="J158" s="167" t="str">
        <f t="shared" si="11"/>
        <v>50434101026 02</v>
      </c>
      <c r="K158" s="5" t="s">
        <v>1075</v>
      </c>
      <c r="L158" s="167" t="str">
        <f t="shared" si="12"/>
        <v>50434101026 02B</v>
      </c>
      <c r="M158" s="5" t="str">
        <f t="shared" si="13"/>
        <v>Slovenská kanoistikaaBkanoistika - bežné transfery</v>
      </c>
      <c r="N158" s="3" t="str">
        <f t="shared" si="14"/>
        <v>50434101aB</v>
      </c>
    </row>
    <row r="159" spans="1:14" x14ac:dyDescent="0.2">
      <c r="A159" s="202" t="s">
        <v>582</v>
      </c>
      <c r="B159" s="204" t="str">
        <f>VLOOKUP(A159,Adr!A:B,2,FALSE)</f>
        <v>Slovenská kanoistika</v>
      </c>
      <c r="C159" s="185" t="s">
        <v>1501</v>
      </c>
      <c r="D159" s="287">
        <v>10000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582</v>
      </c>
      <c r="B160" s="204" t="str">
        <f>VLOOKUP(A160,Adr!A:B,2,FALSE)</f>
        <v>Slovenská kanoistika</v>
      </c>
      <c r="C160" s="185" t="s">
        <v>1502</v>
      </c>
      <c r="D160" s="287">
        <v>9300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582</v>
      </c>
      <c r="B161" s="204" t="str">
        <f>VLOOKUP(A161,Adr!A:B,2,FALSE)</f>
        <v>Slovenská kanoistika</v>
      </c>
      <c r="C161" s="185" t="s">
        <v>1503</v>
      </c>
      <c r="D161" s="287">
        <v>15600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582</v>
      </c>
      <c r="B162" s="204" t="str">
        <f>VLOOKUP(A162,Adr!A:B,2,FALSE)</f>
        <v>Slovenská kanoistika</v>
      </c>
      <c r="C162" s="185" t="s">
        <v>1504</v>
      </c>
      <c r="D162" s="287">
        <v>80000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582</v>
      </c>
      <c r="B163" s="204" t="str">
        <f>VLOOKUP(A163,Adr!A:B,2,FALSE)</f>
        <v>Slovenská kanoistika</v>
      </c>
      <c r="C163" s="185" t="s">
        <v>1505</v>
      </c>
      <c r="D163" s="287">
        <v>9300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582</v>
      </c>
      <c r="B164" s="204" t="str">
        <f>VLOOKUP(A164,Adr!A:B,2,FALSE)</f>
        <v>Slovenská kanoistika</v>
      </c>
      <c r="C164" s="185" t="s">
        <v>1506</v>
      </c>
      <c r="D164" s="287">
        <v>15600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582</v>
      </c>
      <c r="B165" s="204" t="str">
        <f>VLOOKUP(A165,Adr!A:B,2,FALSE)</f>
        <v>Slovenská kanoistika</v>
      </c>
      <c r="C165" s="185" t="s">
        <v>1507</v>
      </c>
      <c r="D165" s="287">
        <v>15000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582</v>
      </c>
      <c r="B166" s="204" t="str">
        <f>VLOOKUP(A166,Adr!A:B,2,FALSE)</f>
        <v>Slovenská kanoistika</v>
      </c>
      <c r="C166" s="185" t="s">
        <v>1508</v>
      </c>
      <c r="D166" s="287">
        <v>9300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582</v>
      </c>
      <c r="B167" s="204" t="str">
        <f>VLOOKUP(A167,Adr!A:B,2,FALSE)</f>
        <v>Slovenská kanoistika</v>
      </c>
      <c r="C167" s="196" t="s">
        <v>1509</v>
      </c>
      <c r="D167" s="289">
        <v>7500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582</v>
      </c>
      <c r="B168" s="204" t="str">
        <f>VLOOKUP(A168,Adr!A:B,2,FALSE)</f>
        <v>Slovenská kanoistika</v>
      </c>
      <c r="C168" s="196" t="s">
        <v>1510</v>
      </c>
      <c r="D168" s="289">
        <v>15000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582</v>
      </c>
      <c r="B169" s="204" t="str">
        <f>VLOOKUP(A169,Adr!A:B,2,FALSE)</f>
        <v>Slovenská kanoistika</v>
      </c>
      <c r="C169" s="190" t="s">
        <v>1511</v>
      </c>
      <c r="D169" s="289">
        <v>20000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582</v>
      </c>
      <c r="B170" s="204" t="str">
        <f>VLOOKUP(A170,Adr!A:B,2,FALSE)</f>
        <v>Slovenská kanoistika</v>
      </c>
      <c r="C170" s="169" t="s">
        <v>1512</v>
      </c>
      <c r="D170" s="288">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582</v>
      </c>
      <c r="B171" s="204" t="str">
        <f>VLOOKUP(A171,Adr!A:B,2,FALSE)</f>
        <v>Slovenská kanoistika</v>
      </c>
      <c r="C171" s="169" t="s">
        <v>1513</v>
      </c>
      <c r="D171" s="288">
        <v>15000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582</v>
      </c>
      <c r="B172" s="204" t="str">
        <f>VLOOKUP(A172,Adr!A:B,2,FALSE)</f>
        <v>Slovenská kanoistika</v>
      </c>
      <c r="C172" s="196" t="s">
        <v>1514</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582</v>
      </c>
      <c r="B173" s="204" t="str">
        <f>VLOOKUP(A173,Adr!A:B,2,FALSE)</f>
        <v>Slovenská kanoistika</v>
      </c>
      <c r="C173" s="185" t="s">
        <v>1515</v>
      </c>
      <c r="D173" s="287">
        <v>50000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582</v>
      </c>
      <c r="B174" s="204" t="str">
        <f>VLOOKUP(A174,Adr!A:B,2,FALSE)</f>
        <v>Slovenská kanoistika</v>
      </c>
      <c r="C174" s="196" t="s">
        <v>1516</v>
      </c>
      <c r="D174" s="289">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582</v>
      </c>
      <c r="B175" s="204" t="str">
        <f>VLOOKUP(A175,Adr!A:B,2,FALSE)</f>
        <v>Slovenská kanoistika</v>
      </c>
      <c r="C175" s="196" t="s">
        <v>2164</v>
      </c>
      <c r="D175" s="287">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582</v>
      </c>
      <c r="B176" s="204" t="str">
        <f>VLOOKUP(A176,Adr!A:B,2,FALSE)</f>
        <v>Slovenská kanoistika</v>
      </c>
      <c r="C176" s="169" t="s">
        <v>1517</v>
      </c>
      <c r="D176" s="288">
        <v>10000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582</v>
      </c>
      <c r="B177" s="204" t="str">
        <f>VLOOKUP(A177,Adr!A:B,2,FALSE)</f>
        <v>Slovenská kanoistika</v>
      </c>
      <c r="C177" s="169" t="s">
        <v>1518</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582</v>
      </c>
      <c r="B178" s="204" t="str">
        <f>VLOOKUP(A178,Adr!A:B,2,FALSE)</f>
        <v>Slovenská kanoistika</v>
      </c>
      <c r="C178" s="185" t="s">
        <v>1519</v>
      </c>
      <c r="D178" s="287">
        <v>9300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582</v>
      </c>
      <c r="B179" s="204" t="str">
        <f>VLOOKUP(A179,Adr!A:B,2,FALSE)</f>
        <v>Slovenská kanoistika</v>
      </c>
      <c r="C179" s="169" t="s">
        <v>1520</v>
      </c>
      <c r="D179" s="288">
        <v>10000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582</v>
      </c>
      <c r="B180" s="204" t="str">
        <f>VLOOKUP(A180,Adr!A:B,2,FALSE)</f>
        <v>Slovenská kanoistika</v>
      </c>
      <c r="C180" s="169" t="s">
        <v>1521</v>
      </c>
      <c r="D180" s="288">
        <v>25000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582</v>
      </c>
      <c r="B181" s="204" t="str">
        <f>VLOOKUP(A181,Adr!A:B,2,FALSE)</f>
        <v>Slovenská kanoistika</v>
      </c>
      <c r="C181" s="196" t="s">
        <v>1522</v>
      </c>
      <c r="D181" s="287">
        <v>9300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582</v>
      </c>
      <c r="B182" s="204" t="str">
        <f>VLOOKUP(A182,Adr!A:B,2,FALSE)</f>
        <v>Slovenská kanoistika</v>
      </c>
      <c r="C182" s="196" t="s">
        <v>2165</v>
      </c>
      <c r="D182" s="287">
        <v>20000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582</v>
      </c>
      <c r="B183" s="204" t="str">
        <f>VLOOKUP(A183,Adr!A:B,2,FALSE)</f>
        <v>Slovenská kanoistika</v>
      </c>
      <c r="C183" s="185" t="s">
        <v>1523</v>
      </c>
      <c r="D183" s="287">
        <v>70000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582</v>
      </c>
      <c r="B184" s="204" t="str">
        <f>VLOOKUP(A184,Adr!A:B,2,FALSE)</f>
        <v>Slovenská kanoistika</v>
      </c>
      <c r="C184" s="196" t="s">
        <v>1524</v>
      </c>
      <c r="D184" s="287">
        <v>40000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582</v>
      </c>
      <c r="B185" s="204" t="str">
        <f>VLOOKUP(A185,Adr!A:B,2,FALSE)</f>
        <v>Slovenská kanoistika</v>
      </c>
      <c r="C185" s="185" t="s">
        <v>1525</v>
      </c>
      <c r="D185" s="287">
        <v>15600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582</v>
      </c>
      <c r="B186" s="204" t="str">
        <f>VLOOKUP(A186,Adr!A:B,2,FALSE)</f>
        <v>Slovenská kanoistika</v>
      </c>
      <c r="C186" s="196" t="s">
        <v>1526</v>
      </c>
      <c r="D186" s="289">
        <v>60000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582</v>
      </c>
      <c r="B187" s="204" t="str">
        <f>VLOOKUP(A187,Adr!A:B,2,FALSE)</f>
        <v>Slovenská kanoistika</v>
      </c>
      <c r="C187" s="185" t="s">
        <v>1527</v>
      </c>
      <c r="D187" s="287">
        <v>9300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582</v>
      </c>
      <c r="B188" s="204" t="str">
        <f>VLOOKUP(A188,Adr!A:B,2,FALSE)</f>
        <v>Slovenská kanoistika</v>
      </c>
      <c r="C188" s="185" t="s">
        <v>1528</v>
      </c>
      <c r="D188" s="287">
        <v>10000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582</v>
      </c>
      <c r="B189" s="204" t="str">
        <f>VLOOKUP(A189,Adr!A:B,2,FALSE)</f>
        <v>Slovenská kanoistika</v>
      </c>
      <c r="C189" s="196" t="s">
        <v>1529</v>
      </c>
      <c r="D189" s="287">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582</v>
      </c>
      <c r="B190" s="204" t="str">
        <f>VLOOKUP(A190,Adr!A:B,2,FALSE)</f>
        <v>Slovenská kanoistika</v>
      </c>
      <c r="C190" s="185" t="s">
        <v>1530</v>
      </c>
      <c r="D190" s="287">
        <v>15000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582</v>
      </c>
      <c r="B191" s="204" t="str">
        <f>VLOOKUP(A191,Adr!A:B,2,FALSE)</f>
        <v>Slovenská kanoistika</v>
      </c>
      <c r="C191" s="196" t="s">
        <v>1531</v>
      </c>
      <c r="D191" s="289">
        <v>10000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582</v>
      </c>
      <c r="B192" s="204" t="str">
        <f>VLOOKUP(A192,Adr!A:B,2,FALSE)</f>
        <v>Slovenská kanoistika</v>
      </c>
      <c r="C192" s="169" t="s">
        <v>1532</v>
      </c>
      <c r="D192" s="288">
        <v>35000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582</v>
      </c>
      <c r="B193" s="204" t="str">
        <f>VLOOKUP(A193,Adr!A:B,2,FALSE)</f>
        <v>Slovenská kanoistika</v>
      </c>
      <c r="C193" s="185" t="s">
        <v>1533</v>
      </c>
      <c r="D193" s="287">
        <v>9300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582</v>
      </c>
      <c r="B194" s="204" t="str">
        <f>VLOOKUP(A194,Adr!A:B,2,FALSE)</f>
        <v>Slovenská kanoistika</v>
      </c>
      <c r="C194" s="196" t="s">
        <v>1534</v>
      </c>
      <c r="D194" s="289">
        <v>10000</v>
      </c>
      <c r="E194" s="230">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582</v>
      </c>
      <c r="B195" s="204" t="str">
        <f>VLOOKUP(A195,Adr!A:B,2,FALSE)</f>
        <v>Slovenská kanoistika</v>
      </c>
      <c r="C195" s="196" t="s">
        <v>1535</v>
      </c>
      <c r="D195" s="289">
        <v>7500</v>
      </c>
      <c r="E195" s="230">
        <v>0</v>
      </c>
      <c r="F195" s="166" t="s">
        <v>345</v>
      </c>
      <c r="G195" s="169" t="s">
        <v>321</v>
      </c>
      <c r="H195" s="169" t="s">
        <v>1030</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582</v>
      </c>
      <c r="B196" s="204" t="str">
        <f>VLOOKUP(A196,Adr!A:B,2,FALSE)</f>
        <v>Slovenská kanoistika</v>
      </c>
      <c r="C196" s="196" t="s">
        <v>1536</v>
      </c>
      <c r="D196" s="289">
        <v>7500</v>
      </c>
      <c r="E196" s="173">
        <v>0</v>
      </c>
      <c r="F196" s="166" t="s">
        <v>345</v>
      </c>
      <c r="G196" s="169" t="s">
        <v>321</v>
      </c>
      <c r="H196" s="169" t="s">
        <v>1030</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582</v>
      </c>
      <c r="B197" s="204" t="str">
        <f>VLOOKUP(A197,Adr!A:B,2,FALSE)</f>
        <v>Slovenská kanoistika</v>
      </c>
      <c r="C197" s="196" t="s">
        <v>1537</v>
      </c>
      <c r="D197" s="287">
        <v>15600</v>
      </c>
      <c r="E197" s="230">
        <v>0</v>
      </c>
      <c r="F197" s="166" t="s">
        <v>345</v>
      </c>
      <c r="G197" s="169" t="s">
        <v>321</v>
      </c>
      <c r="H197" s="169" t="s">
        <v>1030</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582</v>
      </c>
      <c r="B198" s="204" t="str">
        <f>VLOOKUP(A198,Adr!A:B,2,FALSE)</f>
        <v>Slovenská kanoistika</v>
      </c>
      <c r="C198" s="185" t="s">
        <v>1538</v>
      </c>
      <c r="D198" s="287">
        <v>9300</v>
      </c>
      <c r="E198" s="230">
        <v>0</v>
      </c>
      <c r="F198" s="166" t="s">
        <v>345</v>
      </c>
      <c r="G198" s="169" t="s">
        <v>321</v>
      </c>
      <c r="H198" s="169" t="s">
        <v>1030</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587</v>
      </c>
      <c r="B199" s="204" t="str">
        <f>VLOOKUP(A199,Adr!A:B,2,FALSE)</f>
        <v>Slovenská Lakrosová Federácia</v>
      </c>
      <c r="C199" s="185" t="s">
        <v>1076</v>
      </c>
      <c r="D199" s="287">
        <v>19239</v>
      </c>
      <c r="E199" s="173">
        <v>0</v>
      </c>
      <c r="F199" s="166" t="s">
        <v>339</v>
      </c>
      <c r="G199" s="169" t="s">
        <v>319</v>
      </c>
      <c r="H199" s="169" t="s">
        <v>1030</v>
      </c>
      <c r="I199" s="192" t="str">
        <f t="shared" si="15"/>
        <v>30853427a</v>
      </c>
      <c r="J199" s="167" t="str">
        <f t="shared" si="16"/>
        <v>30853427026 02</v>
      </c>
      <c r="K199" s="5" t="s">
        <v>1077</v>
      </c>
      <c r="L199" s="167" t="str">
        <f t="shared" si="17"/>
        <v>30853427026 02B</v>
      </c>
      <c r="M199" s="5" t="str">
        <f t="shared" si="18"/>
        <v>Slovenská Lakrosová FederáciaaBlakros - bežné transfery</v>
      </c>
      <c r="N199" s="3" t="str">
        <f t="shared" si="19"/>
        <v>30853427aB</v>
      </c>
    </row>
    <row r="200" spans="1:14" x14ac:dyDescent="0.2">
      <c r="A200" s="202" t="s">
        <v>3025</v>
      </c>
      <c r="B200" s="204" t="str">
        <f>VLOOKUP(A200,Adr!A:B,2,FALSE)</f>
        <v>Slovenská letecká federácia</v>
      </c>
      <c r="C200" s="185" t="s">
        <v>350</v>
      </c>
      <c r="D200" s="287">
        <v>20000</v>
      </c>
      <c r="E200" s="173">
        <v>0</v>
      </c>
      <c r="F200" s="166" t="s">
        <v>349</v>
      </c>
      <c r="G200" s="169" t="s">
        <v>321</v>
      </c>
      <c r="H200" s="169" t="s">
        <v>1030</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ht="22.5" x14ac:dyDescent="0.2">
      <c r="A201" s="198" t="s">
        <v>1936</v>
      </c>
      <c r="B201" s="204" t="str">
        <f>VLOOKUP(A201,Adr!A:B,2,FALSE)</f>
        <v>Slovenská lukostrelecká asociácia 3D</v>
      </c>
      <c r="C201" s="196" t="s">
        <v>352</v>
      </c>
      <c r="D201" s="287">
        <v>45800</v>
      </c>
      <c r="E201" s="230">
        <v>0</v>
      </c>
      <c r="F201" s="166" t="s">
        <v>351</v>
      </c>
      <c r="G201" s="169" t="s">
        <v>321</v>
      </c>
      <c r="H201" s="169" t="s">
        <v>1030</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595</v>
      </c>
      <c r="B202" s="204" t="str">
        <f>VLOOKUP(A202,Adr!A:B,2,FALSE)</f>
        <v>Slovenská motocyklová federácia</v>
      </c>
      <c r="C202" s="196" t="s">
        <v>1078</v>
      </c>
      <c r="D202" s="289">
        <v>88269</v>
      </c>
      <c r="E202" s="230">
        <v>0</v>
      </c>
      <c r="F202" s="166" t="s">
        <v>339</v>
      </c>
      <c r="G202" s="169" t="s">
        <v>319</v>
      </c>
      <c r="H202" s="169" t="s">
        <v>1030</v>
      </c>
      <c r="I202" s="192" t="str">
        <f t="shared" si="15"/>
        <v>30813883a</v>
      </c>
      <c r="J202" s="167" t="str">
        <f t="shared" si="16"/>
        <v>30813883026 02</v>
      </c>
      <c r="K202" s="5" t="s">
        <v>1079</v>
      </c>
      <c r="L202" s="167" t="str">
        <f t="shared" si="17"/>
        <v>30813883026 02B</v>
      </c>
      <c r="M202" s="5" t="str">
        <f t="shared" si="18"/>
        <v>Slovenská motocyklová federáciaaBmotocyklový šport - bežné transfery</v>
      </c>
      <c r="N202" s="3" t="str">
        <f t="shared" si="19"/>
        <v>30813883aB</v>
      </c>
    </row>
    <row r="203" spans="1:14" x14ac:dyDescent="0.2">
      <c r="A203" s="202" t="s">
        <v>595</v>
      </c>
      <c r="B203" s="204" t="str">
        <f>VLOOKUP(A203,Adr!A:B,2,FALSE)</f>
        <v>Slovenská motocyklová federácia</v>
      </c>
      <c r="C203" s="196" t="s">
        <v>1539</v>
      </c>
      <c r="D203" s="287">
        <v>20000</v>
      </c>
      <c r="E203" s="173">
        <v>0</v>
      </c>
      <c r="F203" s="166" t="s">
        <v>345</v>
      </c>
      <c r="G203" s="169" t="s">
        <v>321</v>
      </c>
      <c r="H203" s="169" t="s">
        <v>1030</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595</v>
      </c>
      <c r="B204" s="204" t="str">
        <f>VLOOKUP(A204,Adr!A:B,2,FALSE)</f>
        <v>Slovenská motocyklová federácia</v>
      </c>
      <c r="C204" s="185" t="s">
        <v>1540</v>
      </c>
      <c r="D204" s="287">
        <v>35000</v>
      </c>
      <c r="E204" s="173">
        <v>0</v>
      </c>
      <c r="F204" s="166" t="s">
        <v>345</v>
      </c>
      <c r="G204" s="169" t="s">
        <v>321</v>
      </c>
      <c r="H204" s="169" t="s">
        <v>1030</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605</v>
      </c>
      <c r="B205" s="204" t="str">
        <f>VLOOKUP(A205,Adr!A:B,2,FALSE)</f>
        <v>Slovenská Muaythai asociácia</v>
      </c>
      <c r="C205" s="185" t="s">
        <v>1080</v>
      </c>
      <c r="D205" s="287">
        <v>19609</v>
      </c>
      <c r="E205" s="173">
        <v>0</v>
      </c>
      <c r="F205" s="166" t="s">
        <v>339</v>
      </c>
      <c r="G205" s="169" t="s">
        <v>319</v>
      </c>
      <c r="H205" s="169" t="s">
        <v>1030</v>
      </c>
      <c r="I205" s="192" t="str">
        <f t="shared" si="15"/>
        <v>34057587a</v>
      </c>
      <c r="J205" s="167" t="str">
        <f t="shared" si="16"/>
        <v>34057587026 02</v>
      </c>
      <c r="K205" s="5" t="s">
        <v>1081</v>
      </c>
      <c r="L205" s="167" t="str">
        <f t="shared" si="17"/>
        <v>34057587026 02B</v>
      </c>
      <c r="M205" s="5" t="str">
        <f t="shared" si="18"/>
        <v>Slovenská Muaythai asociáciaaBthajský box - bežné transfery</v>
      </c>
      <c r="N205" s="3" t="str">
        <f t="shared" si="19"/>
        <v>34057587aB</v>
      </c>
    </row>
    <row r="206" spans="1:14" x14ac:dyDescent="0.2">
      <c r="A206" s="166" t="s">
        <v>605</v>
      </c>
      <c r="B206" s="204" t="str">
        <f>VLOOKUP(A206,Adr!A:B,2,FALSE)</f>
        <v>Slovenská Muaythai asociácia</v>
      </c>
      <c r="C206" s="169" t="s">
        <v>1541</v>
      </c>
      <c r="D206" s="288">
        <v>20000</v>
      </c>
      <c r="E206" s="230">
        <v>0</v>
      </c>
      <c r="F206" s="166" t="s">
        <v>345</v>
      </c>
      <c r="G206" s="169" t="s">
        <v>321</v>
      </c>
      <c r="H206" s="169" t="s">
        <v>1030</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ht="22.5" x14ac:dyDescent="0.2">
      <c r="A207" s="166" t="s">
        <v>1415</v>
      </c>
      <c r="B207" s="204" t="str">
        <f>VLOOKUP(A207,Adr!A:B,2,FALSE)</f>
        <v>Slovenská nohejbalová asociácia</v>
      </c>
      <c r="C207" s="190" t="s">
        <v>352</v>
      </c>
      <c r="D207" s="288">
        <v>46100</v>
      </c>
      <c r="E207" s="173">
        <v>0</v>
      </c>
      <c r="F207" s="166" t="s">
        <v>351</v>
      </c>
      <c r="G207" s="169" t="s">
        <v>321</v>
      </c>
      <c r="H207" s="169" t="s">
        <v>1030</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1945</v>
      </c>
      <c r="B208" s="204" t="str">
        <f>VLOOKUP(A208,Adr!A:B,2,FALSE)</f>
        <v>SLOVENSKÁ PADELOVÁ ASOCIÁCIA</v>
      </c>
      <c r="C208" s="196" t="s">
        <v>2233</v>
      </c>
      <c r="D208" s="287">
        <v>15000</v>
      </c>
      <c r="E208" s="230">
        <v>0</v>
      </c>
      <c r="F208" s="166" t="s">
        <v>349</v>
      </c>
      <c r="G208" s="169" t="s">
        <v>321</v>
      </c>
      <c r="H208" s="169" t="s">
        <v>1030</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612</v>
      </c>
      <c r="B209" s="204" t="str">
        <f>VLOOKUP(A209,Adr!A:B,2,FALSE)</f>
        <v>Slovenská plavecká federácia</v>
      </c>
      <c r="C209" s="185" t="s">
        <v>1082</v>
      </c>
      <c r="D209" s="287">
        <v>1740292</v>
      </c>
      <c r="E209" s="173">
        <v>0</v>
      </c>
      <c r="F209" s="166" t="s">
        <v>339</v>
      </c>
      <c r="G209" s="169" t="s">
        <v>319</v>
      </c>
      <c r="H209" s="169" t="s">
        <v>1030</v>
      </c>
      <c r="I209" s="192" t="str">
        <f t="shared" si="15"/>
        <v>36068764a</v>
      </c>
      <c r="J209" s="167" t="str">
        <f t="shared" si="16"/>
        <v>36068764026 02</v>
      </c>
      <c r="K209" s="5" t="s">
        <v>1083</v>
      </c>
      <c r="L209" s="167" t="str">
        <f t="shared" si="17"/>
        <v>36068764026 02B</v>
      </c>
      <c r="M209" s="5" t="str">
        <f t="shared" si="18"/>
        <v>Slovenská plavecká federáciaaBplavecké športy - bežné transfery</v>
      </c>
      <c r="N209" s="3" t="str">
        <f t="shared" si="19"/>
        <v>36068764aB</v>
      </c>
    </row>
    <row r="210" spans="1:14" x14ac:dyDescent="0.2">
      <c r="A210" s="202" t="s">
        <v>612</v>
      </c>
      <c r="B210" s="204" t="str">
        <f>VLOOKUP(A210,Adr!A:B,2,FALSE)</f>
        <v>Slovenská plavecká federácia</v>
      </c>
      <c r="C210" s="185" t="s">
        <v>1542</v>
      </c>
      <c r="D210" s="287">
        <v>7500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612</v>
      </c>
      <c r="B211" s="204" t="str">
        <f>VLOOKUP(A211,Adr!A:B,2,FALSE)</f>
        <v>Slovenská plavecká federácia</v>
      </c>
      <c r="C211" s="169" t="s">
        <v>1543</v>
      </c>
      <c r="D211" s="288">
        <v>20000</v>
      </c>
      <c r="E211" s="230">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612</v>
      </c>
      <c r="B212" s="204" t="str">
        <f>VLOOKUP(A212,Adr!A:B,2,FALSE)</f>
        <v>Slovenská plavecká federácia</v>
      </c>
      <c r="C212" s="185" t="s">
        <v>1544</v>
      </c>
      <c r="D212" s="287">
        <v>10000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612</v>
      </c>
      <c r="B213" s="204" t="str">
        <f>VLOOKUP(A213,Adr!A:B,2,FALSE)</f>
        <v>Slovenská plavecká federácia</v>
      </c>
      <c r="C213" s="169" t="s">
        <v>1546</v>
      </c>
      <c r="D213" s="288">
        <v>15000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612</v>
      </c>
      <c r="B214" s="204" t="str">
        <f>VLOOKUP(A214,Adr!A:B,2,FALSE)</f>
        <v>Slovenská plavecká federácia</v>
      </c>
      <c r="C214" s="196" t="s">
        <v>1545</v>
      </c>
      <c r="D214" s="289">
        <v>7500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612</v>
      </c>
      <c r="B215" s="204" t="str">
        <f>VLOOKUP(A215,Adr!A:B,2,FALSE)</f>
        <v>Slovenská plavecká federácia</v>
      </c>
      <c r="C215" s="185" t="s">
        <v>1547</v>
      </c>
      <c r="D215" s="287">
        <v>20000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612</v>
      </c>
      <c r="B216" s="204" t="str">
        <f>VLOOKUP(A216,Adr!A:B,2,FALSE)</f>
        <v>Slovenská plavecká federácia</v>
      </c>
      <c r="C216" s="169" t="s">
        <v>1548</v>
      </c>
      <c r="D216" s="288">
        <v>20000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612</v>
      </c>
      <c r="B217" s="204" t="str">
        <f>VLOOKUP(A217,Adr!A:B,2,FALSE)</f>
        <v>Slovenská plavecká federácia</v>
      </c>
      <c r="C217" s="196" t="s">
        <v>1549</v>
      </c>
      <c r="D217" s="289">
        <v>20000</v>
      </c>
      <c r="E217" s="173">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612</v>
      </c>
      <c r="B218" s="204" t="str">
        <f>VLOOKUP(A218,Adr!A:B,2,FALSE)</f>
        <v>Slovenská plavecká federácia</v>
      </c>
      <c r="C218" s="185" t="s">
        <v>1550</v>
      </c>
      <c r="D218" s="287">
        <v>10000</v>
      </c>
      <c r="E218" s="230">
        <v>0</v>
      </c>
      <c r="F218" s="166" t="s">
        <v>345</v>
      </c>
      <c r="G218" s="169" t="s">
        <v>321</v>
      </c>
      <c r="H218" s="169" t="s">
        <v>1030</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612</v>
      </c>
      <c r="B219" s="204" t="str">
        <f>VLOOKUP(A219,Adr!A:B,2,FALSE)</f>
        <v>Slovenská plavecká federácia</v>
      </c>
      <c r="C219" s="197" t="s">
        <v>1551</v>
      </c>
      <c r="D219" s="290">
        <v>7500</v>
      </c>
      <c r="E219" s="173">
        <v>0</v>
      </c>
      <c r="F219" s="166" t="s">
        <v>345</v>
      </c>
      <c r="G219" s="169" t="s">
        <v>321</v>
      </c>
      <c r="H219" s="169" t="s">
        <v>1030</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612</v>
      </c>
      <c r="B220" s="204" t="str">
        <f>VLOOKUP(A220,Adr!A:B,2,FALSE)</f>
        <v>Slovenská plavecká federácia</v>
      </c>
      <c r="C220" s="169" t="s">
        <v>1552</v>
      </c>
      <c r="D220" s="288">
        <v>10000</v>
      </c>
      <c r="E220" s="230">
        <v>0</v>
      </c>
      <c r="F220" s="166" t="s">
        <v>345</v>
      </c>
      <c r="G220" s="169" t="s">
        <v>321</v>
      </c>
      <c r="H220" s="169" t="s">
        <v>1030</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619</v>
      </c>
      <c r="B221" s="204" t="str">
        <f>VLOOKUP(A221,Adr!A:B,2,FALSE)</f>
        <v>Slovenská rugbyová únia</v>
      </c>
      <c r="C221" s="185" t="s">
        <v>1084</v>
      </c>
      <c r="D221" s="287">
        <v>23402</v>
      </c>
      <c r="E221" s="230">
        <v>0</v>
      </c>
      <c r="F221" s="166" t="s">
        <v>339</v>
      </c>
      <c r="G221" s="169" t="s">
        <v>319</v>
      </c>
      <c r="H221" s="169" t="s">
        <v>1030</v>
      </c>
      <c r="I221" s="192" t="str">
        <f t="shared" si="15"/>
        <v>30851459a</v>
      </c>
      <c r="J221" s="167" t="str">
        <f t="shared" si="16"/>
        <v>30851459026 02</v>
      </c>
      <c r="K221" s="5" t="s">
        <v>1085</v>
      </c>
      <c r="L221" s="167" t="str">
        <f t="shared" si="17"/>
        <v>30851459026 02B</v>
      </c>
      <c r="M221" s="5" t="str">
        <f t="shared" si="18"/>
        <v>Slovenská rugbyová úniaaBrugby - bežné transfery</v>
      </c>
      <c r="N221" s="3" t="str">
        <f t="shared" si="19"/>
        <v>30851459aB</v>
      </c>
    </row>
    <row r="222" spans="1:14" x14ac:dyDescent="0.2">
      <c r="A222" s="198" t="s">
        <v>625</v>
      </c>
      <c r="B222" s="204" t="str">
        <f>VLOOKUP(A222,Adr!A:B,2,FALSE)</f>
        <v>Slovenská skialpinistická asociácia</v>
      </c>
      <c r="C222" s="185" t="s">
        <v>1086</v>
      </c>
      <c r="D222" s="287">
        <v>19239</v>
      </c>
      <c r="E222" s="173">
        <v>0</v>
      </c>
      <c r="F222" s="166" t="s">
        <v>339</v>
      </c>
      <c r="G222" s="169" t="s">
        <v>319</v>
      </c>
      <c r="H222" s="169" t="s">
        <v>1030</v>
      </c>
      <c r="I222" s="192" t="str">
        <f t="shared" si="15"/>
        <v>37998919a</v>
      </c>
      <c r="J222" s="167" t="str">
        <f t="shared" si="16"/>
        <v>37998919026 02</v>
      </c>
      <c r="K222" s="5" t="s">
        <v>1087</v>
      </c>
      <c r="L222" s="167" t="str">
        <f t="shared" si="17"/>
        <v>37998919026 02B</v>
      </c>
      <c r="M222" s="5" t="str">
        <f t="shared" si="18"/>
        <v>Slovenská skialpinistická asociáciaaBskialpinizmus - bežné transfery</v>
      </c>
      <c r="N222" s="3" t="str">
        <f t="shared" si="19"/>
        <v>37998919aB</v>
      </c>
    </row>
    <row r="223" spans="1:14" x14ac:dyDescent="0.2">
      <c r="A223" s="202" t="s">
        <v>625</v>
      </c>
      <c r="B223" s="204" t="str">
        <f>VLOOKUP(A223,Adr!A:B,2,FALSE)</f>
        <v>Slovenská skialpinistická asociácia</v>
      </c>
      <c r="C223" s="185" t="s">
        <v>1553</v>
      </c>
      <c r="D223" s="287">
        <v>30000</v>
      </c>
      <c r="E223" s="173">
        <v>0</v>
      </c>
      <c r="F223" s="166" t="s">
        <v>345</v>
      </c>
      <c r="G223" s="169" t="s">
        <v>321</v>
      </c>
      <c r="H223" s="169" t="s">
        <v>1030</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625</v>
      </c>
      <c r="B224" s="204" t="str">
        <f>VLOOKUP(A224,Adr!A:B,2,FALSE)</f>
        <v>Slovenská skialpinistická asociácia</v>
      </c>
      <c r="C224" s="185" t="s">
        <v>1554</v>
      </c>
      <c r="D224" s="287">
        <v>80000</v>
      </c>
      <c r="E224" s="173">
        <v>0</v>
      </c>
      <c r="F224" s="166" t="s">
        <v>345</v>
      </c>
      <c r="G224" s="169" t="s">
        <v>321</v>
      </c>
      <c r="H224" s="169" t="s">
        <v>1030</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625</v>
      </c>
      <c r="B225" s="204" t="str">
        <f>VLOOKUP(A225,Adr!A:B,2,FALSE)</f>
        <v>Slovenská skialpinistická asociácia</v>
      </c>
      <c r="C225" s="196" t="s">
        <v>1555</v>
      </c>
      <c r="D225" s="289">
        <v>20000</v>
      </c>
      <c r="E225" s="230">
        <v>0</v>
      </c>
      <c r="F225" s="166" t="s">
        <v>345</v>
      </c>
      <c r="G225" s="169" t="s">
        <v>321</v>
      </c>
      <c r="H225" s="169" t="s">
        <v>1030</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634</v>
      </c>
      <c r="B226" s="204" t="str">
        <f>VLOOKUP(A226,Adr!A:B,2,FALSE)</f>
        <v>Slovenská softballová asociácia</v>
      </c>
      <c r="C226" s="196" t="s">
        <v>1088</v>
      </c>
      <c r="D226" s="289">
        <v>30873</v>
      </c>
      <c r="E226" s="230">
        <v>0</v>
      </c>
      <c r="F226" s="166" t="s">
        <v>339</v>
      </c>
      <c r="G226" s="169" t="s">
        <v>319</v>
      </c>
      <c r="H226" s="169" t="s">
        <v>1030</v>
      </c>
      <c r="I226" s="192" t="str">
        <f t="shared" si="15"/>
        <v>17316723a</v>
      </c>
      <c r="J226" s="167" t="str">
        <f t="shared" si="16"/>
        <v>17316723026 02</v>
      </c>
      <c r="K226" s="5" t="s">
        <v>1089</v>
      </c>
      <c r="L226" s="167" t="str">
        <f t="shared" si="17"/>
        <v>17316723026 02B</v>
      </c>
      <c r="M226" s="5" t="str">
        <f t="shared" si="18"/>
        <v>Slovenská softballová asociáciaaBsoftbal - bežné transfery</v>
      </c>
      <c r="N226" s="3" t="str">
        <f t="shared" si="19"/>
        <v>17316723aB</v>
      </c>
    </row>
    <row r="227" spans="1:14" x14ac:dyDescent="0.2">
      <c r="A227" s="202" t="s">
        <v>640</v>
      </c>
      <c r="B227" s="204" t="str">
        <f>VLOOKUP(A227,Adr!A:B,2,FALSE)</f>
        <v>Slovenská squashová asociácia</v>
      </c>
      <c r="C227" s="185" t="s">
        <v>1090</v>
      </c>
      <c r="D227" s="287">
        <v>19239</v>
      </c>
      <c r="E227" s="230">
        <v>0</v>
      </c>
      <c r="F227" s="166" t="s">
        <v>339</v>
      </c>
      <c r="G227" s="169" t="s">
        <v>319</v>
      </c>
      <c r="H227" s="169" t="s">
        <v>1030</v>
      </c>
      <c r="I227" s="192" t="str">
        <f t="shared" si="15"/>
        <v>30807018a</v>
      </c>
      <c r="J227" s="167" t="str">
        <f t="shared" si="16"/>
        <v>30807018026 02</v>
      </c>
      <c r="K227" s="5" t="s">
        <v>1091</v>
      </c>
      <c r="L227" s="167" t="str">
        <f t="shared" si="17"/>
        <v>30807018026 02B</v>
      </c>
      <c r="M227" s="5" t="str">
        <f t="shared" si="18"/>
        <v>Slovenská squashová asociáciaaBsquash - bežné transfery</v>
      </c>
      <c r="N227" s="3" t="str">
        <f t="shared" si="19"/>
        <v>30807018aB</v>
      </c>
    </row>
    <row r="228" spans="1:14" x14ac:dyDescent="0.2">
      <c r="A228" s="202" t="s">
        <v>647</v>
      </c>
      <c r="B228" s="204" t="str">
        <f>VLOOKUP(A228,Adr!A:B,2,FALSE)</f>
        <v>Slovenská triatlonová únia</v>
      </c>
      <c r="C228" s="185" t="s">
        <v>1092</v>
      </c>
      <c r="D228" s="287">
        <v>168998</v>
      </c>
      <c r="E228" s="173">
        <v>0</v>
      </c>
      <c r="F228" s="166" t="s">
        <v>339</v>
      </c>
      <c r="G228" s="169" t="s">
        <v>319</v>
      </c>
      <c r="H228" s="169" t="s">
        <v>1030</v>
      </c>
      <c r="I228" s="192" t="str">
        <f t="shared" si="15"/>
        <v>31745466a</v>
      </c>
      <c r="J228" s="167" t="str">
        <f t="shared" si="16"/>
        <v>31745466026 02</v>
      </c>
      <c r="K228" s="5" t="s">
        <v>1093</v>
      </c>
      <c r="L228" s="167" t="str">
        <f t="shared" si="17"/>
        <v>31745466026 02B</v>
      </c>
      <c r="M228" s="5" t="str">
        <f t="shared" si="18"/>
        <v>Slovenská triatlonová úniaaBtriatlon - bežné transfery</v>
      </c>
      <c r="N228" s="3" t="str">
        <f t="shared" si="19"/>
        <v>31745466aB</v>
      </c>
    </row>
    <row r="229" spans="1:14" ht="22.5" x14ac:dyDescent="0.2">
      <c r="A229" s="166" t="s">
        <v>647</v>
      </c>
      <c r="B229" s="204" t="str">
        <f>VLOOKUP(A229,Adr!A:B,2,FALSE)</f>
        <v>Slovenská triatlonová únia</v>
      </c>
      <c r="C229" s="196" t="s">
        <v>1470</v>
      </c>
      <c r="D229" s="289">
        <v>7175</v>
      </c>
      <c r="E229" s="173">
        <v>0</v>
      </c>
      <c r="F229" s="166" t="s">
        <v>343</v>
      </c>
      <c r="G229" s="169" t="s">
        <v>321</v>
      </c>
      <c r="H229" s="169" t="s">
        <v>1030</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647</v>
      </c>
      <c r="B230" s="204" t="str">
        <f>VLOOKUP(A230,Adr!A:B,2,FALSE)</f>
        <v>Slovenská triatlonová únia</v>
      </c>
      <c r="C230" s="196" t="s">
        <v>1556</v>
      </c>
      <c r="D230" s="287">
        <v>10000</v>
      </c>
      <c r="E230" s="173">
        <v>0</v>
      </c>
      <c r="F230" s="166" t="s">
        <v>345</v>
      </c>
      <c r="G230" s="169" t="s">
        <v>321</v>
      </c>
      <c r="H230" s="169" t="s">
        <v>1030</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647</v>
      </c>
      <c r="B231" s="204" t="str">
        <f>VLOOKUP(A231,Adr!A:B,2,FALSE)</f>
        <v>Slovenská triatlonová únia</v>
      </c>
      <c r="C231" s="169" t="s">
        <v>1557</v>
      </c>
      <c r="D231" s="288">
        <v>50000</v>
      </c>
      <c r="E231" s="230">
        <v>0</v>
      </c>
      <c r="F231" s="166" t="s">
        <v>345</v>
      </c>
      <c r="G231" s="169" t="s">
        <v>321</v>
      </c>
      <c r="H231" s="169" t="s">
        <v>1030</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647</v>
      </c>
      <c r="B232" s="204" t="str">
        <f>VLOOKUP(A232,Adr!A:B,2,FALSE)</f>
        <v>Slovenská triatlonová únia</v>
      </c>
      <c r="C232" s="185" t="s">
        <v>1558</v>
      </c>
      <c r="D232" s="287">
        <v>10000</v>
      </c>
      <c r="E232" s="230">
        <v>0</v>
      </c>
      <c r="F232" s="166" t="s">
        <v>345</v>
      </c>
      <c r="G232" s="169" t="s">
        <v>321</v>
      </c>
      <c r="H232" s="169" t="s">
        <v>1030</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654</v>
      </c>
      <c r="B233" s="204" t="str">
        <f>VLOOKUP(A233,Adr!A:B,2,FALSE)</f>
        <v>Slovenská volejbalová federácia</v>
      </c>
      <c r="C233" s="169" t="s">
        <v>1094</v>
      </c>
      <c r="D233" s="288">
        <v>1214960</v>
      </c>
      <c r="E233" s="230">
        <v>0</v>
      </c>
      <c r="F233" s="166" t="s">
        <v>339</v>
      </c>
      <c r="G233" s="169" t="s">
        <v>319</v>
      </c>
      <c r="H233" s="169" t="s">
        <v>1030</v>
      </c>
      <c r="I233" s="192" t="str">
        <f t="shared" si="15"/>
        <v>00688819a</v>
      </c>
      <c r="J233" s="167" t="str">
        <f t="shared" si="16"/>
        <v>00688819026 02</v>
      </c>
      <c r="K233" s="5" t="s">
        <v>1095</v>
      </c>
      <c r="L233" s="167" t="str">
        <f t="shared" si="17"/>
        <v>00688819026 02B</v>
      </c>
      <c r="M233" s="5" t="str">
        <f t="shared" si="18"/>
        <v>Slovenská volejbalová federáciaaBvolejbal - bežné transfery</v>
      </c>
      <c r="N233" s="3" t="str">
        <f t="shared" si="19"/>
        <v>00688819aB</v>
      </c>
    </row>
    <row r="234" spans="1:14" x14ac:dyDescent="0.2">
      <c r="A234" s="198" t="s">
        <v>662</v>
      </c>
      <c r="B234" s="204" t="str">
        <f>VLOOKUP(A234,Adr!A:B,2,FALSE)</f>
        <v>Slovenský atletický zväz</v>
      </c>
      <c r="C234" s="185" t="s">
        <v>1096</v>
      </c>
      <c r="D234" s="287">
        <v>2167461</v>
      </c>
      <c r="E234" s="173">
        <v>0</v>
      </c>
      <c r="F234" s="166" t="s">
        <v>339</v>
      </c>
      <c r="G234" s="169" t="s">
        <v>319</v>
      </c>
      <c r="H234" s="169" t="s">
        <v>1030</v>
      </c>
      <c r="I234" s="192" t="str">
        <f t="shared" si="15"/>
        <v>36063835a</v>
      </c>
      <c r="J234" s="167" t="str">
        <f t="shared" si="16"/>
        <v>36063835026 02</v>
      </c>
      <c r="K234" s="5" t="s">
        <v>1097</v>
      </c>
      <c r="L234" s="167" t="str">
        <f t="shared" si="17"/>
        <v>36063835026 02B</v>
      </c>
      <c r="M234" s="5" t="str">
        <f t="shared" si="18"/>
        <v>Slovenský atletický zväzaBatletika - bežné transfery</v>
      </c>
      <c r="N234" s="3" t="str">
        <f t="shared" si="19"/>
        <v>36063835aB</v>
      </c>
    </row>
    <row r="235" spans="1:14" x14ac:dyDescent="0.2">
      <c r="A235" s="202" t="s">
        <v>662</v>
      </c>
      <c r="B235" s="204" t="str">
        <f>VLOOKUP(A235,Adr!A:B,2,FALSE)</f>
        <v>Slovenský atletický zväz</v>
      </c>
      <c r="C235" s="185" t="s">
        <v>1559</v>
      </c>
      <c r="D235" s="287">
        <v>20000</v>
      </c>
      <c r="E235" s="173">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662</v>
      </c>
      <c r="B236" s="204" t="str">
        <f>VLOOKUP(A236,Adr!A:B,2,FALSE)</f>
        <v>Slovenský atletický zväz</v>
      </c>
      <c r="C236" s="190" t="s">
        <v>2166</v>
      </c>
      <c r="D236" s="288">
        <v>15974.27</v>
      </c>
      <c r="E236" s="230">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662</v>
      </c>
      <c r="B237" s="204" t="str">
        <f>VLOOKUP(A237,Adr!A:B,2,FALSE)</f>
        <v>Slovenský atletický zväz</v>
      </c>
      <c r="C237" s="185" t="s">
        <v>1564</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662</v>
      </c>
      <c r="B238" s="204" t="str">
        <f>VLOOKUP(A238,Adr!A:B,2,FALSE)</f>
        <v>Slovenský atletický zväz</v>
      </c>
      <c r="C238" s="196" t="s">
        <v>1560</v>
      </c>
      <c r="D238" s="289">
        <v>10000</v>
      </c>
      <c r="E238" s="230">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662</v>
      </c>
      <c r="B239" s="204" t="str">
        <f>VLOOKUP(A239,Adr!A:B,2,FALSE)</f>
        <v>Slovenský atletický zväz</v>
      </c>
      <c r="C239" s="185" t="s">
        <v>1561</v>
      </c>
      <c r="D239" s="287">
        <v>20000</v>
      </c>
      <c r="E239" s="173">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662</v>
      </c>
      <c r="B240" s="204" t="str">
        <f>VLOOKUP(A240,Adr!A:B,2,FALSE)</f>
        <v>Slovenský atletický zväz</v>
      </c>
      <c r="C240" s="196" t="s">
        <v>2167</v>
      </c>
      <c r="D240" s="287">
        <v>20000</v>
      </c>
      <c r="E240" s="230">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662</v>
      </c>
      <c r="B241" s="204" t="str">
        <f>VLOOKUP(A241,Adr!A:B,2,FALSE)</f>
        <v>Slovenský atletický zväz</v>
      </c>
      <c r="C241" s="169" t="s">
        <v>1566</v>
      </c>
      <c r="D241" s="288">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662</v>
      </c>
      <c r="B242" s="204" t="str">
        <f>VLOOKUP(A242,Adr!A:B,2,FALSE)</f>
        <v>Slovenský atletický zväz</v>
      </c>
      <c r="C242" s="190" t="s">
        <v>1562</v>
      </c>
      <c r="D242" s="288">
        <v>50000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662</v>
      </c>
      <c r="B243" s="204" t="str">
        <f>VLOOKUP(A243,Adr!A:B,2,FALSE)</f>
        <v>Slovenský atletický zväz</v>
      </c>
      <c r="C243" s="185" t="s">
        <v>1563</v>
      </c>
      <c r="D243" s="287">
        <v>15000</v>
      </c>
      <c r="E243" s="173">
        <v>0</v>
      </c>
      <c r="F243" s="166" t="s">
        <v>345</v>
      </c>
      <c r="G243" s="169" t="s">
        <v>321</v>
      </c>
      <c r="H243" s="169" t="s">
        <v>1030</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662</v>
      </c>
      <c r="B244" s="204" t="str">
        <f>VLOOKUP(A244,Adr!A:B,2,FALSE)</f>
        <v>Slovenský atletický zväz</v>
      </c>
      <c r="C244" s="196" t="s">
        <v>1565</v>
      </c>
      <c r="D244" s="289">
        <v>10000</v>
      </c>
      <c r="E244" s="173">
        <v>0</v>
      </c>
      <c r="F244" s="166" t="s">
        <v>345</v>
      </c>
      <c r="G244" s="169" t="s">
        <v>321</v>
      </c>
      <c r="H244" s="169" t="s">
        <v>1030</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662</v>
      </c>
      <c r="B245" s="204" t="str">
        <f>VLOOKUP(A245,Adr!A:B,2,FALSE)</f>
        <v>Slovenský atletický zväz</v>
      </c>
      <c r="C245" s="190" t="s">
        <v>1567</v>
      </c>
      <c r="D245" s="288">
        <v>20000</v>
      </c>
      <c r="E245" s="230">
        <v>0</v>
      </c>
      <c r="F245" s="166" t="s">
        <v>345</v>
      </c>
      <c r="G245" s="169" t="s">
        <v>321</v>
      </c>
      <c r="H245" s="169" t="s">
        <v>1030</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1953</v>
      </c>
      <c r="B246" s="204" t="str">
        <f>VLOOKUP(A246,Adr!A:B,2,FALSE)</f>
        <v>Slovenský bežecký spolok</v>
      </c>
      <c r="C246" s="196" t="s">
        <v>2229</v>
      </c>
      <c r="D246" s="289">
        <v>35000</v>
      </c>
      <c r="E246" s="230">
        <v>0</v>
      </c>
      <c r="F246" s="166" t="s">
        <v>349</v>
      </c>
      <c r="G246" s="169" t="s">
        <v>317</v>
      </c>
      <c r="H246" s="169" t="s">
        <v>1030</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670</v>
      </c>
      <c r="B247" s="204" t="str">
        <f>VLOOKUP(A247,Adr!A:B,2,FALSE)</f>
        <v>Slovenský biliardový zväz</v>
      </c>
      <c r="C247" s="185" t="s">
        <v>1098</v>
      </c>
      <c r="D247" s="287">
        <v>31111</v>
      </c>
      <c r="E247" s="173">
        <v>0</v>
      </c>
      <c r="F247" s="166" t="s">
        <v>339</v>
      </c>
      <c r="G247" s="169" t="s">
        <v>319</v>
      </c>
      <c r="H247" s="169" t="s">
        <v>1030</v>
      </c>
      <c r="I247" s="192" t="str">
        <f t="shared" si="15"/>
        <v>31753825a</v>
      </c>
      <c r="J247" s="167" t="str">
        <f t="shared" si="16"/>
        <v>31753825026 02</v>
      </c>
      <c r="K247" s="5" t="s">
        <v>1099</v>
      </c>
      <c r="L247" s="167" t="str">
        <f t="shared" si="17"/>
        <v>31753825026 02B</v>
      </c>
      <c r="M247" s="5" t="str">
        <f t="shared" si="18"/>
        <v>Slovenský biliardový zväzaBbiliard - bežné transfery</v>
      </c>
      <c r="N247" s="3" t="str">
        <f t="shared" si="19"/>
        <v>31753825aB</v>
      </c>
    </row>
    <row r="248" spans="1:14" x14ac:dyDescent="0.2">
      <c r="A248" s="202" t="s">
        <v>673</v>
      </c>
      <c r="B248" s="204" t="str">
        <f>VLOOKUP(A248,Adr!A:B,2,FALSE)</f>
        <v>Slovenský bowlingový zväz</v>
      </c>
      <c r="C248" s="185" t="s">
        <v>1100</v>
      </c>
      <c r="D248" s="287">
        <v>37659</v>
      </c>
      <c r="E248" s="230">
        <v>0</v>
      </c>
      <c r="F248" s="166" t="s">
        <v>339</v>
      </c>
      <c r="G248" s="169" t="s">
        <v>319</v>
      </c>
      <c r="H248" s="169" t="s">
        <v>1030</v>
      </c>
      <c r="I248" s="192" t="str">
        <f t="shared" si="15"/>
        <v>36128147a</v>
      </c>
      <c r="J248" s="167" t="str">
        <f t="shared" si="16"/>
        <v>36128147026 02</v>
      </c>
      <c r="K248" s="5" t="s">
        <v>1101</v>
      </c>
      <c r="L248" s="167" t="str">
        <f t="shared" si="17"/>
        <v>36128147026 02B</v>
      </c>
      <c r="M248" s="5" t="str">
        <f t="shared" si="18"/>
        <v>Slovenský bowlingový zväzaBbowling - bežné transfery</v>
      </c>
      <c r="N248" s="3" t="str">
        <f t="shared" si="19"/>
        <v>36128147aB</v>
      </c>
    </row>
    <row r="249" spans="1:14" x14ac:dyDescent="0.2">
      <c r="A249" s="202" t="s">
        <v>680</v>
      </c>
      <c r="B249" s="204" t="str">
        <f>VLOOKUP(A249,Adr!A:B,2,FALSE)</f>
        <v>Slovenský bridžový zväz</v>
      </c>
      <c r="C249" s="185" t="s">
        <v>1102</v>
      </c>
      <c r="D249" s="287">
        <v>19239</v>
      </c>
      <c r="E249" s="173">
        <v>0</v>
      </c>
      <c r="F249" s="166" t="s">
        <v>339</v>
      </c>
      <c r="G249" s="169" t="s">
        <v>319</v>
      </c>
      <c r="H249" s="169" t="s">
        <v>1030</v>
      </c>
      <c r="I249" s="192" t="str">
        <f t="shared" si="15"/>
        <v>31770908a</v>
      </c>
      <c r="J249" s="167" t="str">
        <f t="shared" si="16"/>
        <v>31770908026 02</v>
      </c>
      <c r="K249" s="5" t="s">
        <v>1103</v>
      </c>
      <c r="L249" s="167" t="str">
        <f t="shared" si="17"/>
        <v>31770908026 02B</v>
      </c>
      <c r="M249" s="5" t="str">
        <f t="shared" si="18"/>
        <v>Slovenský bridžový zväzaBbridž - bežné transfery</v>
      </c>
      <c r="N249" s="3" t="str">
        <f t="shared" si="19"/>
        <v>31770908aB</v>
      </c>
    </row>
    <row r="250" spans="1:14" x14ac:dyDescent="0.2">
      <c r="A250" s="202" t="s">
        <v>685</v>
      </c>
      <c r="B250" s="204" t="str">
        <f>VLOOKUP(A250,Adr!A:B,2,FALSE)</f>
        <v>Slovenský curlingový zväz</v>
      </c>
      <c r="C250" s="185" t="s">
        <v>1104</v>
      </c>
      <c r="D250" s="287">
        <v>24607</v>
      </c>
      <c r="E250" s="230">
        <v>0</v>
      </c>
      <c r="F250" s="166" t="s">
        <v>339</v>
      </c>
      <c r="G250" s="169" t="s">
        <v>319</v>
      </c>
      <c r="H250" s="169" t="s">
        <v>1030</v>
      </c>
      <c r="I250" s="192" t="str">
        <f t="shared" si="15"/>
        <v>37841866a</v>
      </c>
      <c r="J250" s="167" t="str">
        <f t="shared" si="16"/>
        <v>37841866026 02</v>
      </c>
      <c r="K250" s="5" t="s">
        <v>1105</v>
      </c>
      <c r="L250" s="167" t="str">
        <f t="shared" si="17"/>
        <v>37841866026 02B</v>
      </c>
      <c r="M250" s="5" t="str">
        <f t="shared" si="18"/>
        <v>Slovenský curlingový zväzaBcurling - bežné transfery</v>
      </c>
      <c r="N250" s="3" t="str">
        <f t="shared" si="19"/>
        <v>37841866aB</v>
      </c>
    </row>
    <row r="251" spans="1:14" x14ac:dyDescent="0.2">
      <c r="A251" s="202" t="s">
        <v>1423</v>
      </c>
      <c r="B251" s="204" t="str">
        <f>VLOOKUP(A251,Adr!A:B,2,FALSE)</f>
        <v>Slovenský cykloklub</v>
      </c>
      <c r="C251" s="169" t="s">
        <v>1667</v>
      </c>
      <c r="D251" s="288">
        <v>50000</v>
      </c>
      <c r="E251" s="173">
        <v>0</v>
      </c>
      <c r="F251" s="166" t="s">
        <v>349</v>
      </c>
      <c r="G251" s="169" t="s">
        <v>317</v>
      </c>
      <c r="H251" s="169" t="s">
        <v>1030</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694</v>
      </c>
      <c r="B252" s="204" t="str">
        <f>VLOOKUP(A252,Adr!A:B,2,FALSE)</f>
        <v>Slovenský futbalový zväz</v>
      </c>
      <c r="C252" s="185" t="s">
        <v>1106</v>
      </c>
      <c r="D252" s="287">
        <v>8176462</v>
      </c>
      <c r="E252" s="173">
        <v>0</v>
      </c>
      <c r="F252" s="166" t="s">
        <v>339</v>
      </c>
      <c r="G252" s="169" t="s">
        <v>319</v>
      </c>
      <c r="H252" s="169" t="s">
        <v>1030</v>
      </c>
      <c r="I252" s="192" t="str">
        <f t="shared" si="15"/>
        <v>00687308a</v>
      </c>
      <c r="J252" s="167" t="str">
        <f t="shared" si="16"/>
        <v>00687308026 02</v>
      </c>
      <c r="K252" s="5" t="s">
        <v>1107</v>
      </c>
      <c r="L252" s="167" t="str">
        <f t="shared" si="17"/>
        <v>00687308026 02B</v>
      </c>
      <c r="M252" s="5" t="str">
        <f t="shared" si="18"/>
        <v>Slovenský futbalový zväzaBfutbal - bežné transfery</v>
      </c>
      <c r="N252" s="3" t="str">
        <f t="shared" si="19"/>
        <v>00687308aB</v>
      </c>
    </row>
    <row r="253" spans="1:14" x14ac:dyDescent="0.2">
      <c r="A253" s="166" t="s">
        <v>694</v>
      </c>
      <c r="B253" s="204" t="str">
        <f>VLOOKUP(A253,Adr!A:B,2,FALSE)</f>
        <v>Slovenský futbalový zväz</v>
      </c>
      <c r="C253" s="196" t="s">
        <v>350</v>
      </c>
      <c r="D253" s="186">
        <v>15000</v>
      </c>
      <c r="E253" s="173">
        <v>0</v>
      </c>
      <c r="F253" s="166" t="s">
        <v>349</v>
      </c>
      <c r="G253" s="169" t="s">
        <v>321</v>
      </c>
      <c r="H253" s="169" t="s">
        <v>1030</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702</v>
      </c>
      <c r="B254" s="204" t="str">
        <f>VLOOKUP(A254,Adr!A:B,2,FALSE)</f>
        <v>Slovenský horolezecký spolok JAMES</v>
      </c>
      <c r="C254" s="185" t="s">
        <v>1108</v>
      </c>
      <c r="D254" s="287">
        <v>77278</v>
      </c>
      <c r="E254" s="230">
        <v>0</v>
      </c>
      <c r="F254" s="166" t="s">
        <v>339</v>
      </c>
      <c r="G254" s="169" t="s">
        <v>319</v>
      </c>
      <c r="H254" s="169" t="s">
        <v>1030</v>
      </c>
      <c r="I254" s="192" t="str">
        <f t="shared" si="15"/>
        <v>00586455a</v>
      </c>
      <c r="J254" s="167" t="str">
        <f t="shared" si="16"/>
        <v>00586455026 02</v>
      </c>
      <c r="K254" s="5" t="s">
        <v>1109</v>
      </c>
      <c r="L254" s="167" t="str">
        <f t="shared" si="17"/>
        <v>00586455026 02B</v>
      </c>
      <c r="M254" s="5" t="str">
        <f t="shared" si="18"/>
        <v>Slovenský horolezecký spolok JAMESaBhorolezectvo - bežné transfery</v>
      </c>
      <c r="N254" s="3" t="str">
        <f t="shared" si="19"/>
        <v>00586455aB</v>
      </c>
    </row>
    <row r="255" spans="1:14" x14ac:dyDescent="0.2">
      <c r="A255" s="202" t="s">
        <v>702</v>
      </c>
      <c r="B255" s="204" t="str">
        <f>VLOOKUP(A255,Adr!A:B,2,FALSE)</f>
        <v>Slovenský horolezecký spolok JAMES</v>
      </c>
      <c r="C255" s="185" t="s">
        <v>1110</v>
      </c>
      <c r="D255" s="287">
        <v>33812</v>
      </c>
      <c r="E255" s="173">
        <v>0</v>
      </c>
      <c r="F255" s="166" t="s">
        <v>339</v>
      </c>
      <c r="G255" s="169" t="s">
        <v>319</v>
      </c>
      <c r="H255" s="169" t="s">
        <v>1030</v>
      </c>
      <c r="I255" s="192" t="str">
        <f t="shared" si="15"/>
        <v>00586455a</v>
      </c>
      <c r="J255" s="167" t="str">
        <f t="shared" si="16"/>
        <v>00586455026 02</v>
      </c>
      <c r="K255" s="5" t="s">
        <v>1111</v>
      </c>
      <c r="L255" s="167" t="str">
        <f t="shared" si="17"/>
        <v>00586455026 02B</v>
      </c>
      <c r="M255" s="5" t="str">
        <f t="shared" si="18"/>
        <v>Slovenský horolezecký spolok JAMESaBšportové lezenie - bežné transfery</v>
      </c>
      <c r="N255" s="3" t="str">
        <f t="shared" si="19"/>
        <v>00586455aB</v>
      </c>
    </row>
    <row r="256" spans="1:14" x14ac:dyDescent="0.2">
      <c r="A256" s="198" t="s">
        <v>702</v>
      </c>
      <c r="B256" s="204" t="str">
        <f>VLOOKUP(A256,Adr!A:B,2,FALSE)</f>
        <v>Slovenský horolezecký spolok JAMES</v>
      </c>
      <c r="C256" s="169" t="s">
        <v>1471</v>
      </c>
      <c r="D256" s="288">
        <v>8829</v>
      </c>
      <c r="E256" s="230">
        <v>0</v>
      </c>
      <c r="F256" s="166" t="s">
        <v>343</v>
      </c>
      <c r="G256" s="169" t="s">
        <v>321</v>
      </c>
      <c r="H256" s="169" t="s">
        <v>1030</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702</v>
      </c>
      <c r="B257" s="204" t="str">
        <f>VLOOKUP(A257,Adr!A:B,2,FALSE)</f>
        <v>Slovenský horolezecký spolok JAMES</v>
      </c>
      <c r="C257" s="196" t="s">
        <v>1568</v>
      </c>
      <c r="D257" s="287">
        <v>10000</v>
      </c>
      <c r="E257" s="173">
        <v>0</v>
      </c>
      <c r="F257" s="166" t="s">
        <v>345</v>
      </c>
      <c r="G257" s="169" t="s">
        <v>321</v>
      </c>
      <c r="H257" s="169" t="s">
        <v>1030</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702</v>
      </c>
      <c r="B258" s="204" t="str">
        <f>VLOOKUP(A258,Adr!A:B,2,FALSE)</f>
        <v>Slovenský horolezecký spolok JAMES</v>
      </c>
      <c r="C258" s="185" t="s">
        <v>1569</v>
      </c>
      <c r="D258" s="287">
        <v>10000</v>
      </c>
      <c r="E258" s="173">
        <v>0</v>
      </c>
      <c r="F258" s="166" t="s">
        <v>345</v>
      </c>
      <c r="G258" s="169" t="s">
        <v>321</v>
      </c>
      <c r="H258" s="169" t="s">
        <v>1030</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702</v>
      </c>
      <c r="B259" s="204" t="str">
        <f>VLOOKUP(A259,Adr!A:B,2,FALSE)</f>
        <v>Slovenský horolezecký spolok JAMES</v>
      </c>
      <c r="C259" s="197" t="s">
        <v>350</v>
      </c>
      <c r="D259" s="191">
        <v>5000</v>
      </c>
      <c r="E259" s="173">
        <v>0</v>
      </c>
      <c r="F259" s="166" t="s">
        <v>349</v>
      </c>
      <c r="G259" s="169" t="s">
        <v>321</v>
      </c>
      <c r="H259" s="169" t="s">
        <v>1030</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702</v>
      </c>
      <c r="B260" s="204" t="str">
        <f>VLOOKUP(A260,Adr!A:B,2,FALSE)</f>
        <v>Slovenský horolezecký spolok JAMES</v>
      </c>
      <c r="C260" s="169" t="s">
        <v>350</v>
      </c>
      <c r="D260" s="172">
        <v>5000</v>
      </c>
      <c r="E260" s="173">
        <v>0</v>
      </c>
      <c r="F260" s="166" t="s">
        <v>349</v>
      </c>
      <c r="G260" s="169" t="s">
        <v>321</v>
      </c>
      <c r="H260" s="169" t="s">
        <v>1030</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702</v>
      </c>
      <c r="B261" s="204" t="str">
        <f>VLOOKUP(A261,Adr!A:B,2,FALSE)</f>
        <v>Slovenský horolezecký spolok JAMES</v>
      </c>
      <c r="C261" s="185" t="s">
        <v>2975</v>
      </c>
      <c r="D261" s="287">
        <v>2800</v>
      </c>
      <c r="E261" s="230">
        <v>0</v>
      </c>
      <c r="F261" s="166" t="s">
        <v>360</v>
      </c>
      <c r="G261" s="169" t="s">
        <v>317</v>
      </c>
      <c r="H261" s="169" t="s">
        <v>1030</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1964</v>
      </c>
      <c r="B262" s="204" t="str">
        <f>VLOOKUP(A262,Adr!A:B,2,FALSE)</f>
        <v>Slovenský kolkársky zväz</v>
      </c>
      <c r="C262" s="185" t="s">
        <v>352</v>
      </c>
      <c r="D262" s="287">
        <v>34900</v>
      </c>
      <c r="E262" s="173">
        <v>0</v>
      </c>
      <c r="F262" s="166" t="s">
        <v>351</v>
      </c>
      <c r="G262" s="169" t="s">
        <v>321</v>
      </c>
      <c r="H262" s="169" t="s">
        <v>1030</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2700</v>
      </c>
      <c r="B263" s="204" t="str">
        <f>VLOOKUP(A263,Adr!A:B,2,FALSE)</f>
        <v>Slovenský korfbalový klub "Dolphins" Prievidza</v>
      </c>
      <c r="C263" s="185" t="s">
        <v>2975</v>
      </c>
      <c r="D263" s="287">
        <v>4700</v>
      </c>
      <c r="E263" s="173">
        <v>0</v>
      </c>
      <c r="F263" s="166" t="s">
        <v>360</v>
      </c>
      <c r="G263" s="169" t="s">
        <v>317</v>
      </c>
      <c r="H263" s="169" t="s">
        <v>1030</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708</v>
      </c>
      <c r="B264" s="204" t="str">
        <f>VLOOKUP(A264,Adr!A:B,2,FALSE)</f>
        <v>Slovenský krasokorčuliarsky zväz</v>
      </c>
      <c r="C264" s="185" t="s">
        <v>1112</v>
      </c>
      <c r="D264" s="287">
        <v>189027</v>
      </c>
      <c r="E264" s="230">
        <v>0</v>
      </c>
      <c r="F264" s="166" t="s">
        <v>339</v>
      </c>
      <c r="G264" s="169" t="s">
        <v>319</v>
      </c>
      <c r="H264" s="169" t="s">
        <v>1030</v>
      </c>
      <c r="I264" s="192" t="str">
        <f t="shared" si="20"/>
        <v>31805540a</v>
      </c>
      <c r="J264" s="167" t="str">
        <f t="shared" si="21"/>
        <v>31805540026 02</v>
      </c>
      <c r="K264" s="5" t="s">
        <v>1113</v>
      </c>
      <c r="L264" s="167" t="str">
        <f t="shared" si="22"/>
        <v>31805540026 02B</v>
      </c>
      <c r="M264" s="5" t="str">
        <f t="shared" si="23"/>
        <v>Slovenský krasokorčuliarsky zväzaBkrasokorčuľovanie - bežné transfery</v>
      </c>
      <c r="N264" s="3" t="str">
        <f t="shared" si="24"/>
        <v>31805540aB</v>
      </c>
    </row>
    <row r="265" spans="1:14" x14ac:dyDescent="0.2">
      <c r="A265" s="198" t="s">
        <v>708</v>
      </c>
      <c r="B265" s="204" t="str">
        <f>VLOOKUP(A265,Adr!A:B,2,FALSE)</f>
        <v>Slovenský krasokorčuliarsky zväz</v>
      </c>
      <c r="C265" s="196" t="s">
        <v>1570</v>
      </c>
      <c r="D265" s="287">
        <v>20000</v>
      </c>
      <c r="E265" s="230">
        <v>0</v>
      </c>
      <c r="F265" s="166" t="s">
        <v>345</v>
      </c>
      <c r="G265" s="169" t="s">
        <v>321</v>
      </c>
      <c r="H265" s="169" t="s">
        <v>1030</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716</v>
      </c>
      <c r="B266" s="204" t="str">
        <f>VLOOKUP(A266,Adr!A:B,2,FALSE)</f>
        <v>Slovenský lukostrelecký zväz</v>
      </c>
      <c r="C266" s="185" t="s">
        <v>1114</v>
      </c>
      <c r="D266" s="287">
        <v>143067</v>
      </c>
      <c r="E266" s="230">
        <v>0</v>
      </c>
      <c r="F266" s="166" t="s">
        <v>339</v>
      </c>
      <c r="G266" s="169" t="s">
        <v>319</v>
      </c>
      <c r="H266" s="169" t="s">
        <v>1030</v>
      </c>
      <c r="I266" s="192" t="str">
        <f t="shared" si="20"/>
        <v>30793009a</v>
      </c>
      <c r="J266" s="167" t="str">
        <f t="shared" si="21"/>
        <v>30793009026 02</v>
      </c>
      <c r="K266" s="5" t="s">
        <v>1115</v>
      </c>
      <c r="L266" s="167" t="str">
        <f t="shared" si="22"/>
        <v>30793009026 02B</v>
      </c>
      <c r="M266" s="5" t="str">
        <f t="shared" si="23"/>
        <v>Slovenský lukostrelecký zväzaBlukostreľba - bežné transfery</v>
      </c>
      <c r="N266" s="3" t="str">
        <f t="shared" si="24"/>
        <v>30793009aB</v>
      </c>
    </row>
    <row r="267" spans="1:14" x14ac:dyDescent="0.2">
      <c r="A267" s="202" t="s">
        <v>716</v>
      </c>
      <c r="B267" s="204" t="str">
        <f>VLOOKUP(A267,Adr!A:B,2,FALSE)</f>
        <v>Slovenský lukostrelecký zväz</v>
      </c>
      <c r="C267" s="185" t="s">
        <v>2987</v>
      </c>
      <c r="D267" s="287">
        <v>3800</v>
      </c>
      <c r="E267" s="230">
        <v>0</v>
      </c>
      <c r="F267" s="166" t="s">
        <v>339</v>
      </c>
      <c r="G267" s="169" t="s">
        <v>319</v>
      </c>
      <c r="H267" s="169" t="s">
        <v>1053</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716</v>
      </c>
      <c r="B268" s="204" t="str">
        <f>VLOOKUP(A268,Adr!A:B,2,FALSE)</f>
        <v>Slovenský lukostrelecký zväz</v>
      </c>
      <c r="C268" s="185" t="s">
        <v>1571</v>
      </c>
      <c r="D268" s="287">
        <v>20000</v>
      </c>
      <c r="E268" s="230">
        <v>0</v>
      </c>
      <c r="F268" s="166" t="s">
        <v>345</v>
      </c>
      <c r="G268" s="169" t="s">
        <v>321</v>
      </c>
      <c r="H268" s="169" t="s">
        <v>1030</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716</v>
      </c>
      <c r="B269" s="204" t="str">
        <f>VLOOKUP(A269,Adr!A:B,2,FALSE)</f>
        <v>Slovenský lukostrelecký zväz</v>
      </c>
      <c r="C269" s="196" t="s">
        <v>2168</v>
      </c>
      <c r="D269" s="289">
        <v>20000</v>
      </c>
      <c r="E269" s="230">
        <v>0</v>
      </c>
      <c r="F269" s="166" t="s">
        <v>345</v>
      </c>
      <c r="G269" s="169" t="s">
        <v>321</v>
      </c>
      <c r="H269" s="169" t="s">
        <v>1030</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722</v>
      </c>
      <c r="B270" s="204" t="str">
        <f>VLOOKUP(A270,Adr!A:B,2,FALSE)</f>
        <v>Slovenský národný aeroklub generála Milana Rastislava Štefánika</v>
      </c>
      <c r="C270" s="185" t="s">
        <v>1116</v>
      </c>
      <c r="D270" s="287">
        <v>90011</v>
      </c>
      <c r="E270" s="230">
        <v>0</v>
      </c>
      <c r="F270" s="166" t="s">
        <v>339</v>
      </c>
      <c r="G270" s="169" t="s">
        <v>319</v>
      </c>
      <c r="H270" s="169" t="s">
        <v>1030</v>
      </c>
      <c r="I270" s="192" t="str">
        <f t="shared" si="20"/>
        <v>00677604a</v>
      </c>
      <c r="J270" s="167" t="str">
        <f t="shared" si="21"/>
        <v>00677604026 02</v>
      </c>
      <c r="K270" s="5" t="s">
        <v>1117</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731</v>
      </c>
      <c r="B271" s="204" t="str">
        <f>VLOOKUP(A271,Adr!A:B,2,FALSE)</f>
        <v>Slovenský olympijský a športový výbor</v>
      </c>
      <c r="C271" s="196" t="s">
        <v>1118</v>
      </c>
      <c r="D271" s="289">
        <v>2408259</v>
      </c>
      <c r="E271" s="173">
        <v>0</v>
      </c>
      <c r="F271" s="166" t="s">
        <v>341</v>
      </c>
      <c r="G271" s="169" t="s">
        <v>321</v>
      </c>
      <c r="H271" s="169" t="s">
        <v>1030</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2.5" x14ac:dyDescent="0.2">
      <c r="A272" s="166" t="s">
        <v>731</v>
      </c>
      <c r="B272" s="204" t="str">
        <f>VLOOKUP(A272,Adr!A:B,2,FALSE)</f>
        <v>Slovenský olympijský a športový výbor</v>
      </c>
      <c r="C272" s="197" t="s">
        <v>2230</v>
      </c>
      <c r="D272" s="290">
        <v>517000</v>
      </c>
      <c r="E272" s="230">
        <v>0</v>
      </c>
      <c r="F272" s="166" t="s">
        <v>347</v>
      </c>
      <c r="G272" s="169" t="s">
        <v>321</v>
      </c>
      <c r="H272" s="169" t="s">
        <v>1030</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33.75" x14ac:dyDescent="0.2">
      <c r="A273" s="166" t="s">
        <v>731</v>
      </c>
      <c r="B273" s="204" t="str">
        <f>VLOOKUP(A273,Adr!A:B,2,FALSE)</f>
        <v>Slovenský olympijský a športový výbor</v>
      </c>
      <c r="C273" s="197" t="s">
        <v>2983</v>
      </c>
      <c r="D273" s="290">
        <v>217000</v>
      </c>
      <c r="E273" s="173">
        <v>0</v>
      </c>
      <c r="F273" s="166" t="s">
        <v>347</v>
      </c>
      <c r="G273" s="169" t="s">
        <v>321</v>
      </c>
      <c r="H273" s="169" t="s">
        <v>1030</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33.75" x14ac:dyDescent="0.2">
      <c r="A274" s="166" t="s">
        <v>731</v>
      </c>
      <c r="B274" s="204" t="str">
        <f>VLOOKUP(A274,Adr!A:B,2,FALSE)</f>
        <v>Slovenský olympijský a športový výbor</v>
      </c>
      <c r="C274" s="197" t="s">
        <v>2984</v>
      </c>
      <c r="D274" s="290">
        <v>156100</v>
      </c>
      <c r="E274" s="230">
        <v>0</v>
      </c>
      <c r="F274" s="166" t="s">
        <v>347</v>
      </c>
      <c r="G274" s="169" t="s">
        <v>321</v>
      </c>
      <c r="H274" s="169" t="s">
        <v>1030</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2.5" x14ac:dyDescent="0.2">
      <c r="A275" s="166" t="s">
        <v>731</v>
      </c>
      <c r="B275" s="204" t="str">
        <f>VLOOKUP(A275,Adr!A:B,2,FALSE)</f>
        <v>Slovenský olympijský a športový výbor</v>
      </c>
      <c r="C275" s="197" t="s">
        <v>2985</v>
      </c>
      <c r="D275" s="290">
        <v>159485.26999999999</v>
      </c>
      <c r="E275" s="173">
        <v>0</v>
      </c>
      <c r="F275" s="166" t="s">
        <v>347</v>
      </c>
      <c r="G275" s="169" t="s">
        <v>321</v>
      </c>
      <c r="H275" s="169" t="s">
        <v>1030</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731</v>
      </c>
      <c r="B276" s="204" t="str">
        <f>VLOOKUP(A276,Adr!A:B,2,FALSE)</f>
        <v>Slovenský olympijský a športový výbor</v>
      </c>
      <c r="C276" s="197" t="s">
        <v>2991</v>
      </c>
      <c r="D276" s="290">
        <v>33886.730000000003</v>
      </c>
      <c r="E276" s="173">
        <v>0</v>
      </c>
      <c r="F276" s="166" t="s">
        <v>347</v>
      </c>
      <c r="G276" s="169" t="s">
        <v>321</v>
      </c>
      <c r="H276" s="169" t="s">
        <v>1030</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731</v>
      </c>
      <c r="B277" s="204" t="str">
        <f>VLOOKUP(A277,Adr!A:B,2,FALSE)</f>
        <v>Slovenský olympijský a športový výbor</v>
      </c>
      <c r="C277" s="185" t="s">
        <v>1479</v>
      </c>
      <c r="D277" s="287">
        <v>80000</v>
      </c>
      <c r="E277" s="230">
        <v>0</v>
      </c>
      <c r="F277" s="166" t="s">
        <v>349</v>
      </c>
      <c r="G277" s="169" t="s">
        <v>321</v>
      </c>
      <c r="H277" s="169" t="s">
        <v>1030</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731</v>
      </c>
      <c r="B278" s="204" t="str">
        <f>VLOOKUP(A278,Adr!A:B,2,FALSE)</f>
        <v>Slovenský olympijský a športový výbor</v>
      </c>
      <c r="C278" s="185" t="s">
        <v>2982</v>
      </c>
      <c r="D278" s="287">
        <v>200000</v>
      </c>
      <c r="E278" s="230">
        <v>0</v>
      </c>
      <c r="F278" s="166" t="s">
        <v>349</v>
      </c>
      <c r="G278" s="169" t="s">
        <v>321</v>
      </c>
      <c r="H278" s="169" t="s">
        <v>1030</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1433</v>
      </c>
      <c r="B279" s="204" t="str">
        <f>VLOOKUP(A279,Adr!A:B,2,FALSE)</f>
        <v>Slovenský paralympijský výbor</v>
      </c>
      <c r="C279" s="196" t="s">
        <v>1465</v>
      </c>
      <c r="D279" s="287">
        <v>1196273</v>
      </c>
      <c r="E279" s="230">
        <v>0</v>
      </c>
      <c r="F279" s="166" t="s">
        <v>343</v>
      </c>
      <c r="G279" s="169" t="s">
        <v>321</v>
      </c>
      <c r="H279" s="169" t="s">
        <v>1030</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1433</v>
      </c>
      <c r="B280" s="204" t="str">
        <f>VLOOKUP(A280,Adr!A:B,2,FALSE)</f>
        <v>Slovenský paralympijský výbor</v>
      </c>
      <c r="C280" s="196" t="s">
        <v>1572</v>
      </c>
      <c r="D280" s="289">
        <v>22500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1433</v>
      </c>
      <c r="B281" s="204" t="str">
        <f>VLOOKUP(A281,Adr!A:B,2,FALSE)</f>
        <v>Slovenský paralympijský výbor</v>
      </c>
      <c r="C281" s="196" t="s">
        <v>1573</v>
      </c>
      <c r="D281" s="289">
        <v>10000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1433</v>
      </c>
      <c r="B282" s="204" t="str">
        <f>VLOOKUP(A282,Adr!A:B,2,FALSE)</f>
        <v>Slovenský paralympijský výbor</v>
      </c>
      <c r="C282" s="185" t="s">
        <v>2169</v>
      </c>
      <c r="D282" s="287">
        <v>5000</v>
      </c>
      <c r="E282" s="173">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1433</v>
      </c>
      <c r="B283" s="204" t="str">
        <f>VLOOKUP(A283,Adr!A:B,2,FALSE)</f>
        <v>Slovenský paralympijský výbor</v>
      </c>
      <c r="C283" s="185" t="s">
        <v>1575</v>
      </c>
      <c r="D283" s="287">
        <v>10000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1433</v>
      </c>
      <c r="B284" s="204" t="str">
        <f>VLOOKUP(A284,Adr!A:B,2,FALSE)</f>
        <v>Slovenský paralympijský výbor</v>
      </c>
      <c r="C284" s="169" t="s">
        <v>1574</v>
      </c>
      <c r="D284" s="289">
        <v>20000</v>
      </c>
      <c r="E284" s="230">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1433</v>
      </c>
      <c r="B285" s="204" t="str">
        <f>VLOOKUP(A285,Adr!A:B,2,FALSE)</f>
        <v>Slovenský paralympijský výbor</v>
      </c>
      <c r="C285" s="196" t="s">
        <v>1576</v>
      </c>
      <c r="D285" s="289">
        <v>45000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1433</v>
      </c>
      <c r="B286" s="204" t="str">
        <f>VLOOKUP(A286,Adr!A:B,2,FALSE)</f>
        <v>Slovenský paralympijský výbor</v>
      </c>
      <c r="C286" s="185" t="s">
        <v>1577</v>
      </c>
      <c r="D286" s="287">
        <v>50000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1433</v>
      </c>
      <c r="B287" s="204" t="str">
        <f>VLOOKUP(A287,Adr!A:B,2,FALSE)</f>
        <v>Slovenský paralympijský výbor</v>
      </c>
      <c r="C287" s="169" t="s">
        <v>2170</v>
      </c>
      <c r="D287" s="288">
        <v>20000</v>
      </c>
      <c r="E287" s="173">
        <v>0</v>
      </c>
      <c r="F287" s="166" t="s">
        <v>345</v>
      </c>
      <c r="G287" s="169" t="s">
        <v>321</v>
      </c>
      <c r="H287" s="169" t="s">
        <v>1030</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1433</v>
      </c>
      <c r="B288" s="204" t="str">
        <f>VLOOKUP(A288,Adr!A:B,2,FALSE)</f>
        <v>Slovenský paralympijský výbor</v>
      </c>
      <c r="C288" s="185" t="s">
        <v>1578</v>
      </c>
      <c r="D288" s="289">
        <v>20000</v>
      </c>
      <c r="E288" s="230">
        <v>0</v>
      </c>
      <c r="F288" s="166" t="s">
        <v>345</v>
      </c>
      <c r="G288" s="169" t="s">
        <v>321</v>
      </c>
      <c r="H288" s="169" t="s">
        <v>1030</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1433</v>
      </c>
      <c r="B289" s="204" t="str">
        <f>VLOOKUP(A289,Adr!A:B,2,FALSE)</f>
        <v>Slovenský paralympijský výbor</v>
      </c>
      <c r="C289" s="196" t="s">
        <v>1579</v>
      </c>
      <c r="D289" s="289">
        <v>55000</v>
      </c>
      <c r="E289" s="173">
        <v>0</v>
      </c>
      <c r="F289" s="166" t="s">
        <v>345</v>
      </c>
      <c r="G289" s="169" t="s">
        <v>321</v>
      </c>
      <c r="H289" s="169" t="s">
        <v>1030</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1433</v>
      </c>
      <c r="B290" s="204" t="str">
        <f>VLOOKUP(A290,Adr!A:B,2,FALSE)</f>
        <v>Slovenský paralympijský výbor</v>
      </c>
      <c r="C290" s="185" t="s">
        <v>2231</v>
      </c>
      <c r="D290" s="287">
        <v>457250</v>
      </c>
      <c r="E290" s="173">
        <v>0</v>
      </c>
      <c r="F290" s="166" t="s">
        <v>347</v>
      </c>
      <c r="G290" s="169" t="s">
        <v>321</v>
      </c>
      <c r="H290" s="169" t="s">
        <v>1030</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1433</v>
      </c>
      <c r="B291" s="204" t="str">
        <f>VLOOKUP(A291,Adr!A:B,2,FALSE)</f>
        <v>Slovenský paralympijský výbor</v>
      </c>
      <c r="C291" s="185" t="s">
        <v>350</v>
      </c>
      <c r="D291" s="287">
        <v>10000</v>
      </c>
      <c r="E291" s="173">
        <v>0</v>
      </c>
      <c r="F291" s="166" t="s">
        <v>349</v>
      </c>
      <c r="G291" s="169" t="s">
        <v>317</v>
      </c>
      <c r="H291" s="169" t="s">
        <v>1030</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2705</v>
      </c>
      <c r="B292" s="204" t="str">
        <f>VLOOKUP(A292,Adr!A:B,2,FALSE)</f>
        <v>Slovenský rybársky zväz</v>
      </c>
      <c r="C292" s="185" t="s">
        <v>2975</v>
      </c>
      <c r="D292" s="287">
        <v>5000</v>
      </c>
      <c r="E292" s="230">
        <v>0</v>
      </c>
      <c r="F292" s="166" t="s">
        <v>360</v>
      </c>
      <c r="G292" s="169" t="s">
        <v>317</v>
      </c>
      <c r="H292" s="169" t="s">
        <v>1030</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739</v>
      </c>
      <c r="B293" s="204" t="str">
        <f>VLOOKUP(A293,Adr!A:B,2,FALSE)</f>
        <v>Slovenský rýchlokorčuliarsky zväz</v>
      </c>
      <c r="C293" s="185" t="s">
        <v>1119</v>
      </c>
      <c r="D293" s="287">
        <v>42157</v>
      </c>
      <c r="E293" s="230">
        <v>0</v>
      </c>
      <c r="F293" s="166" t="s">
        <v>339</v>
      </c>
      <c r="G293" s="169" t="s">
        <v>319</v>
      </c>
      <c r="H293" s="169" t="s">
        <v>1030</v>
      </c>
      <c r="I293" s="192" t="str">
        <f t="shared" si="20"/>
        <v>30688060a</v>
      </c>
      <c r="J293" s="167" t="str">
        <f t="shared" si="21"/>
        <v>30688060026 02</v>
      </c>
      <c r="K293" s="5" t="s">
        <v>1120</v>
      </c>
      <c r="L293" s="167" t="str">
        <f t="shared" si="22"/>
        <v>30688060026 02B</v>
      </c>
      <c r="M293" s="5" t="str">
        <f t="shared" si="23"/>
        <v>Slovenský rýchlokorčuliarsky zväzaBrýchlokorčuľovanie - bežné transfery</v>
      </c>
      <c r="N293" s="3" t="str">
        <f t="shared" si="24"/>
        <v>30688060aB</v>
      </c>
    </row>
    <row r="294" spans="1:14" x14ac:dyDescent="0.2">
      <c r="A294" s="198" t="s">
        <v>739</v>
      </c>
      <c r="B294" s="204" t="str">
        <f>VLOOKUP(A294,Adr!A:B,2,FALSE)</f>
        <v>Slovenský rýchlokorčuliarsky zväz</v>
      </c>
      <c r="C294" s="169" t="s">
        <v>1580</v>
      </c>
      <c r="D294" s="289">
        <v>10000</v>
      </c>
      <c r="E294" s="173">
        <v>0</v>
      </c>
      <c r="F294" s="166" t="s">
        <v>345</v>
      </c>
      <c r="G294" s="169" t="s">
        <v>321</v>
      </c>
      <c r="H294" s="169" t="s">
        <v>1030</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746</v>
      </c>
      <c r="B295" s="204" t="str">
        <f>VLOOKUP(A295,Adr!A:B,2,FALSE)</f>
        <v>Slovenský stolnotenisový zväz</v>
      </c>
      <c r="C295" s="185" t="s">
        <v>1121</v>
      </c>
      <c r="D295" s="287">
        <v>979232</v>
      </c>
      <c r="E295" s="173">
        <v>0</v>
      </c>
      <c r="F295" s="166" t="s">
        <v>339</v>
      </c>
      <c r="G295" s="169" t="s">
        <v>319</v>
      </c>
      <c r="H295" s="169" t="s">
        <v>1030</v>
      </c>
      <c r="I295" s="192" t="str">
        <f t="shared" si="20"/>
        <v>30806836a</v>
      </c>
      <c r="J295" s="167" t="str">
        <f t="shared" si="21"/>
        <v>30806836026 02</v>
      </c>
      <c r="K295" s="5" t="s">
        <v>1122</v>
      </c>
      <c r="L295" s="167" t="str">
        <f t="shared" si="22"/>
        <v>30806836026 02B</v>
      </c>
      <c r="M295" s="5" t="str">
        <f t="shared" si="23"/>
        <v>Slovenský stolnotenisový zväzaBstolný tenis - bežné transfery</v>
      </c>
      <c r="N295" s="3" t="str">
        <f t="shared" si="24"/>
        <v>30806836aB</v>
      </c>
    </row>
    <row r="296" spans="1:14" x14ac:dyDescent="0.2">
      <c r="A296" s="182" t="s">
        <v>746</v>
      </c>
      <c r="B296" s="204" t="str">
        <f>VLOOKUP(A296,Adr!A:B,2,FALSE)</f>
        <v>Slovenský stolnotenisový zväz</v>
      </c>
      <c r="C296" s="185" t="s">
        <v>2171</v>
      </c>
      <c r="D296" s="287">
        <v>7500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746</v>
      </c>
      <c r="B297" s="204" t="str">
        <f>VLOOKUP(A297,Adr!A:B,2,FALSE)</f>
        <v>Slovenský stolnotenisový zväz</v>
      </c>
      <c r="C297" s="169" t="s">
        <v>2172</v>
      </c>
      <c r="D297" s="288">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746</v>
      </c>
      <c r="B298" s="204" t="str">
        <f>VLOOKUP(A298,Adr!A:B,2,FALSE)</f>
        <v>Slovenský stolnotenisový zväz</v>
      </c>
      <c r="C298" s="196" t="s">
        <v>1581</v>
      </c>
      <c r="D298" s="289">
        <v>20000</v>
      </c>
      <c r="E298" s="230">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746</v>
      </c>
      <c r="B299" s="204" t="str">
        <f>VLOOKUP(A299,Adr!A:B,2,FALSE)</f>
        <v>Slovenský stolnotenisový zväz</v>
      </c>
      <c r="C299" s="185" t="s">
        <v>1582</v>
      </c>
      <c r="D299" s="287">
        <v>15000</v>
      </c>
      <c r="E299" s="173">
        <v>0</v>
      </c>
      <c r="F299" s="166" t="s">
        <v>345</v>
      </c>
      <c r="G299" s="169" t="s">
        <v>321</v>
      </c>
      <c r="H299" s="169" t="s">
        <v>1030</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746</v>
      </c>
      <c r="B300" s="204" t="str">
        <f>VLOOKUP(A300,Adr!A:B,2,FALSE)</f>
        <v>Slovenský stolnotenisový zväz</v>
      </c>
      <c r="C300" s="185" t="s">
        <v>2173</v>
      </c>
      <c r="D300" s="287">
        <v>15000</v>
      </c>
      <c r="E300" s="230">
        <v>0</v>
      </c>
      <c r="F300" s="166" t="s">
        <v>345</v>
      </c>
      <c r="G300" s="169" t="s">
        <v>321</v>
      </c>
      <c r="H300" s="169" t="s">
        <v>1030</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746</v>
      </c>
      <c r="B301" s="204" t="str">
        <f>VLOOKUP(A301,Adr!A:B,2,FALSE)</f>
        <v>Slovenský stolnotenisový zväz</v>
      </c>
      <c r="C301" s="185" t="s">
        <v>1583</v>
      </c>
      <c r="D301" s="287">
        <v>20000</v>
      </c>
      <c r="E301" s="173">
        <v>0</v>
      </c>
      <c r="F301" s="166" t="s">
        <v>345</v>
      </c>
      <c r="G301" s="169" t="s">
        <v>321</v>
      </c>
      <c r="H301" s="169" t="s">
        <v>1030</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746</v>
      </c>
      <c r="B302" s="204" t="str">
        <f>VLOOKUP(A302,Adr!A:B,2,FALSE)</f>
        <v>Slovenský stolnotenisový zväz</v>
      </c>
      <c r="C302" s="196" t="s">
        <v>2232</v>
      </c>
      <c r="D302" s="289">
        <v>50000</v>
      </c>
      <c r="E302" s="230">
        <v>0</v>
      </c>
      <c r="F302" s="166" t="s">
        <v>347</v>
      </c>
      <c r="G302" s="169" t="s">
        <v>321</v>
      </c>
      <c r="H302" s="169" t="s">
        <v>1030</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755</v>
      </c>
      <c r="B303" s="204" t="str">
        <f>VLOOKUP(A303,Adr!A:B,2,FALSE)</f>
        <v>SLOVENSKÝ STRELECKÝ ZVÄZ</v>
      </c>
      <c r="C303" s="169" t="s">
        <v>1123</v>
      </c>
      <c r="D303" s="288">
        <v>579804</v>
      </c>
      <c r="E303" s="230">
        <v>0</v>
      </c>
      <c r="F303" s="166" t="s">
        <v>339</v>
      </c>
      <c r="G303" s="169" t="s">
        <v>319</v>
      </c>
      <c r="H303" s="169" t="s">
        <v>1030</v>
      </c>
      <c r="I303" s="192" t="str">
        <f t="shared" si="20"/>
        <v>00603341a</v>
      </c>
      <c r="J303" s="167" t="str">
        <f t="shared" si="21"/>
        <v>00603341026 02</v>
      </c>
      <c r="K303" s="5" t="s">
        <v>1124</v>
      </c>
      <c r="L303" s="167" t="str">
        <f t="shared" si="22"/>
        <v>00603341026 02B</v>
      </c>
      <c r="M303" s="5" t="str">
        <f t="shared" si="23"/>
        <v>SLOVENSKÝ STRELECKÝ ZVÄZaBstreľba - bežné transfery</v>
      </c>
      <c r="N303" s="3" t="str">
        <f t="shared" si="24"/>
        <v>00603341aB</v>
      </c>
    </row>
    <row r="304" spans="1:14" x14ac:dyDescent="0.2">
      <c r="A304" s="198" t="s">
        <v>755</v>
      </c>
      <c r="B304" s="204" t="str">
        <f>VLOOKUP(A304,Adr!A:B,2,FALSE)</f>
        <v>SLOVENSKÝ STRELECKÝ ZVÄZ</v>
      </c>
      <c r="C304" s="169" t="s">
        <v>2969</v>
      </c>
      <c r="D304" s="288">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755</v>
      </c>
      <c r="B305" s="204" t="str">
        <f>VLOOKUP(A305,Adr!A:B,2,FALSE)</f>
        <v>SLOVENSKÝ STRELECKÝ ZVÄZ</v>
      </c>
      <c r="C305" s="185" t="s">
        <v>1584</v>
      </c>
      <c r="D305" s="287">
        <v>80000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755</v>
      </c>
      <c r="B306" s="204" t="str">
        <f>VLOOKUP(A306,Adr!A:B,2,FALSE)</f>
        <v>SLOVENSKÝ STRELECKÝ ZVÄZ</v>
      </c>
      <c r="C306" s="185" t="s">
        <v>1586</v>
      </c>
      <c r="D306" s="287">
        <v>50000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755</v>
      </c>
      <c r="B307" s="204" t="str">
        <f>VLOOKUP(A307,Adr!A:B,2,FALSE)</f>
        <v>SLOVENSKÝ STRELECKÝ ZVÄZ</v>
      </c>
      <c r="C307" s="196" t="s">
        <v>1585</v>
      </c>
      <c r="D307" s="289">
        <v>20000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755</v>
      </c>
      <c r="B308" s="204" t="str">
        <f>VLOOKUP(A308,Adr!A:B,2,FALSE)</f>
        <v>SLOVENSKÝ STRELECKÝ ZVÄZ</v>
      </c>
      <c r="C308" s="185" t="s">
        <v>1587</v>
      </c>
      <c r="D308" s="287">
        <v>25000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755</v>
      </c>
      <c r="B309" s="204" t="str">
        <f>VLOOKUP(A309,Adr!A:B,2,FALSE)</f>
        <v>SLOVENSKÝ STRELECKÝ ZVÄZ</v>
      </c>
      <c r="C309" s="169" t="s">
        <v>1588</v>
      </c>
      <c r="D309" s="288">
        <v>58000</v>
      </c>
      <c r="E309" s="173">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755</v>
      </c>
      <c r="B310" s="204" t="str">
        <f>VLOOKUP(A310,Adr!A:B,2,FALSE)</f>
        <v>SLOVENSKÝ STRELECKÝ ZVÄZ</v>
      </c>
      <c r="C310" s="185" t="s">
        <v>2970</v>
      </c>
      <c r="D310" s="287">
        <v>2000</v>
      </c>
      <c r="E310" s="230">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755</v>
      </c>
      <c r="B311" s="204" t="str">
        <f>VLOOKUP(A311,Adr!A:B,2,FALSE)</f>
        <v>SLOVENSKÝ STRELECKÝ ZVÄZ</v>
      </c>
      <c r="C311" s="185" t="s">
        <v>2971</v>
      </c>
      <c r="D311" s="287">
        <v>20000</v>
      </c>
      <c r="E311" s="173">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755</v>
      </c>
      <c r="B312" s="204" t="str">
        <f>VLOOKUP(A312,Adr!A:B,2,FALSE)</f>
        <v>SLOVENSKÝ STRELECKÝ ZVÄZ</v>
      </c>
      <c r="C312" s="185" t="s">
        <v>1589</v>
      </c>
      <c r="D312" s="287">
        <v>56000</v>
      </c>
      <c r="E312" s="230">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755</v>
      </c>
      <c r="B313" s="204" t="str">
        <f>VLOOKUP(A313,Adr!A:B,2,FALSE)</f>
        <v>SLOVENSKÝ STRELECKÝ ZVÄZ</v>
      </c>
      <c r="C313" s="196" t="s">
        <v>2972</v>
      </c>
      <c r="D313" s="289">
        <v>4000</v>
      </c>
      <c r="E313" s="173">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755</v>
      </c>
      <c r="B314" s="204" t="str">
        <f>VLOOKUP(A314,Adr!A:B,2,FALSE)</f>
        <v>SLOVENSKÝ STRELECKÝ ZVÄZ</v>
      </c>
      <c r="C314" s="185" t="s">
        <v>1590</v>
      </c>
      <c r="D314" s="287">
        <v>10000</v>
      </c>
      <c r="E314" s="230">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755</v>
      </c>
      <c r="B315" s="204" t="str">
        <f>VLOOKUP(A315,Adr!A:B,2,FALSE)</f>
        <v>SLOVENSKÝ STRELECKÝ ZVÄZ</v>
      </c>
      <c r="C315" s="196" t="s">
        <v>2973</v>
      </c>
      <c r="D315" s="289">
        <v>20000</v>
      </c>
      <c r="E315" s="173">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755</v>
      </c>
      <c r="B316" s="204" t="str">
        <f>VLOOKUP(A316,Adr!A:B,2,FALSE)</f>
        <v>SLOVENSKÝ STRELECKÝ ZVÄZ</v>
      </c>
      <c r="C316" s="185" t="s">
        <v>1591</v>
      </c>
      <c r="D316" s="287">
        <v>70000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755</v>
      </c>
      <c r="B317" s="204" t="str">
        <f>VLOOKUP(A317,Adr!A:B,2,FALSE)</f>
        <v>SLOVENSKÝ STRELECKÝ ZVÄZ</v>
      </c>
      <c r="C317" s="185" t="s">
        <v>1592</v>
      </c>
      <c r="D317" s="287">
        <v>10000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755</v>
      </c>
      <c r="B318" s="204" t="str">
        <f>VLOOKUP(A318,Adr!A:B,2,FALSE)</f>
        <v>SLOVENSKÝ STRELECKÝ ZVÄZ</v>
      </c>
      <c r="C318" s="185" t="s">
        <v>2174</v>
      </c>
      <c r="D318" s="287">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755</v>
      </c>
      <c r="B319" s="204" t="str">
        <f>VLOOKUP(A319,Adr!A:B,2,FALSE)</f>
        <v>SLOVENSKÝ STRELECKÝ ZVÄZ</v>
      </c>
      <c r="C319" s="185" t="s">
        <v>2175</v>
      </c>
      <c r="D319" s="287">
        <v>20000</v>
      </c>
      <c r="E319" s="230">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755</v>
      </c>
      <c r="B320" s="204" t="str">
        <f>VLOOKUP(A320,Adr!A:B,2,FALSE)</f>
        <v>SLOVENSKÝ STRELECKÝ ZVÄZ</v>
      </c>
      <c r="C320" s="169" t="s">
        <v>1593</v>
      </c>
      <c r="D320" s="288">
        <v>20000</v>
      </c>
      <c r="E320" s="173">
        <v>0</v>
      </c>
      <c r="F320" s="166" t="s">
        <v>345</v>
      </c>
      <c r="G320" s="169" t="s">
        <v>321</v>
      </c>
      <c r="H320" s="169" t="s">
        <v>1030</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755</v>
      </c>
      <c r="B321" s="204" t="str">
        <f>VLOOKUP(A321,Adr!A:B,2,FALSE)</f>
        <v>SLOVENSKÝ STRELECKÝ ZVÄZ</v>
      </c>
      <c r="C321" s="196" t="s">
        <v>1594</v>
      </c>
      <c r="D321" s="289">
        <v>20000</v>
      </c>
      <c r="E321" s="230">
        <v>0</v>
      </c>
      <c r="F321" s="166" t="s">
        <v>345</v>
      </c>
      <c r="G321" s="169" t="s">
        <v>321</v>
      </c>
      <c r="H321" s="169" t="s">
        <v>1030</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755</v>
      </c>
      <c r="B322" s="204" t="str">
        <f>VLOOKUP(A322,Adr!A:B,2,FALSE)</f>
        <v>SLOVENSKÝ STRELECKÝ ZVÄZ</v>
      </c>
      <c r="C322" s="185" t="s">
        <v>1595</v>
      </c>
      <c r="D322" s="287">
        <v>50000</v>
      </c>
      <c r="E322" s="173">
        <v>0</v>
      </c>
      <c r="F322" s="166" t="s">
        <v>345</v>
      </c>
      <c r="G322" s="169" t="s">
        <v>321</v>
      </c>
      <c r="H322" s="169" t="s">
        <v>1030</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755</v>
      </c>
      <c r="B323" s="204" t="str">
        <f>VLOOKUP(A323,Adr!A:B,2,FALSE)</f>
        <v>SLOVENSKÝ STRELECKÝ ZVÄZ</v>
      </c>
      <c r="C323" s="196" t="s">
        <v>2211</v>
      </c>
      <c r="D323" s="289">
        <v>4500</v>
      </c>
      <c r="E323" s="173">
        <v>0</v>
      </c>
      <c r="F323" s="166" t="s">
        <v>362</v>
      </c>
      <c r="G323" s="169" t="s">
        <v>321</v>
      </c>
      <c r="H323" s="169" t="s">
        <v>1030</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764</v>
      </c>
      <c r="B324" s="204" t="str">
        <f>VLOOKUP(A324,Adr!A:B,2,FALSE)</f>
        <v>Slovenský šachový zväz</v>
      </c>
      <c r="C324" s="196" t="s">
        <v>1125</v>
      </c>
      <c r="D324" s="289">
        <v>347439</v>
      </c>
      <c r="E324" s="173">
        <v>0</v>
      </c>
      <c r="F324" s="166" t="s">
        <v>339</v>
      </c>
      <c r="G324" s="169" t="s">
        <v>319</v>
      </c>
      <c r="H324" s="169" t="s">
        <v>1030</v>
      </c>
      <c r="I324" s="192" t="str">
        <f t="shared" si="20"/>
        <v>17310571a</v>
      </c>
      <c r="J324" s="167" t="str">
        <f t="shared" si="21"/>
        <v>17310571026 02</v>
      </c>
      <c r="K324" s="5" t="s">
        <v>1126</v>
      </c>
      <c r="L324" s="167" t="str">
        <f t="shared" si="22"/>
        <v>17310571026 02B</v>
      </c>
      <c r="M324" s="5" t="str">
        <f t="shared" si="23"/>
        <v>Slovenský šachový zväzaBšach - bežné transfery</v>
      </c>
      <c r="N324" s="3" t="str">
        <f t="shared" si="24"/>
        <v>17310571aB</v>
      </c>
    </row>
    <row r="325" spans="1:14" x14ac:dyDescent="0.2">
      <c r="A325" s="202" t="s">
        <v>764</v>
      </c>
      <c r="B325" s="204" t="str">
        <f>VLOOKUP(A325,Adr!A:B,2,FALSE)</f>
        <v>Slovenský šachový zväz</v>
      </c>
      <c r="C325" s="185" t="s">
        <v>1472</v>
      </c>
      <c r="D325" s="287">
        <v>6314</v>
      </c>
      <c r="E325" s="230">
        <v>0</v>
      </c>
      <c r="F325" s="166" t="s">
        <v>343</v>
      </c>
      <c r="G325" s="169" t="s">
        <v>321</v>
      </c>
      <c r="H325" s="169" t="s">
        <v>1030</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764</v>
      </c>
      <c r="B326" s="204" t="str">
        <f>VLOOKUP(A326,Adr!A:B,2,FALSE)</f>
        <v>Slovenský šachový zväz</v>
      </c>
      <c r="C326" s="196" t="s">
        <v>2212</v>
      </c>
      <c r="D326" s="289">
        <v>6160</v>
      </c>
      <c r="E326" s="230">
        <v>0</v>
      </c>
      <c r="F326" s="166" t="s">
        <v>362</v>
      </c>
      <c r="G326" s="169" t="s">
        <v>321</v>
      </c>
      <c r="H326" s="169" t="s">
        <v>1030</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774</v>
      </c>
      <c r="B327" s="204" t="str">
        <f>VLOOKUP(A327,Adr!A:B,2,FALSE)</f>
        <v>Slovenský šermiarsky zväz</v>
      </c>
      <c r="C327" s="169" t="s">
        <v>1127</v>
      </c>
      <c r="D327" s="288">
        <v>89428</v>
      </c>
      <c r="E327" s="173">
        <v>0</v>
      </c>
      <c r="F327" s="166" t="s">
        <v>339</v>
      </c>
      <c r="G327" s="169" t="s">
        <v>319</v>
      </c>
      <c r="H327" s="169" t="s">
        <v>1030</v>
      </c>
      <c r="I327" s="192" t="str">
        <f t="shared" si="20"/>
        <v>30806437a</v>
      </c>
      <c r="J327" s="167" t="str">
        <f t="shared" si="21"/>
        <v>30806437026 02</v>
      </c>
      <c r="K327" s="5" t="s">
        <v>1128</v>
      </c>
      <c r="L327" s="167" t="str">
        <f t="shared" si="22"/>
        <v>30806437026 02B</v>
      </c>
      <c r="M327" s="5" t="str">
        <f t="shared" si="23"/>
        <v>Slovenský šermiarsky zväzaBšerm - bežné transfery</v>
      </c>
      <c r="N327" s="3" t="str">
        <f t="shared" si="24"/>
        <v>30806437aB</v>
      </c>
    </row>
    <row r="328" spans="1:14" x14ac:dyDescent="0.2">
      <c r="A328" s="198" t="s">
        <v>774</v>
      </c>
      <c r="B328" s="204" t="str">
        <f>VLOOKUP(A328,Adr!A:B,2,FALSE)</f>
        <v>Slovenský šermiarsky zväz</v>
      </c>
      <c r="C328" s="185" t="s">
        <v>1596</v>
      </c>
      <c r="D328" s="287">
        <v>10000</v>
      </c>
      <c r="E328" s="230">
        <v>0</v>
      </c>
      <c r="F328" s="166" t="s">
        <v>345</v>
      </c>
      <c r="G328" s="169" t="s">
        <v>321</v>
      </c>
      <c r="H328" s="169" t="s">
        <v>1030</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782</v>
      </c>
      <c r="B329" s="204" t="str">
        <f>VLOOKUP(A329,Adr!A:B,2,FALSE)</f>
        <v>Slovenský tenisový zväz</v>
      </c>
      <c r="C329" s="185" t="s">
        <v>1129</v>
      </c>
      <c r="D329" s="287">
        <v>2916070</v>
      </c>
      <c r="E329" s="173">
        <v>0</v>
      </c>
      <c r="F329" s="166" t="s">
        <v>339</v>
      </c>
      <c r="G329" s="169" t="s">
        <v>319</v>
      </c>
      <c r="H329" s="169" t="s">
        <v>1030</v>
      </c>
      <c r="I329" s="192" t="str">
        <f t="shared" si="20"/>
        <v>30811384a</v>
      </c>
      <c r="J329" s="167" t="str">
        <f t="shared" si="21"/>
        <v>30811384026 02</v>
      </c>
      <c r="K329" s="5" t="s">
        <v>1130</v>
      </c>
      <c r="L329" s="167" t="str">
        <f t="shared" si="22"/>
        <v>30811384026 02B</v>
      </c>
      <c r="M329" s="5" t="str">
        <f t="shared" si="23"/>
        <v>Slovenský tenisový zväzaBtenis - bežné transfery</v>
      </c>
      <c r="N329" s="3" t="str">
        <f t="shared" si="24"/>
        <v>30811384aB</v>
      </c>
    </row>
    <row r="330" spans="1:14" x14ac:dyDescent="0.2">
      <c r="A330" s="202" t="s">
        <v>782</v>
      </c>
      <c r="B330" s="204" t="str">
        <f>VLOOKUP(A330,Adr!A:B,2,FALSE)</f>
        <v>Slovenský tenisový zväz</v>
      </c>
      <c r="C330" s="185" t="s">
        <v>2176</v>
      </c>
      <c r="D330" s="287">
        <v>10000</v>
      </c>
      <c r="E330" s="173">
        <v>0</v>
      </c>
      <c r="F330" s="166" t="s">
        <v>345</v>
      </c>
      <c r="G330" s="169" t="s">
        <v>321</v>
      </c>
      <c r="H330" s="169" t="s">
        <v>1030</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782</v>
      </c>
      <c r="B331" s="204" t="str">
        <f>VLOOKUP(A331,Adr!A:B,2,FALSE)</f>
        <v>Slovenský tenisový zväz</v>
      </c>
      <c r="C331" s="185" t="s">
        <v>1597</v>
      </c>
      <c r="D331" s="287">
        <v>25000</v>
      </c>
      <c r="E331" s="230">
        <v>0</v>
      </c>
      <c r="F331" s="166" t="s">
        <v>345</v>
      </c>
      <c r="G331" s="169" t="s">
        <v>321</v>
      </c>
      <c r="H331" s="169" t="s">
        <v>1030</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782</v>
      </c>
      <c r="B332" s="204" t="str">
        <f>VLOOKUP(A332,Adr!A:B,2,FALSE)</f>
        <v>Slovenský tenisový zväz</v>
      </c>
      <c r="C332" s="185" t="s">
        <v>1598</v>
      </c>
      <c r="D332" s="287">
        <v>10000</v>
      </c>
      <c r="E332" s="230">
        <v>0</v>
      </c>
      <c r="F332" s="166" t="s">
        <v>345</v>
      </c>
      <c r="G332" s="169" t="s">
        <v>321</v>
      </c>
      <c r="H332" s="169" t="s">
        <v>1030</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782</v>
      </c>
      <c r="B333" s="204" t="str">
        <f>VLOOKUP(A333,Adr!A:B,2,FALSE)</f>
        <v>Slovenský tenisový zväz</v>
      </c>
      <c r="C333" s="185" t="s">
        <v>1599</v>
      </c>
      <c r="D333" s="287">
        <v>10000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782</v>
      </c>
      <c r="B334" s="204" t="str">
        <f>VLOOKUP(A334,Adr!A:B,2,FALSE)</f>
        <v>Slovenský tenisový zväz</v>
      </c>
      <c r="C334" s="185" t="s">
        <v>1600</v>
      </c>
      <c r="D334" s="287">
        <v>60000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782</v>
      </c>
      <c r="B335" s="204" t="str">
        <f>VLOOKUP(A335,Adr!A:B,2,FALSE)</f>
        <v>Slovenský tenisový zväz</v>
      </c>
      <c r="C335" s="185" t="s">
        <v>1601</v>
      </c>
      <c r="D335" s="287">
        <v>11200</v>
      </c>
      <c r="E335" s="173">
        <v>0</v>
      </c>
      <c r="F335" s="166" t="s">
        <v>345</v>
      </c>
      <c r="G335" s="169" t="s">
        <v>321</v>
      </c>
      <c r="H335" s="169" t="s">
        <v>1030</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782</v>
      </c>
      <c r="B336" s="204" t="str">
        <f>VLOOKUP(A336,Adr!A:B,2,FALSE)</f>
        <v>Slovenský tenisový zväz</v>
      </c>
      <c r="C336" s="185" t="s">
        <v>1602</v>
      </c>
      <c r="D336" s="287">
        <v>15000</v>
      </c>
      <c r="E336" s="230">
        <v>0</v>
      </c>
      <c r="F336" s="166" t="s">
        <v>345</v>
      </c>
      <c r="G336" s="169" t="s">
        <v>321</v>
      </c>
      <c r="H336" s="169" t="s">
        <v>1030</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782</v>
      </c>
      <c r="B337" s="204" t="str">
        <f>VLOOKUP(A337,Adr!A:B,2,FALSE)</f>
        <v>Slovenský tenisový zväz</v>
      </c>
      <c r="C337" s="196" t="s">
        <v>1603</v>
      </c>
      <c r="D337" s="287">
        <v>7500</v>
      </c>
      <c r="E337" s="173">
        <v>0</v>
      </c>
      <c r="F337" s="166" t="s">
        <v>345</v>
      </c>
      <c r="G337" s="169" t="s">
        <v>321</v>
      </c>
      <c r="H337" s="169" t="s">
        <v>1030</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790</v>
      </c>
      <c r="B338" s="204" t="str">
        <f>VLOOKUP(A338,Adr!A:B,2,FALSE)</f>
        <v>Slovenský veslársky zväz</v>
      </c>
      <c r="C338" s="169" t="s">
        <v>1131</v>
      </c>
      <c r="D338" s="288">
        <v>109864</v>
      </c>
      <c r="E338" s="230">
        <v>0</v>
      </c>
      <c r="F338" s="166" t="s">
        <v>339</v>
      </c>
      <c r="G338" s="169" t="s">
        <v>319</v>
      </c>
      <c r="H338" s="169" t="s">
        <v>1030</v>
      </c>
      <c r="I338" s="192" t="str">
        <f t="shared" si="40"/>
        <v>00688304a</v>
      </c>
      <c r="J338" s="167" t="str">
        <f t="shared" si="41"/>
        <v>00688304026 02</v>
      </c>
      <c r="K338" s="5" t="s">
        <v>1132</v>
      </c>
      <c r="L338" s="167" t="str">
        <f t="shared" si="42"/>
        <v>00688304026 02B</v>
      </c>
      <c r="M338" s="5" t="str">
        <f t="shared" si="43"/>
        <v>Slovenský veslársky zväzaBveslovanie - bežné transfery</v>
      </c>
      <c r="N338" s="3" t="str">
        <f t="shared" si="44"/>
        <v>00688304aB</v>
      </c>
    </row>
    <row r="339" spans="1:14" ht="22.5" x14ac:dyDescent="0.2">
      <c r="A339" s="202" t="s">
        <v>790</v>
      </c>
      <c r="B339" s="204" t="str">
        <f>VLOOKUP(A339,Adr!A:B,2,FALSE)</f>
        <v>Slovenský veslársky zväz</v>
      </c>
      <c r="C339" s="190" t="s">
        <v>1473</v>
      </c>
      <c r="D339" s="288">
        <v>7474</v>
      </c>
      <c r="E339" s="173">
        <v>0</v>
      </c>
      <c r="F339" s="166" t="s">
        <v>343</v>
      </c>
      <c r="G339" s="169" t="s">
        <v>321</v>
      </c>
      <c r="H339" s="169" t="s">
        <v>1030</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790</v>
      </c>
      <c r="B340" s="204" t="str">
        <f>VLOOKUP(A340,Adr!A:B,2,FALSE)</f>
        <v>Slovenský veslársky zväz</v>
      </c>
      <c r="C340" s="169" t="s">
        <v>1604</v>
      </c>
      <c r="D340" s="288">
        <v>20000</v>
      </c>
      <c r="E340" s="230">
        <v>0</v>
      </c>
      <c r="F340" s="166" t="s">
        <v>345</v>
      </c>
      <c r="G340" s="169" t="s">
        <v>321</v>
      </c>
      <c r="H340" s="169" t="s">
        <v>1030</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790</v>
      </c>
      <c r="B341" s="204" t="str">
        <f>VLOOKUP(A341,Adr!A:B,2,FALSE)</f>
        <v>Slovenský veslársky zväz</v>
      </c>
      <c r="C341" s="185" t="s">
        <v>1605</v>
      </c>
      <c r="D341" s="287">
        <v>11200</v>
      </c>
      <c r="E341" s="173">
        <v>0</v>
      </c>
      <c r="F341" s="166" t="s">
        <v>345</v>
      </c>
      <c r="G341" s="169" t="s">
        <v>321</v>
      </c>
      <c r="H341" s="169" t="s">
        <v>1030</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790</v>
      </c>
      <c r="B342" s="204" t="str">
        <f>VLOOKUP(A342,Adr!A:B,2,FALSE)</f>
        <v>Slovenský veslársky zväz</v>
      </c>
      <c r="C342" s="185" t="s">
        <v>1606</v>
      </c>
      <c r="D342" s="287">
        <v>11200</v>
      </c>
      <c r="E342" s="230">
        <v>0</v>
      </c>
      <c r="F342" s="166" t="s">
        <v>345</v>
      </c>
      <c r="G342" s="169" t="s">
        <v>321</v>
      </c>
      <c r="H342" s="169" t="s">
        <v>1030</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798</v>
      </c>
      <c r="B343" s="204" t="str">
        <f>VLOOKUP(A343,Adr!A:B,2,FALSE)</f>
        <v>SLOVENSKÝ ZÁPASNÍCKY ZVÄZ</v>
      </c>
      <c r="C343" s="169" t="s">
        <v>1133</v>
      </c>
      <c r="D343" s="288">
        <v>211104</v>
      </c>
      <c r="E343" s="230">
        <v>0</v>
      </c>
      <c r="F343" s="166" t="s">
        <v>339</v>
      </c>
      <c r="G343" s="169" t="s">
        <v>319</v>
      </c>
      <c r="H343" s="169" t="s">
        <v>1030</v>
      </c>
      <c r="I343" s="192" t="str">
        <f t="shared" si="40"/>
        <v>31791981a</v>
      </c>
      <c r="J343" s="167" t="str">
        <f t="shared" si="41"/>
        <v>31791981026 02</v>
      </c>
      <c r="K343" s="5" t="s">
        <v>1134</v>
      </c>
      <c r="L343" s="167" t="str">
        <f t="shared" si="42"/>
        <v>31791981026 02B</v>
      </c>
      <c r="M343" s="5" t="str">
        <f t="shared" si="43"/>
        <v>SLOVENSKÝ ZÁPASNÍCKY ZVÄZaBzápasenie - bežné transfery</v>
      </c>
      <c r="N343" s="3" t="str">
        <f t="shared" si="44"/>
        <v>31791981aB</v>
      </c>
    </row>
    <row r="344" spans="1:14" x14ac:dyDescent="0.2">
      <c r="A344" s="198" t="s">
        <v>798</v>
      </c>
      <c r="B344" s="204" t="str">
        <f>VLOOKUP(A344,Adr!A:B,2,FALSE)</f>
        <v>SLOVENSKÝ ZÁPASNÍCKY ZVÄZ</v>
      </c>
      <c r="C344" s="185" t="s">
        <v>1607</v>
      </c>
      <c r="D344" s="287">
        <v>10000</v>
      </c>
      <c r="E344" s="173">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798</v>
      </c>
      <c r="B345" s="204" t="str">
        <f>VLOOKUP(A345,Adr!A:B,2,FALSE)</f>
        <v>SLOVENSKÝ ZÁPASNÍCKY ZVÄZ</v>
      </c>
      <c r="C345" s="185" t="s">
        <v>2177</v>
      </c>
      <c r="D345" s="287">
        <v>20000</v>
      </c>
      <c r="E345" s="230">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798</v>
      </c>
      <c r="B346" s="204" t="str">
        <f>VLOOKUP(A346,Adr!A:B,2,FALSE)</f>
        <v>SLOVENSKÝ ZÁPASNÍCKY ZVÄZ</v>
      </c>
      <c r="C346" s="185" t="s">
        <v>1608</v>
      </c>
      <c r="D346" s="287">
        <v>10000</v>
      </c>
      <c r="E346" s="173">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798</v>
      </c>
      <c r="B347" s="204" t="str">
        <f>VLOOKUP(A347,Adr!A:B,2,FALSE)</f>
        <v>SLOVENSKÝ ZÁPASNÍCKY ZVÄZ</v>
      </c>
      <c r="C347" s="196" t="s">
        <v>1609</v>
      </c>
      <c r="D347" s="289">
        <v>20000</v>
      </c>
      <c r="E347" s="230">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798</v>
      </c>
      <c r="B348" s="204" t="str">
        <f>VLOOKUP(A348,Adr!A:B,2,FALSE)</f>
        <v>SLOVENSKÝ ZÁPASNÍCKY ZVÄZ</v>
      </c>
      <c r="C348" s="185" t="s">
        <v>1610</v>
      </c>
      <c r="D348" s="287">
        <v>20000</v>
      </c>
      <c r="E348" s="173">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798</v>
      </c>
      <c r="B349" s="204" t="str">
        <f>VLOOKUP(A349,Adr!A:B,2,FALSE)</f>
        <v>SLOVENSKÝ ZÁPASNÍCKY ZVÄZ</v>
      </c>
      <c r="C349" s="196" t="s">
        <v>2178</v>
      </c>
      <c r="D349" s="289">
        <v>10000</v>
      </c>
      <c r="E349" s="230">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798</v>
      </c>
      <c r="B350" s="204" t="str">
        <f>VLOOKUP(A350,Adr!A:B,2,FALSE)</f>
        <v>SLOVENSKÝ ZÁPASNÍCKY ZVÄZ</v>
      </c>
      <c r="C350" s="185" t="s">
        <v>1611</v>
      </c>
      <c r="D350" s="287">
        <v>15000</v>
      </c>
      <c r="E350" s="173">
        <v>0</v>
      </c>
      <c r="F350" s="166" t="s">
        <v>345</v>
      </c>
      <c r="G350" s="169" t="s">
        <v>321</v>
      </c>
      <c r="H350" s="169" t="s">
        <v>1030</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798</v>
      </c>
      <c r="B351" s="204" t="str">
        <f>VLOOKUP(A351,Adr!A:B,2,FALSE)</f>
        <v>SLOVENSKÝ ZÁPASNÍCKY ZVÄZ</v>
      </c>
      <c r="C351" s="185" t="s">
        <v>1612</v>
      </c>
      <c r="D351" s="287">
        <v>60000</v>
      </c>
      <c r="E351" s="230">
        <v>0</v>
      </c>
      <c r="F351" s="166" t="s">
        <v>345</v>
      </c>
      <c r="G351" s="169" t="s">
        <v>321</v>
      </c>
      <c r="H351" s="169" t="s">
        <v>1030</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798</v>
      </c>
      <c r="B352" s="204" t="str">
        <f>VLOOKUP(A352,Adr!A:B,2,FALSE)</f>
        <v>SLOVENSKÝ ZÁPASNÍCKY ZVÄZ</v>
      </c>
      <c r="C352" s="185" t="s">
        <v>1613</v>
      </c>
      <c r="D352" s="287">
        <v>20000</v>
      </c>
      <c r="E352" s="173">
        <v>0</v>
      </c>
      <c r="F352" s="166" t="s">
        <v>345</v>
      </c>
      <c r="G352" s="169" t="s">
        <v>321</v>
      </c>
      <c r="H352" s="169" t="s">
        <v>1030</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805</v>
      </c>
      <c r="B353" s="204" t="str">
        <f>VLOOKUP(A353,Adr!A:B,2,FALSE)</f>
        <v>Slovenský zväz bedmintonu</v>
      </c>
      <c r="C353" s="185" t="s">
        <v>1135</v>
      </c>
      <c r="D353" s="287">
        <v>292039</v>
      </c>
      <c r="E353" s="173">
        <v>0</v>
      </c>
      <c r="F353" s="166" t="s">
        <v>339</v>
      </c>
      <c r="G353" s="169" t="s">
        <v>319</v>
      </c>
      <c r="H353" s="169" t="s">
        <v>1030</v>
      </c>
      <c r="I353" s="192" t="str">
        <f t="shared" si="40"/>
        <v>30811546a</v>
      </c>
      <c r="J353" s="167" t="str">
        <f t="shared" si="41"/>
        <v>30811546026 02</v>
      </c>
      <c r="K353" s="5" t="s">
        <v>1136</v>
      </c>
      <c r="L353" s="167" t="str">
        <f t="shared" si="42"/>
        <v>30811546026 02B</v>
      </c>
      <c r="M353" s="5" t="str">
        <f t="shared" si="43"/>
        <v>Slovenský zväz bedmintonuaBbedminton - bežné transfery</v>
      </c>
      <c r="N353" s="3" t="str">
        <f t="shared" si="44"/>
        <v>30811546aB</v>
      </c>
    </row>
    <row r="354" spans="1:14" x14ac:dyDescent="0.2">
      <c r="A354" s="166" t="s">
        <v>805</v>
      </c>
      <c r="B354" s="204" t="str">
        <f>VLOOKUP(A354,Adr!A:B,2,FALSE)</f>
        <v>Slovenský zväz bedmintonu</v>
      </c>
      <c r="C354" s="185" t="s">
        <v>1474</v>
      </c>
      <c r="D354" s="287">
        <v>10616</v>
      </c>
      <c r="E354" s="230">
        <v>0</v>
      </c>
      <c r="F354" s="166" t="s">
        <v>343</v>
      </c>
      <c r="G354" s="169" t="s">
        <v>321</v>
      </c>
      <c r="H354" s="169" t="s">
        <v>1030</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814</v>
      </c>
      <c r="B355" s="204" t="str">
        <f>VLOOKUP(A355,Adr!A:B,2,FALSE)</f>
        <v>Slovenský zväz biatlonu</v>
      </c>
      <c r="C355" s="169" t="s">
        <v>1137</v>
      </c>
      <c r="D355" s="288">
        <v>393086</v>
      </c>
      <c r="E355" s="230">
        <v>0</v>
      </c>
      <c r="F355" s="166" t="s">
        <v>339</v>
      </c>
      <c r="G355" s="169" t="s">
        <v>319</v>
      </c>
      <c r="H355" s="169" t="s">
        <v>1030</v>
      </c>
      <c r="I355" s="192" t="str">
        <f t="shared" si="40"/>
        <v>35656743a</v>
      </c>
      <c r="J355" s="167" t="str">
        <f t="shared" si="41"/>
        <v>35656743026 02</v>
      </c>
      <c r="K355" s="5" t="s">
        <v>1138</v>
      </c>
      <c r="L355" s="167" t="str">
        <f t="shared" si="42"/>
        <v>35656743026 02B</v>
      </c>
      <c r="M355" s="5" t="str">
        <f t="shared" si="43"/>
        <v>Slovenský zväz biatlonuaBbiatlon - bežné transfery</v>
      </c>
      <c r="N355" s="3" t="str">
        <f t="shared" si="44"/>
        <v>35656743aB</v>
      </c>
    </row>
    <row r="356" spans="1:14" x14ac:dyDescent="0.2">
      <c r="A356" s="182" t="s">
        <v>814</v>
      </c>
      <c r="B356" s="204" t="str">
        <f>VLOOKUP(A356,Adr!A:B,2,FALSE)</f>
        <v>Slovenský zväz biatlonu</v>
      </c>
      <c r="C356" s="185" t="s">
        <v>1618</v>
      </c>
      <c r="D356" s="287">
        <v>40000</v>
      </c>
      <c r="E356" s="230">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814</v>
      </c>
      <c r="B357" s="204" t="str">
        <f>VLOOKUP(A357,Adr!A:B,2,FALSE)</f>
        <v>Slovenský zväz biatlonu</v>
      </c>
      <c r="C357" s="196" t="s">
        <v>1614</v>
      </c>
      <c r="D357" s="289">
        <v>25000</v>
      </c>
      <c r="E357" s="173">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814</v>
      </c>
      <c r="B358" s="204" t="str">
        <f>VLOOKUP(A358,Adr!A:B,2,FALSE)</f>
        <v>Slovenský zväz biatlonu</v>
      </c>
      <c r="C358" s="196" t="s">
        <v>2179</v>
      </c>
      <c r="D358" s="289">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814</v>
      </c>
      <c r="B359" s="204" t="str">
        <f>VLOOKUP(A359,Adr!A:B,2,FALSE)</f>
        <v>Slovenský zväz biatlonu</v>
      </c>
      <c r="C359" s="185" t="s">
        <v>1615</v>
      </c>
      <c r="D359" s="289">
        <v>50000</v>
      </c>
      <c r="E359" s="173">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814</v>
      </c>
      <c r="B360" s="204" t="str">
        <f>VLOOKUP(A360,Adr!A:B,2,FALSE)</f>
        <v>Slovenský zväz biatlonu</v>
      </c>
      <c r="C360" s="185" t="s">
        <v>2180</v>
      </c>
      <c r="D360" s="287">
        <v>20000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814</v>
      </c>
      <c r="B361" s="204" t="str">
        <f>VLOOKUP(A361,Adr!A:B,2,FALSE)</f>
        <v>Slovenský zväz biatlonu</v>
      </c>
      <c r="C361" s="197" t="s">
        <v>2181</v>
      </c>
      <c r="D361" s="290">
        <v>10000</v>
      </c>
      <c r="E361" s="230">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814</v>
      </c>
      <c r="B362" s="204" t="str">
        <f>VLOOKUP(A362,Adr!A:B,2,FALSE)</f>
        <v>Slovenský zväz biatlonu</v>
      </c>
      <c r="C362" s="185" t="s">
        <v>1616</v>
      </c>
      <c r="D362" s="287">
        <v>10000</v>
      </c>
      <c r="E362" s="230">
        <v>0</v>
      </c>
      <c r="F362" s="166" t="s">
        <v>345</v>
      </c>
      <c r="G362" s="169" t="s">
        <v>321</v>
      </c>
      <c r="H362" s="169" t="s">
        <v>1030</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814</v>
      </c>
      <c r="B363" s="204" t="str">
        <f>VLOOKUP(A363,Adr!A:B,2,FALSE)</f>
        <v>Slovenský zväz biatlonu</v>
      </c>
      <c r="C363" s="185" t="s">
        <v>1617</v>
      </c>
      <c r="D363" s="287">
        <v>10000</v>
      </c>
      <c r="E363" s="230">
        <v>0</v>
      </c>
      <c r="F363" s="166" t="s">
        <v>345</v>
      </c>
      <c r="G363" s="169" t="s">
        <v>321</v>
      </c>
      <c r="H363" s="169" t="s">
        <v>1030</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814</v>
      </c>
      <c r="B364" s="204" t="str">
        <f>VLOOKUP(A364,Adr!A:B,2,FALSE)</f>
        <v>Slovenský zväz biatlonu</v>
      </c>
      <c r="C364" s="185" t="s">
        <v>2182</v>
      </c>
      <c r="D364" s="287">
        <v>30000</v>
      </c>
      <c r="E364" s="173">
        <v>0</v>
      </c>
      <c r="F364" s="166" t="s">
        <v>345</v>
      </c>
      <c r="G364" s="169" t="s">
        <v>321</v>
      </c>
      <c r="H364" s="169" t="s">
        <v>1030</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823</v>
      </c>
      <c r="B365" s="204" t="str">
        <f>VLOOKUP(A365,Adr!A:B,2,FALSE)</f>
        <v>Slovenský zväz bobistov</v>
      </c>
      <c r="C365" s="185" t="s">
        <v>1139</v>
      </c>
      <c r="D365" s="289">
        <v>62770</v>
      </c>
      <c r="E365" s="230">
        <v>0</v>
      </c>
      <c r="F365" s="166" t="s">
        <v>339</v>
      </c>
      <c r="G365" s="169" t="s">
        <v>319</v>
      </c>
      <c r="H365" s="169" t="s">
        <v>1030</v>
      </c>
      <c r="I365" s="192" t="str">
        <f t="shared" si="40"/>
        <v>36067580a</v>
      </c>
      <c r="J365" s="167" t="str">
        <f t="shared" si="41"/>
        <v>36067580026 02</v>
      </c>
      <c r="K365" s="5" t="s">
        <v>1140</v>
      </c>
      <c r="L365" s="167" t="str">
        <f t="shared" si="42"/>
        <v>36067580026 02B</v>
      </c>
      <c r="M365" s="5" t="str">
        <f t="shared" si="43"/>
        <v>Slovenský zväz bobistovaBboby a skeleton - bežné transfery</v>
      </c>
      <c r="N365" s="3" t="str">
        <f t="shared" si="44"/>
        <v>36067580aB</v>
      </c>
    </row>
    <row r="366" spans="1:14" x14ac:dyDescent="0.2">
      <c r="A366" s="202" t="s">
        <v>823</v>
      </c>
      <c r="B366" s="204" t="str">
        <f>VLOOKUP(A366,Adr!A:B,2,FALSE)</f>
        <v>Slovenský zväz bobistov</v>
      </c>
      <c r="C366" s="185" t="s">
        <v>3026</v>
      </c>
      <c r="D366" s="289">
        <v>20068.689999999999</v>
      </c>
      <c r="E366" s="230">
        <v>0</v>
      </c>
      <c r="F366" s="166" t="s">
        <v>347</v>
      </c>
      <c r="G366" s="169" t="s">
        <v>321</v>
      </c>
      <c r="H366" s="169" t="s">
        <v>1030</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832</v>
      </c>
      <c r="B367" s="204" t="str">
        <f>VLOOKUP(A367,Adr!A:B,2,FALSE)</f>
        <v>Slovenský zväz cyklistiky</v>
      </c>
      <c r="C367" s="196" t="s">
        <v>1141</v>
      </c>
      <c r="D367" s="289">
        <v>1534198</v>
      </c>
      <c r="E367" s="173">
        <v>0</v>
      </c>
      <c r="F367" s="166" t="s">
        <v>339</v>
      </c>
      <c r="G367" s="169" t="s">
        <v>319</v>
      </c>
      <c r="H367" s="169" t="s">
        <v>1030</v>
      </c>
      <c r="I367" s="192" t="str">
        <f t="shared" si="40"/>
        <v>00684112a</v>
      </c>
      <c r="J367" s="167" t="str">
        <f t="shared" si="41"/>
        <v>00684112026 02</v>
      </c>
      <c r="K367" s="5" t="s">
        <v>1142</v>
      </c>
      <c r="L367" s="167" t="str">
        <f t="shared" si="42"/>
        <v>00684112026 02B</v>
      </c>
      <c r="M367" s="5" t="str">
        <f t="shared" si="43"/>
        <v>Slovenský zväz cyklistikyaBcyklistika - bežné transfery</v>
      </c>
      <c r="N367" s="3" t="str">
        <f t="shared" si="44"/>
        <v>00684112aB</v>
      </c>
    </row>
    <row r="368" spans="1:14" x14ac:dyDescent="0.2">
      <c r="A368" s="166" t="s">
        <v>832</v>
      </c>
      <c r="B368" s="204" t="str">
        <f>VLOOKUP(A368,Adr!A:B,2,FALSE)</f>
        <v>Slovenský zväz cyklistiky</v>
      </c>
      <c r="C368" s="169" t="s">
        <v>1475</v>
      </c>
      <c r="D368" s="288">
        <v>64184</v>
      </c>
      <c r="E368" s="173">
        <v>0</v>
      </c>
      <c r="F368" s="166" t="s">
        <v>343</v>
      </c>
      <c r="G368" s="169" t="s">
        <v>321</v>
      </c>
      <c r="H368" s="169" t="s">
        <v>1030</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832</v>
      </c>
      <c r="B369" s="204" t="str">
        <f>VLOOKUP(A369,Adr!A:B,2,FALSE)</f>
        <v>Slovenský zväz cyklistiky</v>
      </c>
      <c r="C369" s="185" t="s">
        <v>1619</v>
      </c>
      <c r="D369" s="287">
        <v>25000</v>
      </c>
      <c r="E369" s="230">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832</v>
      </c>
      <c r="B370" s="204" t="str">
        <f>VLOOKUP(A370,Adr!A:B,2,FALSE)</f>
        <v>Slovenský zväz cyklistiky</v>
      </c>
      <c r="C370" s="185" t="s">
        <v>1620</v>
      </c>
      <c r="D370" s="287">
        <v>25000</v>
      </c>
      <c r="E370" s="173">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832</v>
      </c>
      <c r="B371" s="204" t="str">
        <f>VLOOKUP(A371,Adr!A:B,2,FALSE)</f>
        <v>Slovenský zväz cyklistiky</v>
      </c>
      <c r="C371" s="196" t="s">
        <v>1621</v>
      </c>
      <c r="D371" s="287">
        <v>20000</v>
      </c>
      <c r="E371" s="230">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832</v>
      </c>
      <c r="B372" s="204" t="str">
        <f>VLOOKUP(A372,Adr!A:B,2,FALSE)</f>
        <v>Slovenský zväz cyklistiky</v>
      </c>
      <c r="C372" s="185" t="s">
        <v>1622</v>
      </c>
      <c r="D372" s="287">
        <v>20000</v>
      </c>
      <c r="E372" s="173">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832</v>
      </c>
      <c r="B373" s="204" t="str">
        <f>VLOOKUP(A373,Adr!A:B,2,FALSE)</f>
        <v>Slovenský zväz cyklistiky</v>
      </c>
      <c r="C373" s="196" t="s">
        <v>1623</v>
      </c>
      <c r="D373" s="289">
        <v>25000</v>
      </c>
      <c r="E373" s="173">
        <v>0</v>
      </c>
      <c r="F373" s="166" t="s">
        <v>345</v>
      </c>
      <c r="G373" s="169" t="s">
        <v>321</v>
      </c>
      <c r="H373" s="169" t="s">
        <v>1030</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832</v>
      </c>
      <c r="B374" s="204" t="str">
        <f>VLOOKUP(A374,Adr!A:B,2,FALSE)</f>
        <v>Slovenský zväz cyklistiky</v>
      </c>
      <c r="C374" s="185" t="s">
        <v>1624</v>
      </c>
      <c r="D374" s="287">
        <v>55000</v>
      </c>
      <c r="E374" s="230">
        <v>0</v>
      </c>
      <c r="F374" s="166" t="s">
        <v>345</v>
      </c>
      <c r="G374" s="169" t="s">
        <v>321</v>
      </c>
      <c r="H374" s="169" t="s">
        <v>1030</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832</v>
      </c>
      <c r="B375" s="204" t="str">
        <f>VLOOKUP(A375,Adr!A:B,2,FALSE)</f>
        <v>Slovenský zväz cyklistiky</v>
      </c>
      <c r="C375" s="196" t="s">
        <v>1625</v>
      </c>
      <c r="D375" s="287">
        <v>10000</v>
      </c>
      <c r="E375" s="173">
        <v>0</v>
      </c>
      <c r="F375" s="166" t="s">
        <v>345</v>
      </c>
      <c r="G375" s="169" t="s">
        <v>321</v>
      </c>
      <c r="H375" s="169" t="s">
        <v>1030</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832</v>
      </c>
      <c r="B376" s="204" t="str">
        <f>VLOOKUP(A376,Adr!A:B,2,FALSE)</f>
        <v>Slovenský zväz cyklistiky</v>
      </c>
      <c r="C376" s="196" t="s">
        <v>1626</v>
      </c>
      <c r="D376" s="289">
        <v>20000</v>
      </c>
      <c r="E376" s="230">
        <v>0</v>
      </c>
      <c r="F376" s="166" t="s">
        <v>345</v>
      </c>
      <c r="G376" s="169" t="s">
        <v>321</v>
      </c>
      <c r="H376" s="169" t="s">
        <v>1030</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832</v>
      </c>
      <c r="B377" s="204" t="str">
        <f>VLOOKUP(A377,Adr!A:B,2,FALSE)</f>
        <v>Slovenský zväz cyklistiky</v>
      </c>
      <c r="C377" s="196" t="s">
        <v>2976</v>
      </c>
      <c r="D377" s="187">
        <v>58000</v>
      </c>
      <c r="E377" s="173">
        <v>0</v>
      </c>
      <c r="F377" s="166" t="s">
        <v>349</v>
      </c>
      <c r="G377" s="169" t="s">
        <v>321</v>
      </c>
      <c r="H377" s="169" t="s">
        <v>1030</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832</v>
      </c>
      <c r="B378" s="204" t="str">
        <f>VLOOKUP(A378,Adr!A:B,2,FALSE)</f>
        <v>Slovenský zväz cyklistiky</v>
      </c>
      <c r="C378" s="190" t="s">
        <v>3027</v>
      </c>
      <c r="D378" s="172">
        <v>70000</v>
      </c>
      <c r="E378" s="173">
        <v>0</v>
      </c>
      <c r="F378" s="166" t="s">
        <v>349</v>
      </c>
      <c r="G378" s="169" t="s">
        <v>321</v>
      </c>
      <c r="H378" s="169" t="s">
        <v>1053</v>
      </c>
      <c r="I378" s="192" t="str">
        <f t="shared" si="40"/>
        <v>00684112f</v>
      </c>
      <c r="J378" s="167" t="str">
        <f t="shared" si="41"/>
        <v>00684112026 03</v>
      </c>
      <c r="K378" s="5"/>
      <c r="L378" s="167" t="str">
        <f t="shared" si="42"/>
        <v>00684112026 03K</v>
      </c>
      <c r="M378" s="5" t="str">
        <f t="shared" si="43"/>
        <v>Slovenský zväz cyklistikyfKPodpora činnosti centier talentovanej mládeže (kapitálové výdavky)</v>
      </c>
      <c r="N378" s="3" t="str">
        <f t="shared" si="44"/>
        <v>00684112fK</v>
      </c>
    </row>
    <row r="379" spans="1:14" x14ac:dyDescent="0.2">
      <c r="A379" s="182" t="s">
        <v>832</v>
      </c>
      <c r="B379" s="204" t="str">
        <f>VLOOKUP(A379,Adr!A:B,2,FALSE)</f>
        <v>Slovenský zväz cyklistiky</v>
      </c>
      <c r="C379" s="185" t="s">
        <v>1665</v>
      </c>
      <c r="D379" s="287">
        <v>80000</v>
      </c>
      <c r="E379" s="230">
        <v>0</v>
      </c>
      <c r="F379" s="166" t="s">
        <v>349</v>
      </c>
      <c r="G379" s="169" t="s">
        <v>321</v>
      </c>
      <c r="H379" s="169" t="s">
        <v>1030</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841</v>
      </c>
      <c r="B380" s="204" t="str">
        <f>VLOOKUP(A380,Adr!A:B,2,FALSE)</f>
        <v>Slovenský zväz dráhového golfu</v>
      </c>
      <c r="C380" s="196" t="s">
        <v>1143</v>
      </c>
      <c r="D380" s="289">
        <v>20983</v>
      </c>
      <c r="E380" s="230">
        <v>0</v>
      </c>
      <c r="F380" s="166" t="s">
        <v>339</v>
      </c>
      <c r="G380" s="169" t="s">
        <v>319</v>
      </c>
      <c r="H380" s="169" t="s">
        <v>1030</v>
      </c>
      <c r="I380" s="192" t="str">
        <f t="shared" si="40"/>
        <v>31806431a</v>
      </c>
      <c r="J380" s="167" t="str">
        <f t="shared" si="41"/>
        <v>31806431026 02</v>
      </c>
      <c r="K380" s="5" t="s">
        <v>1144</v>
      </c>
      <c r="L380" s="167" t="str">
        <f t="shared" si="42"/>
        <v>31806431026 02B</v>
      </c>
      <c r="M380" s="5" t="str">
        <f t="shared" si="43"/>
        <v>Slovenský zväz dráhového golfuaBdráhový golf - bežné transfery</v>
      </c>
      <c r="N380" s="3" t="str">
        <f t="shared" si="44"/>
        <v>31806431aB</v>
      </c>
    </row>
    <row r="381" spans="1:14" x14ac:dyDescent="0.2">
      <c r="A381" s="198" t="s">
        <v>848</v>
      </c>
      <c r="B381" s="204" t="str">
        <f>VLOOKUP(A381,Adr!A:B,2,FALSE)</f>
        <v>Slovenský zväz florbalu</v>
      </c>
      <c r="C381" s="196" t="s">
        <v>1145</v>
      </c>
      <c r="D381" s="289">
        <v>565005</v>
      </c>
      <c r="E381" s="173">
        <v>0</v>
      </c>
      <c r="F381" s="166" t="s">
        <v>339</v>
      </c>
      <c r="G381" s="169" t="s">
        <v>319</v>
      </c>
      <c r="H381" s="169" t="s">
        <v>1030</v>
      </c>
      <c r="I381" s="192" t="str">
        <f t="shared" si="40"/>
        <v>31795421a</v>
      </c>
      <c r="J381" s="167" t="str">
        <f t="shared" si="41"/>
        <v>31795421026 02</v>
      </c>
      <c r="K381" s="5" t="s">
        <v>1146</v>
      </c>
      <c r="L381" s="167" t="str">
        <f t="shared" si="42"/>
        <v>31795421026 02B</v>
      </c>
      <c r="M381" s="5" t="str">
        <f t="shared" si="43"/>
        <v>Slovenský zväz florbaluaBflorbal - bežné transfery</v>
      </c>
      <c r="N381" s="3" t="str">
        <f t="shared" si="44"/>
        <v>31795421aB</v>
      </c>
    </row>
    <row r="382" spans="1:14" x14ac:dyDescent="0.2">
      <c r="A382" s="198" t="s">
        <v>854</v>
      </c>
      <c r="B382" s="204" t="str">
        <f>VLOOKUP(A382,Adr!A:B,2,FALSE)</f>
        <v>Slovenský zväz hádzanej</v>
      </c>
      <c r="C382" s="185" t="s">
        <v>1147</v>
      </c>
      <c r="D382" s="287">
        <v>1374010</v>
      </c>
      <c r="E382" s="230">
        <v>0</v>
      </c>
      <c r="F382" s="166" t="s">
        <v>339</v>
      </c>
      <c r="G382" s="169" t="s">
        <v>319</v>
      </c>
      <c r="H382" s="169" t="s">
        <v>1030</v>
      </c>
      <c r="I382" s="192" t="str">
        <f t="shared" si="40"/>
        <v>30774772a</v>
      </c>
      <c r="J382" s="167" t="str">
        <f t="shared" si="41"/>
        <v>30774772026 02</v>
      </c>
      <c r="K382" s="5" t="s">
        <v>1148</v>
      </c>
      <c r="L382" s="167" t="str">
        <f t="shared" si="42"/>
        <v>30774772026 02B</v>
      </c>
      <c r="M382" s="5" t="str">
        <f t="shared" si="43"/>
        <v>Slovenský zväz hádzanejaBhádzaná - bežné transfery</v>
      </c>
      <c r="N382" s="3" t="str">
        <f t="shared" si="44"/>
        <v>30774772aB</v>
      </c>
    </row>
    <row r="383" spans="1:14" x14ac:dyDescent="0.2">
      <c r="A383" s="202" t="s">
        <v>1973</v>
      </c>
      <c r="B383" s="204" t="str">
        <f>VLOOKUP(A383,Adr!A:B,2,FALSE)</f>
        <v>Slovenský zväz hasičského športu</v>
      </c>
      <c r="C383" s="185" t="s">
        <v>2233</v>
      </c>
      <c r="D383" s="287">
        <v>15000</v>
      </c>
      <c r="E383" s="173">
        <v>0</v>
      </c>
      <c r="F383" s="166" t="s">
        <v>349</v>
      </c>
      <c r="G383" s="169" t="s">
        <v>321</v>
      </c>
      <c r="H383" s="169" t="s">
        <v>1030</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1980</v>
      </c>
      <c r="B384" s="204" t="str">
        <f>VLOOKUP(A384,Adr!A:B,2,FALSE)</f>
        <v>Slovenský zväz integrovaného tanca a tanečného športu</v>
      </c>
      <c r="C384" s="197" t="s">
        <v>350</v>
      </c>
      <c r="D384" s="191">
        <v>10000</v>
      </c>
      <c r="E384" s="173">
        <v>0</v>
      </c>
      <c r="F384" s="166" t="s">
        <v>349</v>
      </c>
      <c r="G384" s="169" t="s">
        <v>321</v>
      </c>
      <c r="H384" s="169" t="s">
        <v>1030</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ht="22.5" x14ac:dyDescent="0.2">
      <c r="A385" s="198" t="s">
        <v>1980</v>
      </c>
      <c r="B385" s="204" t="str">
        <f>VLOOKUP(A385,Adr!A:B,2,FALSE)</f>
        <v>Slovenský zväz integrovaného tanca a tanečného športu</v>
      </c>
      <c r="C385" s="196" t="s">
        <v>352</v>
      </c>
      <c r="D385" s="287">
        <v>25000</v>
      </c>
      <c r="E385" s="173">
        <v>0</v>
      </c>
      <c r="F385" s="166" t="s">
        <v>351</v>
      </c>
      <c r="G385" s="169" t="s">
        <v>321</v>
      </c>
      <c r="H385" s="169" t="s">
        <v>1030</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861</v>
      </c>
      <c r="B386" s="204" t="str">
        <f>VLOOKUP(A386,Adr!A:B,2,FALSE)</f>
        <v>Slovenský zväz jachtingu</v>
      </c>
      <c r="C386" s="196" t="s">
        <v>1149</v>
      </c>
      <c r="D386" s="289">
        <v>55948</v>
      </c>
      <c r="E386" s="173">
        <v>0</v>
      </c>
      <c r="F386" s="166" t="s">
        <v>339</v>
      </c>
      <c r="G386" s="169" t="s">
        <v>319</v>
      </c>
      <c r="H386" s="169" t="s">
        <v>1030</v>
      </c>
      <c r="I386" s="192" t="str">
        <f t="shared" si="40"/>
        <v>30793211a</v>
      </c>
      <c r="J386" s="167" t="str">
        <f t="shared" si="41"/>
        <v>30793211026 02</v>
      </c>
      <c r="K386" s="5" t="s">
        <v>1150</v>
      </c>
      <c r="L386" s="167" t="str">
        <f t="shared" si="42"/>
        <v>30793211026 02B</v>
      </c>
      <c r="M386" s="5" t="str">
        <f t="shared" si="43"/>
        <v>Slovenský zväz jachtinguaBjachting - bežné transfery</v>
      </c>
      <c r="N386" s="3" t="str">
        <f t="shared" si="44"/>
        <v>30793211aB</v>
      </c>
    </row>
    <row r="387" spans="1:14" x14ac:dyDescent="0.2">
      <c r="A387" s="166" t="s">
        <v>861</v>
      </c>
      <c r="B387" s="204" t="str">
        <f>VLOOKUP(A387,Adr!A:B,2,FALSE)</f>
        <v>Slovenský zväz jachtingu</v>
      </c>
      <c r="C387" s="196" t="s">
        <v>1627</v>
      </c>
      <c r="D387" s="289">
        <v>20000</v>
      </c>
      <c r="E387" s="173">
        <v>0</v>
      </c>
      <c r="F387" s="166" t="s">
        <v>345</v>
      </c>
      <c r="G387" s="169" t="s">
        <v>321</v>
      </c>
      <c r="H387" s="169" t="s">
        <v>1030</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868</v>
      </c>
      <c r="B388" s="204" t="str">
        <f>VLOOKUP(A388,Adr!A:B,2,FALSE)</f>
        <v>Slovenský zväz Judo</v>
      </c>
      <c r="C388" s="185" t="s">
        <v>1151</v>
      </c>
      <c r="D388" s="287">
        <v>157989</v>
      </c>
      <c r="E388" s="230">
        <v>0</v>
      </c>
      <c r="F388" s="166" t="s">
        <v>339</v>
      </c>
      <c r="G388" s="169" t="s">
        <v>319</v>
      </c>
      <c r="H388" s="169" t="s">
        <v>1030</v>
      </c>
      <c r="I388" s="192" t="str">
        <f t="shared" si="40"/>
        <v>17308518a</v>
      </c>
      <c r="J388" s="167" t="str">
        <f t="shared" si="41"/>
        <v>17308518026 02</v>
      </c>
      <c r="K388" s="5" t="s">
        <v>1152</v>
      </c>
      <c r="L388" s="167" t="str">
        <f t="shared" si="42"/>
        <v>17308518026 02B</v>
      </c>
      <c r="M388" s="5" t="str">
        <f t="shared" si="43"/>
        <v>Slovenský zväz JudoaBjudo - bežné transfery</v>
      </c>
      <c r="N388" s="3" t="str">
        <f t="shared" si="44"/>
        <v>17308518aB</v>
      </c>
    </row>
    <row r="389" spans="1:14" x14ac:dyDescent="0.2">
      <c r="A389" s="202" t="s">
        <v>868</v>
      </c>
      <c r="B389" s="204" t="str">
        <f>VLOOKUP(A389,Adr!A:B,2,FALSE)</f>
        <v>Slovenský zväz Judo</v>
      </c>
      <c r="C389" s="185" t="s">
        <v>1628</v>
      </c>
      <c r="D389" s="287">
        <v>15000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868</v>
      </c>
      <c r="B390" s="204" t="str">
        <f>VLOOKUP(A390,Adr!A:B,2,FALSE)</f>
        <v>Slovenský zväz Judo</v>
      </c>
      <c r="C390" s="196" t="s">
        <v>1629</v>
      </c>
      <c r="D390" s="289">
        <v>50000</v>
      </c>
      <c r="E390" s="230">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868</v>
      </c>
      <c r="B391" s="204" t="str">
        <f>VLOOKUP(A391,Adr!A:B,2,FALSE)</f>
        <v>Slovenský zväz Judo</v>
      </c>
      <c r="C391" s="169" t="s">
        <v>1630</v>
      </c>
      <c r="D391" s="288">
        <v>10000</v>
      </c>
      <c r="E391" s="230">
        <v>0</v>
      </c>
      <c r="F391" s="166" t="s">
        <v>345</v>
      </c>
      <c r="G391" s="169" t="s">
        <v>321</v>
      </c>
      <c r="H391" s="169" t="s">
        <v>1030</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868</v>
      </c>
      <c r="B392" s="204" t="str">
        <f>VLOOKUP(A392,Adr!A:B,2,FALSE)</f>
        <v>Slovenský zväz Judo</v>
      </c>
      <c r="C392" s="185" t="s">
        <v>1631</v>
      </c>
      <c r="D392" s="287">
        <v>15000</v>
      </c>
      <c r="E392" s="230">
        <v>0</v>
      </c>
      <c r="F392" s="166" t="s">
        <v>345</v>
      </c>
      <c r="G392" s="169" t="s">
        <v>321</v>
      </c>
      <c r="H392" s="169" t="s">
        <v>1030</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868</v>
      </c>
      <c r="B393" s="204" t="str">
        <f>VLOOKUP(A393,Adr!A:B,2,FALSE)</f>
        <v>Slovenský zväz Judo</v>
      </c>
      <c r="C393" s="196" t="s">
        <v>1632</v>
      </c>
      <c r="D393" s="289">
        <v>10000</v>
      </c>
      <c r="E393" s="230">
        <v>0</v>
      </c>
      <c r="F393" s="166" t="s">
        <v>345</v>
      </c>
      <c r="G393" s="169" t="s">
        <v>321</v>
      </c>
      <c r="H393" s="169" t="s">
        <v>1030</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868</v>
      </c>
      <c r="B394" s="204" t="str">
        <f>VLOOKUP(A394,Adr!A:B,2,FALSE)</f>
        <v>Slovenský zväz Judo</v>
      </c>
      <c r="C394" s="185" t="s">
        <v>1633</v>
      </c>
      <c r="D394" s="287">
        <v>20000</v>
      </c>
      <c r="E394" s="173">
        <v>0</v>
      </c>
      <c r="F394" s="166" t="s">
        <v>345</v>
      </c>
      <c r="G394" s="169" t="s">
        <v>321</v>
      </c>
      <c r="H394" s="169" t="s">
        <v>1030</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868</v>
      </c>
      <c r="B395" s="204" t="str">
        <f>VLOOKUP(A395,Adr!A:B,2,FALSE)</f>
        <v>Slovenský zväz Judo</v>
      </c>
      <c r="C395" s="197" t="s">
        <v>350</v>
      </c>
      <c r="D395" s="187">
        <v>50000</v>
      </c>
      <c r="E395" s="173">
        <v>0</v>
      </c>
      <c r="F395" s="166" t="s">
        <v>349</v>
      </c>
      <c r="G395" s="169" t="s">
        <v>321</v>
      </c>
      <c r="H395" s="169" t="s">
        <v>1030</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874</v>
      </c>
      <c r="B396" s="204" t="str">
        <f>VLOOKUP(A396,Adr!A:B,2,FALSE)</f>
        <v>Slovenský Zväz Karate</v>
      </c>
      <c r="C396" s="169" t="s">
        <v>1153</v>
      </c>
      <c r="D396" s="288">
        <v>621440</v>
      </c>
      <c r="E396" s="173">
        <v>0</v>
      </c>
      <c r="F396" s="166" t="s">
        <v>339</v>
      </c>
      <c r="G396" s="169" t="s">
        <v>319</v>
      </c>
      <c r="H396" s="169" t="s">
        <v>1030</v>
      </c>
      <c r="I396" s="192" t="str">
        <f t="shared" si="40"/>
        <v>30811571a</v>
      </c>
      <c r="J396" s="167" t="str">
        <f t="shared" si="41"/>
        <v>30811571026 02</v>
      </c>
      <c r="K396" s="5" t="s">
        <v>1154</v>
      </c>
      <c r="L396" s="167" t="str">
        <f t="shared" si="42"/>
        <v>30811571026 02B</v>
      </c>
      <c r="M396" s="5" t="str">
        <f t="shared" si="43"/>
        <v>Slovenský Zväz KarateaBkarate - bežné transfery</v>
      </c>
      <c r="N396" s="3" t="str">
        <f t="shared" si="44"/>
        <v>30811571aB</v>
      </c>
    </row>
    <row r="397" spans="1:14" x14ac:dyDescent="0.2">
      <c r="A397" s="198" t="s">
        <v>874</v>
      </c>
      <c r="B397" s="204" t="str">
        <f>VLOOKUP(A397,Adr!A:B,2,FALSE)</f>
        <v>Slovenský Zväz Karate</v>
      </c>
      <c r="C397" s="169" t="s">
        <v>1476</v>
      </c>
      <c r="D397" s="288">
        <v>9761</v>
      </c>
      <c r="E397" s="230">
        <v>0</v>
      </c>
      <c r="F397" s="166" t="s">
        <v>343</v>
      </c>
      <c r="G397" s="169" t="s">
        <v>321</v>
      </c>
      <c r="H397" s="169" t="s">
        <v>1030</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874</v>
      </c>
      <c r="B398" s="204" t="str">
        <f>VLOOKUP(A398,Adr!A:B,2,FALSE)</f>
        <v>Slovenský Zväz Karate</v>
      </c>
      <c r="C398" s="185" t="s">
        <v>1634</v>
      </c>
      <c r="D398" s="287">
        <v>30000</v>
      </c>
      <c r="E398" s="230">
        <v>0</v>
      </c>
      <c r="F398" s="166" t="s">
        <v>345</v>
      </c>
      <c r="G398" s="169" t="s">
        <v>321</v>
      </c>
      <c r="H398" s="169" t="s">
        <v>1030</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874</v>
      </c>
      <c r="B399" s="204" t="str">
        <f>VLOOKUP(A399,Adr!A:B,2,FALSE)</f>
        <v>Slovenský Zväz Karate</v>
      </c>
      <c r="C399" s="196" t="s">
        <v>2974</v>
      </c>
      <c r="D399" s="289">
        <v>10000</v>
      </c>
      <c r="E399" s="173">
        <v>0</v>
      </c>
      <c r="F399" s="166" t="s">
        <v>345</v>
      </c>
      <c r="G399" s="169" t="s">
        <v>321</v>
      </c>
      <c r="H399" s="169" t="s">
        <v>1030</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874</v>
      </c>
      <c r="B400" s="204" t="str">
        <f>VLOOKUP(A400,Adr!A:B,2,FALSE)</f>
        <v>Slovenský Zväz Karate</v>
      </c>
      <c r="C400" s="196" t="s">
        <v>2213</v>
      </c>
      <c r="D400" s="287">
        <v>10000</v>
      </c>
      <c r="E400" s="230">
        <v>0</v>
      </c>
      <c r="F400" s="166" t="s">
        <v>362</v>
      </c>
      <c r="G400" s="169" t="s">
        <v>321</v>
      </c>
      <c r="H400" s="169" t="s">
        <v>1030</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881</v>
      </c>
      <c r="B401" s="204" t="str">
        <f>VLOOKUP(A401,Adr!A:B,2,FALSE)</f>
        <v>Slovenský zväz kickboxu</v>
      </c>
      <c r="C401" s="169" t="s">
        <v>1155</v>
      </c>
      <c r="D401" s="288">
        <v>94554</v>
      </c>
      <c r="E401" s="173">
        <v>0</v>
      </c>
      <c r="F401" s="166" t="s">
        <v>339</v>
      </c>
      <c r="G401" s="169" t="s">
        <v>319</v>
      </c>
      <c r="H401" s="169" t="s">
        <v>1030</v>
      </c>
      <c r="I401" s="192" t="str">
        <f t="shared" si="45"/>
        <v>31119247a</v>
      </c>
      <c r="J401" s="167" t="str">
        <f t="shared" si="46"/>
        <v>31119247026 02</v>
      </c>
      <c r="K401" s="5" t="s">
        <v>1156</v>
      </c>
      <c r="L401" s="167" t="str">
        <f t="shared" si="47"/>
        <v>31119247026 02B</v>
      </c>
      <c r="M401" s="5" t="str">
        <f t="shared" si="48"/>
        <v>Slovenský zväz kickboxuaBkickbox - bežné transfery</v>
      </c>
      <c r="N401" s="3" t="str">
        <f t="shared" si="49"/>
        <v>31119247aB</v>
      </c>
    </row>
    <row r="402" spans="1:14" x14ac:dyDescent="0.2">
      <c r="A402" s="182" t="s">
        <v>881</v>
      </c>
      <c r="B402" s="204" t="str">
        <f>VLOOKUP(A402,Adr!A:B,2,FALSE)</f>
        <v>Slovenský zväz kickboxu</v>
      </c>
      <c r="C402" s="185" t="s">
        <v>1635</v>
      </c>
      <c r="D402" s="287">
        <v>20000</v>
      </c>
      <c r="E402" s="230">
        <v>0</v>
      </c>
      <c r="F402" s="166" t="s">
        <v>345</v>
      </c>
      <c r="G402" s="169" t="s">
        <v>321</v>
      </c>
      <c r="H402" s="169" t="s">
        <v>1030</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881</v>
      </c>
      <c r="B403" s="204" t="str">
        <f>VLOOKUP(A403,Adr!A:B,2,FALSE)</f>
        <v>Slovenský zväz kickboxu</v>
      </c>
      <c r="C403" s="196" t="s">
        <v>1636</v>
      </c>
      <c r="D403" s="289">
        <v>30000</v>
      </c>
      <c r="E403" s="173">
        <v>0</v>
      </c>
      <c r="F403" s="166" t="s">
        <v>345</v>
      </c>
      <c r="G403" s="169" t="s">
        <v>321</v>
      </c>
      <c r="H403" s="169" t="s">
        <v>1030</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2.5" x14ac:dyDescent="0.2">
      <c r="A404" s="166" t="s">
        <v>881</v>
      </c>
      <c r="B404" s="204" t="str">
        <f>VLOOKUP(A404,Adr!A:B,2,FALSE)</f>
        <v>Slovenský zväz kickboxu</v>
      </c>
      <c r="C404" s="197" t="s">
        <v>2235</v>
      </c>
      <c r="D404" s="290">
        <v>27100</v>
      </c>
      <c r="E404" s="230">
        <v>0</v>
      </c>
      <c r="F404" s="166" t="s">
        <v>349</v>
      </c>
      <c r="G404" s="169" t="s">
        <v>321</v>
      </c>
      <c r="H404" s="169" t="s">
        <v>1030</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881</v>
      </c>
      <c r="B405" s="204" t="str">
        <f>VLOOKUP(A405,Adr!A:B,2,FALSE)</f>
        <v>Slovenský zväz kickboxu</v>
      </c>
      <c r="C405" s="196" t="s">
        <v>2214</v>
      </c>
      <c r="D405" s="287">
        <v>7000</v>
      </c>
      <c r="E405" s="230">
        <v>0</v>
      </c>
      <c r="F405" s="166" t="s">
        <v>362</v>
      </c>
      <c r="G405" s="169" t="s">
        <v>321</v>
      </c>
      <c r="H405" s="169" t="s">
        <v>1030</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886</v>
      </c>
      <c r="B406" s="204" t="str">
        <f>VLOOKUP(A406,Adr!A:B,2,FALSE)</f>
        <v>Slovenský zväz ľadového hokeja</v>
      </c>
      <c r="C406" s="185" t="s">
        <v>1157</v>
      </c>
      <c r="D406" s="288">
        <v>6252588</v>
      </c>
      <c r="E406" s="230">
        <v>0</v>
      </c>
      <c r="F406" s="166" t="s">
        <v>339</v>
      </c>
      <c r="G406" s="169" t="s">
        <v>319</v>
      </c>
      <c r="H406" s="169" t="s">
        <v>1030</v>
      </c>
      <c r="I406" s="192" t="str">
        <f t="shared" si="45"/>
        <v>30845386a</v>
      </c>
      <c r="J406" s="167" t="str">
        <f t="shared" si="46"/>
        <v>30845386026 02</v>
      </c>
      <c r="K406" s="5" t="s">
        <v>1158</v>
      </c>
      <c r="L406" s="167" t="str">
        <f t="shared" si="47"/>
        <v>30845386026 02B</v>
      </c>
      <c r="M406" s="5" t="str">
        <f t="shared" si="48"/>
        <v>Slovenský zväz ľadového hokejaaBľadový hokej - bežné transfery</v>
      </c>
      <c r="N406" s="3" t="str">
        <f t="shared" si="49"/>
        <v>30845386aB</v>
      </c>
    </row>
    <row r="407" spans="1:14" ht="22.5" x14ac:dyDescent="0.2">
      <c r="A407" s="166" t="s">
        <v>1991</v>
      </c>
      <c r="B407" s="204" t="str">
        <f>VLOOKUP(A407,Adr!A:B,2,FALSE)</f>
        <v>Slovenský zväz malého futbalu</v>
      </c>
      <c r="C407" s="196" t="s">
        <v>352</v>
      </c>
      <c r="D407" s="289">
        <v>250000</v>
      </c>
      <c r="E407" s="230">
        <v>0</v>
      </c>
      <c r="F407" s="166" t="s">
        <v>351</v>
      </c>
      <c r="G407" s="169" t="s">
        <v>321</v>
      </c>
      <c r="H407" s="169" t="s">
        <v>1030</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894</v>
      </c>
      <c r="B408" s="204" t="str">
        <f>VLOOKUP(A408,Adr!A:B,2,FALSE)</f>
        <v>Slovenský zväz moderného päťboja</v>
      </c>
      <c r="C408" s="196" t="s">
        <v>1159</v>
      </c>
      <c r="D408" s="289">
        <v>67606</v>
      </c>
      <c r="E408" s="230">
        <v>0</v>
      </c>
      <c r="F408" s="166" t="s">
        <v>339</v>
      </c>
      <c r="G408" s="169" t="s">
        <v>319</v>
      </c>
      <c r="H408" s="169" t="s">
        <v>1030</v>
      </c>
      <c r="I408" s="192" t="str">
        <f t="shared" si="45"/>
        <v>30788714a</v>
      </c>
      <c r="J408" s="167" t="str">
        <f t="shared" si="46"/>
        <v>30788714026 02</v>
      </c>
      <c r="K408" s="5" t="s">
        <v>1160</v>
      </c>
      <c r="L408" s="167" t="str">
        <f t="shared" si="47"/>
        <v>30788714026 02B</v>
      </c>
      <c r="M408" s="5" t="str">
        <f t="shared" si="48"/>
        <v>Slovenský zväz moderného päťbojaaBmoderný päťboj - bežné transfery</v>
      </c>
      <c r="N408" s="3" t="str">
        <f t="shared" si="49"/>
        <v>30788714aB</v>
      </c>
    </row>
    <row r="409" spans="1:14" x14ac:dyDescent="0.2">
      <c r="A409" s="166" t="s">
        <v>901</v>
      </c>
      <c r="B409" s="204" t="str">
        <f>VLOOKUP(A409,Adr!A:B,2,FALSE)</f>
        <v>Slovenský zväz orientačných športov</v>
      </c>
      <c r="C409" s="185" t="s">
        <v>1161</v>
      </c>
      <c r="D409" s="287">
        <v>33142</v>
      </c>
      <c r="E409" s="173">
        <v>0</v>
      </c>
      <c r="F409" s="166" t="s">
        <v>339</v>
      </c>
      <c r="G409" s="169" t="s">
        <v>319</v>
      </c>
      <c r="H409" s="169" t="s">
        <v>1030</v>
      </c>
      <c r="I409" s="192" t="str">
        <f t="shared" si="45"/>
        <v>30806518a</v>
      </c>
      <c r="J409" s="167" t="str">
        <f t="shared" si="46"/>
        <v>30806518026 02</v>
      </c>
      <c r="K409" s="5" t="s">
        <v>1162</v>
      </c>
      <c r="L409" s="167" t="str">
        <f t="shared" si="47"/>
        <v>30806518026 02B</v>
      </c>
      <c r="M409" s="5" t="str">
        <f t="shared" si="48"/>
        <v>Slovenský zväz orientačných športovaBorientačné športy - bežné transfery</v>
      </c>
      <c r="N409" s="3" t="str">
        <f t="shared" si="49"/>
        <v>30806518aB</v>
      </c>
    </row>
    <row r="410" spans="1:14" x14ac:dyDescent="0.2">
      <c r="A410" s="198" t="s">
        <v>908</v>
      </c>
      <c r="B410" s="204" t="str">
        <f>VLOOKUP(A410,Adr!A:B,2,FALSE)</f>
        <v>Slovenský zväz pozemného hokeja</v>
      </c>
      <c r="C410" s="185" t="s">
        <v>1163</v>
      </c>
      <c r="D410" s="287">
        <v>93075</v>
      </c>
      <c r="E410" s="230">
        <v>0</v>
      </c>
      <c r="F410" s="166" t="s">
        <v>339</v>
      </c>
      <c r="G410" s="169" t="s">
        <v>319</v>
      </c>
      <c r="H410" s="169" t="s">
        <v>1030</v>
      </c>
      <c r="I410" s="192" t="str">
        <f t="shared" si="45"/>
        <v>31751075a</v>
      </c>
      <c r="J410" s="167" t="str">
        <f t="shared" si="46"/>
        <v>31751075026 02</v>
      </c>
      <c r="K410" s="5" t="s">
        <v>1164</v>
      </c>
      <c r="L410" s="167" t="str">
        <f t="shared" si="47"/>
        <v>31751075026 02B</v>
      </c>
      <c r="M410" s="5" t="str">
        <f t="shared" si="48"/>
        <v>Slovenský zväz pozemného hokejaaBpozemný hokej - bežné transfery</v>
      </c>
      <c r="N410" s="3" t="str">
        <f t="shared" si="49"/>
        <v>31751075aB</v>
      </c>
    </row>
    <row r="411" spans="1:14" x14ac:dyDescent="0.2">
      <c r="A411" s="182" t="s">
        <v>916</v>
      </c>
      <c r="B411" s="204" t="str">
        <f>VLOOKUP(A411,Adr!A:B,2,FALSE)</f>
        <v>Slovenský zväz psích záprahov</v>
      </c>
      <c r="C411" s="185" t="s">
        <v>1165</v>
      </c>
      <c r="D411" s="287">
        <v>23823</v>
      </c>
      <c r="E411" s="230">
        <v>0</v>
      </c>
      <c r="F411" s="166" t="s">
        <v>339</v>
      </c>
      <c r="G411" s="169" t="s">
        <v>319</v>
      </c>
      <c r="H411" s="169" t="s">
        <v>1030</v>
      </c>
      <c r="I411" s="192" t="str">
        <f t="shared" si="45"/>
        <v>37818058a</v>
      </c>
      <c r="J411" s="167" t="str">
        <f t="shared" si="46"/>
        <v>37818058026 02</v>
      </c>
      <c r="K411" s="5" t="s">
        <v>1166</v>
      </c>
      <c r="L411" s="167" t="str">
        <f t="shared" si="47"/>
        <v>37818058026 02B</v>
      </c>
      <c r="M411" s="5" t="str">
        <f t="shared" si="48"/>
        <v>Slovenský zväz psích záprahovaBpsie záprahy - bežné transfery</v>
      </c>
      <c r="N411" s="3" t="str">
        <f t="shared" si="49"/>
        <v>37818058aB</v>
      </c>
    </row>
    <row r="412" spans="1:14" x14ac:dyDescent="0.2">
      <c r="A412" s="166" t="s">
        <v>1998</v>
      </c>
      <c r="B412" s="204" t="str">
        <f>VLOOKUP(A412,Adr!A:B,2,FALSE)</f>
        <v>Slovenský zväz rádioamatérov</v>
      </c>
      <c r="C412" s="197" t="s">
        <v>2233</v>
      </c>
      <c r="D412" s="290">
        <v>15000</v>
      </c>
      <c r="E412" s="230">
        <v>0</v>
      </c>
      <c r="F412" s="166" t="s">
        <v>349</v>
      </c>
      <c r="G412" s="169" t="s">
        <v>321</v>
      </c>
      <c r="H412" s="169" t="s">
        <v>1030</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925</v>
      </c>
      <c r="B413" s="204" t="str">
        <f>VLOOKUP(A413,Adr!A:B,2,FALSE)</f>
        <v>Slovenský zväz rybolovnej techniky</v>
      </c>
      <c r="C413" s="185" t="s">
        <v>1167</v>
      </c>
      <c r="D413" s="287">
        <v>47542</v>
      </c>
      <c r="E413" s="173">
        <v>0</v>
      </c>
      <c r="F413" s="166" t="s">
        <v>339</v>
      </c>
      <c r="G413" s="169" t="s">
        <v>319</v>
      </c>
      <c r="H413" s="169" t="s">
        <v>1030</v>
      </c>
      <c r="I413" s="192" t="str">
        <f t="shared" si="45"/>
        <v>31871526a</v>
      </c>
      <c r="J413" s="167" t="str">
        <f t="shared" si="46"/>
        <v>31871526026 02</v>
      </c>
      <c r="K413" s="5" t="s">
        <v>1168</v>
      </c>
      <c r="L413" s="167" t="str">
        <f t="shared" si="47"/>
        <v>31871526026 02B</v>
      </c>
      <c r="M413" s="5" t="str">
        <f t="shared" si="48"/>
        <v>Slovenský zväz rybolovnej technikyaBrybolovná technika - bežné transfery</v>
      </c>
      <c r="N413" s="3" t="str">
        <f t="shared" si="49"/>
        <v>31871526aB</v>
      </c>
    </row>
    <row r="414" spans="1:14" x14ac:dyDescent="0.2">
      <c r="A414" s="182" t="s">
        <v>931</v>
      </c>
      <c r="B414" s="204" t="str">
        <f>VLOOKUP(A414,Adr!A:B,2,FALSE)</f>
        <v>Slovenský zväz sánkarov</v>
      </c>
      <c r="C414" s="185" t="s">
        <v>1169</v>
      </c>
      <c r="D414" s="287">
        <v>80427</v>
      </c>
      <c r="E414" s="230">
        <v>0</v>
      </c>
      <c r="F414" s="166" t="s">
        <v>339</v>
      </c>
      <c r="G414" s="169" t="s">
        <v>319</v>
      </c>
      <c r="H414" s="169" t="s">
        <v>1030</v>
      </c>
      <c r="I414" s="192" t="str">
        <f t="shared" si="45"/>
        <v>31989373a</v>
      </c>
      <c r="J414" s="167" t="str">
        <f t="shared" si="46"/>
        <v>31989373026 02</v>
      </c>
      <c r="K414" s="5" t="s">
        <v>1170</v>
      </c>
      <c r="L414" s="167" t="str">
        <f t="shared" si="47"/>
        <v>31989373026 02B</v>
      </c>
      <c r="M414" s="5" t="str">
        <f t="shared" si="48"/>
        <v>Slovenský zväz sánkarovaBsánkovanie - bežné transfery</v>
      </c>
      <c r="N414" s="3" t="str">
        <f t="shared" si="49"/>
        <v>31989373aB</v>
      </c>
    </row>
    <row r="415" spans="1:14" x14ac:dyDescent="0.2">
      <c r="A415" s="166" t="s">
        <v>931</v>
      </c>
      <c r="B415" s="204" t="str">
        <f>VLOOKUP(A415,Adr!A:B,2,FALSE)</f>
        <v>Slovenský zväz sánkarov</v>
      </c>
      <c r="C415" s="196" t="s">
        <v>2183</v>
      </c>
      <c r="D415" s="289">
        <v>7500</v>
      </c>
      <c r="E415" s="230">
        <v>0</v>
      </c>
      <c r="F415" s="166" t="s">
        <v>345</v>
      </c>
      <c r="G415" s="169" t="s">
        <v>321</v>
      </c>
      <c r="H415" s="169" t="s">
        <v>1030</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931</v>
      </c>
      <c r="B416" s="204" t="str">
        <f>VLOOKUP(A416,Adr!A:B,2,FALSE)</f>
        <v>Slovenský zväz sánkarov</v>
      </c>
      <c r="C416" s="185" t="s">
        <v>2184</v>
      </c>
      <c r="D416" s="287">
        <v>7500</v>
      </c>
      <c r="E416" s="173">
        <v>0</v>
      </c>
      <c r="F416" s="166" t="s">
        <v>345</v>
      </c>
      <c r="G416" s="169" t="s">
        <v>321</v>
      </c>
      <c r="H416" s="169" t="s">
        <v>1030</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931</v>
      </c>
      <c r="B417" s="204" t="str">
        <f>VLOOKUP(A417,Adr!A:B,2,FALSE)</f>
        <v>Slovenský zväz sánkarov</v>
      </c>
      <c r="C417" s="185" t="s">
        <v>2185</v>
      </c>
      <c r="D417" s="287">
        <v>20000</v>
      </c>
      <c r="E417" s="230">
        <v>0</v>
      </c>
      <c r="F417" s="166" t="s">
        <v>345</v>
      </c>
      <c r="G417" s="169" t="s">
        <v>321</v>
      </c>
      <c r="H417" s="169" t="s">
        <v>1030</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1445</v>
      </c>
      <c r="B418" s="204" t="str">
        <f>VLOOKUP(A418,Adr!A:B,2,FALSE)</f>
        <v>Slovenský zväz športovcov s mentálnym postihnutím</v>
      </c>
      <c r="C418" s="185" t="s">
        <v>1466</v>
      </c>
      <c r="D418" s="287">
        <v>11500</v>
      </c>
      <c r="E418" s="173">
        <v>0</v>
      </c>
      <c r="F418" s="166" t="s">
        <v>343</v>
      </c>
      <c r="G418" s="169" t="s">
        <v>321</v>
      </c>
      <c r="H418" s="169" t="s">
        <v>1030</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940</v>
      </c>
      <c r="B419" s="204" t="str">
        <f>VLOOKUP(A419,Adr!A:B,2,FALSE)</f>
        <v>Slovenský zväz športového ju-jitsu</v>
      </c>
      <c r="C419" s="185" t="s">
        <v>1171</v>
      </c>
      <c r="D419" s="287">
        <v>19239</v>
      </c>
      <c r="E419" s="230">
        <v>0</v>
      </c>
      <c r="F419" s="166" t="s">
        <v>339</v>
      </c>
      <c r="G419" s="169" t="s">
        <v>319</v>
      </c>
      <c r="H419" s="169" t="s">
        <v>1030</v>
      </c>
      <c r="I419" s="192" t="str">
        <f t="shared" si="45"/>
        <v>42219922a</v>
      </c>
      <c r="J419" s="167" t="str">
        <f t="shared" si="46"/>
        <v>42219922026 02</v>
      </c>
      <c r="K419" s="5" t="s">
        <v>1172</v>
      </c>
      <c r="L419" s="167" t="str">
        <f t="shared" si="47"/>
        <v>42219922026 02B</v>
      </c>
      <c r="M419" s="5" t="str">
        <f t="shared" si="48"/>
        <v>Slovenský zväz športového ju-jitsuaBju-jitsu - bežné transfery</v>
      </c>
      <c r="N419" s="3" t="str">
        <f t="shared" si="49"/>
        <v>42219922aB</v>
      </c>
    </row>
    <row r="420" spans="1:14" x14ac:dyDescent="0.2">
      <c r="A420" s="182" t="s">
        <v>949</v>
      </c>
      <c r="B420" s="204" t="str">
        <f>VLOOKUP(A420,Adr!A:B,2,FALSE)</f>
        <v>Slovenský zväz športového rybolovu</v>
      </c>
      <c r="C420" s="185" t="s">
        <v>1173</v>
      </c>
      <c r="D420" s="287">
        <v>88597</v>
      </c>
      <c r="E420" s="173">
        <v>0</v>
      </c>
      <c r="F420" s="166" t="s">
        <v>339</v>
      </c>
      <c r="G420" s="169" t="s">
        <v>319</v>
      </c>
      <c r="H420" s="169" t="s">
        <v>1030</v>
      </c>
      <c r="I420" s="192" t="str">
        <f t="shared" si="45"/>
        <v>51118831a</v>
      </c>
      <c r="J420" s="167" t="str">
        <f t="shared" si="46"/>
        <v>51118831026 02</v>
      </c>
      <c r="K420" s="5" t="s">
        <v>1174</v>
      </c>
      <c r="L420" s="167" t="str">
        <f t="shared" si="47"/>
        <v>51118831026 02B</v>
      </c>
      <c r="M420" s="5" t="str">
        <f t="shared" si="48"/>
        <v>Slovenský zväz športového rybolovuaBšportové rybárstvo - bežné transfery</v>
      </c>
      <c r="N420" s="3" t="str">
        <f t="shared" si="49"/>
        <v>51118831aB</v>
      </c>
    </row>
    <row r="421" spans="1:14" x14ac:dyDescent="0.2">
      <c r="A421" s="198" t="s">
        <v>2007</v>
      </c>
      <c r="B421" s="204" t="str">
        <f>VLOOKUP(A421,Adr!A:B,2,FALSE)</f>
        <v>Slovenský zväz Taekwon-Do ITF</v>
      </c>
      <c r="C421" s="185" t="s">
        <v>352</v>
      </c>
      <c r="D421" s="287">
        <v>68600</v>
      </c>
      <c r="E421" s="230">
        <v>0</v>
      </c>
      <c r="F421" s="166" t="s">
        <v>351</v>
      </c>
      <c r="G421" s="169" t="s">
        <v>321</v>
      </c>
      <c r="H421" s="169" t="s">
        <v>1030</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957</v>
      </c>
      <c r="B422" s="204" t="str">
        <f>VLOOKUP(A422,Adr!A:B,2,FALSE)</f>
        <v>Slovenský zväz tanečných športov</v>
      </c>
      <c r="C422" s="185" t="s">
        <v>1175</v>
      </c>
      <c r="D422" s="287">
        <v>377165</v>
      </c>
      <c r="E422" s="173">
        <v>0</v>
      </c>
      <c r="F422" s="166" t="s">
        <v>339</v>
      </c>
      <c r="G422" s="169" t="s">
        <v>319</v>
      </c>
      <c r="H422" s="169" t="s">
        <v>1030</v>
      </c>
      <c r="I422" s="192" t="str">
        <f t="shared" si="45"/>
        <v>00684767a</v>
      </c>
      <c r="J422" s="167" t="str">
        <f t="shared" si="46"/>
        <v>00684767026 02</v>
      </c>
      <c r="K422" s="5" t="s">
        <v>1176</v>
      </c>
      <c r="L422" s="167" t="str">
        <f t="shared" si="47"/>
        <v>00684767026 02B</v>
      </c>
      <c r="M422" s="5" t="str">
        <f t="shared" si="48"/>
        <v>Slovenský zväz tanečných športovaBtanečný šport - bežné transfery</v>
      </c>
      <c r="N422" s="3" t="str">
        <f t="shared" si="49"/>
        <v>00684767aB</v>
      </c>
    </row>
    <row r="423" spans="1:14" x14ac:dyDescent="0.2">
      <c r="A423" s="198" t="s">
        <v>1451</v>
      </c>
      <c r="B423" s="204" t="str">
        <f>VLOOKUP(A423,Adr!A:B,2,FALSE)</f>
        <v>Slovenský zväz telesne postihnutých športovcov</v>
      </c>
      <c r="C423" s="169" t="s">
        <v>1467</v>
      </c>
      <c r="D423" s="288">
        <v>596620</v>
      </c>
      <c r="E423" s="230">
        <v>0</v>
      </c>
      <c r="F423" s="166" t="s">
        <v>343</v>
      </c>
      <c r="G423" s="169" t="s">
        <v>321</v>
      </c>
      <c r="H423" s="169" t="s">
        <v>1030</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1451</v>
      </c>
      <c r="B424" s="204" t="str">
        <f>VLOOKUP(A424,Adr!A:B,2,FALSE)</f>
        <v>Slovenský zväz telesne postihnutých športovcov</v>
      </c>
      <c r="C424" s="185" t="s">
        <v>1637</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1451</v>
      </c>
      <c r="B425" s="204" t="str">
        <f>VLOOKUP(A425,Adr!A:B,2,FALSE)</f>
        <v>Slovenský zväz telesne postihnutých športovcov</v>
      </c>
      <c r="C425" s="197" t="s">
        <v>1638</v>
      </c>
      <c r="D425" s="290">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1451</v>
      </c>
      <c r="B426" s="204" t="str">
        <f>VLOOKUP(A426,Adr!A:B,2,FALSE)</f>
        <v>Slovenský zväz telesne postihnutých športovcov</v>
      </c>
      <c r="C426" s="196" t="s">
        <v>1639</v>
      </c>
      <c r="D426" s="289">
        <v>20000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1451</v>
      </c>
      <c r="B427" s="204" t="str">
        <f>VLOOKUP(A427,Adr!A:B,2,FALSE)</f>
        <v>Slovenský zväz telesne postihnutých športovcov</v>
      </c>
      <c r="C427" s="185" t="s">
        <v>1640</v>
      </c>
      <c r="D427" s="287">
        <v>20000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1451</v>
      </c>
      <c r="B428" s="204" t="str">
        <f>VLOOKUP(A428,Adr!A:B,2,FALSE)</f>
        <v>Slovenský zväz telesne postihnutých športovcov</v>
      </c>
      <c r="C428" s="196" t="s">
        <v>2186</v>
      </c>
      <c r="D428" s="287">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1451</v>
      </c>
      <c r="B429" s="204" t="str">
        <f>VLOOKUP(A429,Adr!A:B,2,FALSE)</f>
        <v>Slovenský zväz telesne postihnutých športovcov</v>
      </c>
      <c r="C429" s="190" t="s">
        <v>2187</v>
      </c>
      <c r="D429" s="288">
        <v>10000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1451</v>
      </c>
      <c r="B430" s="204" t="str">
        <f>VLOOKUP(A430,Adr!A:B,2,FALSE)</f>
        <v>Slovenský zväz telesne postihnutých športovcov</v>
      </c>
      <c r="C430" s="185" t="s">
        <v>2188</v>
      </c>
      <c r="D430" s="287">
        <v>5000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1451</v>
      </c>
      <c r="B431" s="204" t="str">
        <f>VLOOKUP(A431,Adr!A:B,2,FALSE)</f>
        <v>Slovenský zväz telesne postihnutých športovcov</v>
      </c>
      <c r="C431" s="196" t="s">
        <v>1641</v>
      </c>
      <c r="D431" s="289">
        <v>30000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1451</v>
      </c>
      <c r="B432" s="204" t="str">
        <f>VLOOKUP(A432,Adr!A:B,2,FALSE)</f>
        <v>Slovenský zväz telesne postihnutých športovcov</v>
      </c>
      <c r="C432" s="196" t="s">
        <v>1642</v>
      </c>
      <c r="D432" s="289">
        <v>10000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1451</v>
      </c>
      <c r="B433" s="204" t="str">
        <f>VLOOKUP(A433,Adr!A:B,2,FALSE)</f>
        <v>Slovenský zväz telesne postihnutých športovcov</v>
      </c>
      <c r="C433" s="185" t="s">
        <v>1643</v>
      </c>
      <c r="D433" s="287">
        <v>16800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1451</v>
      </c>
      <c r="B434" s="204" t="str">
        <f>VLOOKUP(A434,Adr!A:B,2,FALSE)</f>
        <v>Slovenský zväz telesne postihnutých športovcov</v>
      </c>
      <c r="C434" s="185" t="s">
        <v>1644</v>
      </c>
      <c r="D434" s="287">
        <v>20000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1451</v>
      </c>
      <c r="B435" s="204" t="str">
        <f>VLOOKUP(A435,Adr!A:B,2,FALSE)</f>
        <v>Slovenský zväz telesne postihnutých športovcov</v>
      </c>
      <c r="C435" s="196" t="s">
        <v>1645</v>
      </c>
      <c r="D435" s="289">
        <v>41200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1451</v>
      </c>
      <c r="B436" s="204" t="str">
        <f>VLOOKUP(A436,Adr!A:B,2,FALSE)</f>
        <v>Slovenský zväz telesne postihnutých športovcov</v>
      </c>
      <c r="C436" s="185" t="s">
        <v>1646</v>
      </c>
      <c r="D436" s="287">
        <v>15000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1451</v>
      </c>
      <c r="B437" s="204" t="str">
        <f>VLOOKUP(A437,Adr!A:B,2,FALSE)</f>
        <v>Slovenský zväz telesne postihnutých športovcov</v>
      </c>
      <c r="C437" s="185" t="s">
        <v>1647</v>
      </c>
      <c r="D437" s="289">
        <v>10000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1451</v>
      </c>
      <c r="B438" s="204" t="str">
        <f>VLOOKUP(A438,Adr!A:B,2,FALSE)</f>
        <v>Slovenský zväz telesne postihnutých športovcov</v>
      </c>
      <c r="C438" s="196" t="s">
        <v>2189</v>
      </c>
      <c r="D438" s="287">
        <v>5000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1451</v>
      </c>
      <c r="B439" s="204" t="str">
        <f>VLOOKUP(A439,Adr!A:B,2,FALSE)</f>
        <v>Slovenský zväz telesne postihnutých športovcov</v>
      </c>
      <c r="C439" s="190" t="s">
        <v>1648</v>
      </c>
      <c r="D439" s="288">
        <v>35000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1451</v>
      </c>
      <c r="B440" s="204" t="str">
        <f>VLOOKUP(A440,Adr!A:B,2,FALSE)</f>
        <v>Slovenský zväz telesne postihnutých športovcov</v>
      </c>
      <c r="C440" s="185" t="s">
        <v>1649</v>
      </c>
      <c r="D440" s="287">
        <v>10000</v>
      </c>
      <c r="E440" s="173">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1451</v>
      </c>
      <c r="B441" s="204" t="str">
        <f>VLOOKUP(A441,Adr!A:B,2,FALSE)</f>
        <v>Slovenský zväz telesne postihnutých športovcov</v>
      </c>
      <c r="C441" s="196" t="s">
        <v>1650</v>
      </c>
      <c r="D441" s="287">
        <v>25000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1451</v>
      </c>
      <c r="B442" s="204" t="str">
        <f>VLOOKUP(A442,Adr!A:B,2,FALSE)</f>
        <v>Slovenský zväz telesne postihnutých športovcov</v>
      </c>
      <c r="C442" s="196" t="s">
        <v>1651</v>
      </c>
      <c r="D442" s="288">
        <v>41200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1451</v>
      </c>
      <c r="B443" s="204" t="str">
        <f>VLOOKUP(A443,Adr!A:B,2,FALSE)</f>
        <v>Slovenský zväz telesne postihnutých športovcov</v>
      </c>
      <c r="C443" s="196" t="s">
        <v>2190</v>
      </c>
      <c r="D443" s="289">
        <v>5000</v>
      </c>
      <c r="E443" s="230">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1451</v>
      </c>
      <c r="B444" s="204" t="str">
        <f>VLOOKUP(A444,Adr!A:B,2,FALSE)</f>
        <v>Slovenský zväz telesne postihnutých športovcov</v>
      </c>
      <c r="C444" s="190" t="s">
        <v>1652</v>
      </c>
      <c r="D444" s="288">
        <v>10000</v>
      </c>
      <c r="E444" s="230">
        <v>0</v>
      </c>
      <c r="F444" s="166" t="s">
        <v>345</v>
      </c>
      <c r="G444" s="169" t="s">
        <v>321</v>
      </c>
      <c r="H444" s="169" t="s">
        <v>1030</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1451</v>
      </c>
      <c r="B445" s="204" t="str">
        <f>VLOOKUP(A445,Adr!A:B,2,FALSE)</f>
        <v>Slovenský zväz telesne postihnutých športovcov</v>
      </c>
      <c r="C445" s="190" t="s">
        <v>1653</v>
      </c>
      <c r="D445" s="288">
        <v>22500</v>
      </c>
      <c r="E445" s="230">
        <v>0</v>
      </c>
      <c r="F445" s="166" t="s">
        <v>345</v>
      </c>
      <c r="G445" s="169" t="s">
        <v>321</v>
      </c>
      <c r="H445" s="169" t="s">
        <v>1030</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1451</v>
      </c>
      <c r="B446" s="204" t="str">
        <f>VLOOKUP(A446,Adr!A:B,2,FALSE)</f>
        <v>Slovenský zväz telesne postihnutých športovcov</v>
      </c>
      <c r="C446" s="196" t="s">
        <v>1654</v>
      </c>
      <c r="D446" s="287">
        <v>10000</v>
      </c>
      <c r="E446" s="173">
        <v>0</v>
      </c>
      <c r="F446" s="166" t="s">
        <v>345</v>
      </c>
      <c r="G446" s="169" t="s">
        <v>321</v>
      </c>
      <c r="H446" s="169" t="s">
        <v>1030</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1451</v>
      </c>
      <c r="B447" s="204" t="str">
        <f>VLOOKUP(A447,Adr!A:B,2,FALSE)</f>
        <v>Slovenský zväz telesne postihnutých športovcov</v>
      </c>
      <c r="C447" s="196" t="s">
        <v>1655</v>
      </c>
      <c r="D447" s="287">
        <v>10000</v>
      </c>
      <c r="E447" s="173">
        <v>0</v>
      </c>
      <c r="F447" s="166" t="s">
        <v>345</v>
      </c>
      <c r="G447" s="169" t="s">
        <v>321</v>
      </c>
      <c r="H447" s="169" t="s">
        <v>1030</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1451</v>
      </c>
      <c r="B448" s="204" t="str">
        <f>VLOOKUP(A448,Adr!A:B,2,FALSE)</f>
        <v>Slovenský zväz telesne postihnutých športovcov</v>
      </c>
      <c r="C448" s="185" t="s">
        <v>2215</v>
      </c>
      <c r="D448" s="287">
        <v>2600</v>
      </c>
      <c r="E448" s="173">
        <v>0</v>
      </c>
      <c r="F448" s="166" t="s">
        <v>362</v>
      </c>
      <c r="G448" s="169" t="s">
        <v>321</v>
      </c>
      <c r="H448" s="169" t="s">
        <v>1030</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963</v>
      </c>
      <c r="B449" s="204" t="str">
        <f>VLOOKUP(A449,Adr!A:B,2,FALSE)</f>
        <v>Slovenský zväz vodného lyžovania a wakeboardingu</v>
      </c>
      <c r="C449" s="185" t="s">
        <v>1177</v>
      </c>
      <c r="D449" s="287">
        <v>37073</v>
      </c>
      <c r="E449" s="230">
        <v>0</v>
      </c>
      <c r="F449" s="166" t="s">
        <v>339</v>
      </c>
      <c r="G449" s="169" t="s">
        <v>319</v>
      </c>
      <c r="H449" s="169" t="s">
        <v>1030</v>
      </c>
      <c r="I449" s="192" t="str">
        <f t="shared" si="45"/>
        <v>30793203a</v>
      </c>
      <c r="J449" s="167" t="str">
        <f t="shared" si="46"/>
        <v>30793203026 02</v>
      </c>
      <c r="K449" s="5" t="s">
        <v>1178</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970</v>
      </c>
      <c r="B450" s="204" t="str">
        <f>VLOOKUP(A450,Adr!A:B,2,FALSE)</f>
        <v>Slovenský zväz vodného motorizmu</v>
      </c>
      <c r="C450" s="185" t="s">
        <v>1179</v>
      </c>
      <c r="D450" s="287">
        <v>19239</v>
      </c>
      <c r="E450" s="173">
        <v>0</v>
      </c>
      <c r="F450" s="166" t="s">
        <v>339</v>
      </c>
      <c r="G450" s="169" t="s">
        <v>319</v>
      </c>
      <c r="H450" s="169" t="s">
        <v>1030</v>
      </c>
      <c r="I450" s="192" t="str">
        <f t="shared" si="45"/>
        <v>00681768a</v>
      </c>
      <c r="J450" s="167" t="str">
        <f t="shared" si="46"/>
        <v>00681768026 02</v>
      </c>
      <c r="K450" s="5" t="s">
        <v>1180</v>
      </c>
      <c r="L450" s="167" t="str">
        <f t="shared" si="47"/>
        <v>00681768026 02B</v>
      </c>
      <c r="M450" s="5" t="str">
        <f t="shared" si="48"/>
        <v>Slovenský zväz vodného motorizmuaBvodný motorizmus - bežné transfery</v>
      </c>
      <c r="N450" s="3" t="str">
        <f t="shared" si="49"/>
        <v>00681768aB</v>
      </c>
    </row>
    <row r="451" spans="1:14" x14ac:dyDescent="0.2">
      <c r="A451" s="202" t="s">
        <v>970</v>
      </c>
      <c r="B451" s="204" t="str">
        <f>VLOOKUP(A451,Adr!A:B,2,FALSE)</f>
        <v>Slovenský zväz vodného motorizmu</v>
      </c>
      <c r="C451" s="185" t="s">
        <v>1656</v>
      </c>
      <c r="D451" s="287">
        <v>20000</v>
      </c>
      <c r="E451" s="173">
        <v>0</v>
      </c>
      <c r="F451" s="166" t="s">
        <v>345</v>
      </c>
      <c r="G451" s="169" t="s">
        <v>321</v>
      </c>
      <c r="H451" s="169" t="s">
        <v>1030</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978</v>
      </c>
      <c r="B452" s="204" t="str">
        <f>VLOOKUP(A452,Adr!A:B,2,FALSE)</f>
        <v>Slovenský zväz vzpierania</v>
      </c>
      <c r="C452" s="185" t="s">
        <v>1181</v>
      </c>
      <c r="D452" s="287">
        <v>280274</v>
      </c>
      <c r="E452" s="230">
        <v>0</v>
      </c>
      <c r="F452" s="166" t="s">
        <v>339</v>
      </c>
      <c r="G452" s="169" t="s">
        <v>319</v>
      </c>
      <c r="H452" s="169" t="s">
        <v>1030</v>
      </c>
      <c r="I452" s="192" t="str">
        <f t="shared" si="45"/>
        <v>31796079a</v>
      </c>
      <c r="J452" s="167" t="str">
        <f t="shared" si="46"/>
        <v>31796079026 02</v>
      </c>
      <c r="K452" s="5" t="s">
        <v>1182</v>
      </c>
      <c r="L452" s="167" t="str">
        <f t="shared" si="47"/>
        <v>31796079026 02B</v>
      </c>
      <c r="M452" s="5" t="str">
        <f t="shared" si="48"/>
        <v>Slovenský zväz vzpieraniaaBvzpieranie - bežné transfery</v>
      </c>
      <c r="N452" s="3" t="str">
        <f t="shared" si="49"/>
        <v>31796079aB</v>
      </c>
    </row>
    <row r="453" spans="1:14" x14ac:dyDescent="0.2">
      <c r="A453" s="198" t="s">
        <v>2017</v>
      </c>
      <c r="B453" s="204" t="str">
        <f>VLOOKUP(A453,Adr!A:B,2,FALSE)</f>
        <v>Sokolská únia Slovenska</v>
      </c>
      <c r="C453" s="169" t="s">
        <v>2229</v>
      </c>
      <c r="D453" s="288">
        <v>17000</v>
      </c>
      <c r="E453" s="173">
        <v>0</v>
      </c>
      <c r="F453" s="166" t="s">
        <v>349</v>
      </c>
      <c r="G453" s="169" t="s">
        <v>317</v>
      </c>
      <c r="H453" s="169" t="s">
        <v>1030</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2717</v>
      </c>
      <c r="B454" s="204" t="str">
        <f>VLOOKUP(A454,Adr!A:B,2,FALSE)</f>
        <v>SPARTAK MYJAVA a. s.</v>
      </c>
      <c r="C454" s="196" t="s">
        <v>350</v>
      </c>
      <c r="D454" s="289">
        <v>10000</v>
      </c>
      <c r="E454" s="230">
        <v>0</v>
      </c>
      <c r="F454" s="166" t="s">
        <v>349</v>
      </c>
      <c r="G454" s="169" t="s">
        <v>317</v>
      </c>
      <c r="H454" s="169" t="s">
        <v>1030</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2728</v>
      </c>
      <c r="B455" s="204" t="str">
        <f>VLOOKUP(A455,Adr!A:B,2,FALSE)</f>
        <v>SPEEDWAY CLUB ŽARNOVICA</v>
      </c>
      <c r="C455" s="169" t="s">
        <v>350</v>
      </c>
      <c r="D455" s="172">
        <v>20000</v>
      </c>
      <c r="E455" s="173">
        <v>0</v>
      </c>
      <c r="F455" s="166" t="s">
        <v>349</v>
      </c>
      <c r="G455" s="169" t="s">
        <v>321</v>
      </c>
      <c r="H455" s="169" t="s">
        <v>1053</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2737</v>
      </c>
      <c r="B456" s="204" t="str">
        <f>VLOOKUP(A456,Adr!A:B,2,FALSE)</f>
        <v>Spoločenstvo detí a mládeže (SDM) Domino</v>
      </c>
      <c r="C456" s="185" t="s">
        <v>2975</v>
      </c>
      <c r="D456" s="287">
        <v>2000</v>
      </c>
      <c r="E456" s="173">
        <v>0</v>
      </c>
      <c r="F456" s="166" t="s">
        <v>360</v>
      </c>
      <c r="G456" s="169" t="s">
        <v>317</v>
      </c>
      <c r="H456" s="169" t="s">
        <v>1030</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2744</v>
      </c>
      <c r="B457" s="204" t="str">
        <f>VLOOKUP(A457,Adr!A:B,2,FALSE)</f>
        <v>Sport club Okoč - Sokolec</v>
      </c>
      <c r="C457" s="197" t="s">
        <v>350</v>
      </c>
      <c r="D457" s="191">
        <v>2000</v>
      </c>
      <c r="E457" s="173">
        <v>0</v>
      </c>
      <c r="F457" s="166" t="s">
        <v>349</v>
      </c>
      <c r="G457" s="169" t="s">
        <v>321</v>
      </c>
      <c r="H457" s="169" t="s">
        <v>1030</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2036</v>
      </c>
      <c r="B458" s="204" t="str">
        <f>VLOOKUP(A458,Adr!A:B,2,FALSE)</f>
        <v>ST Relax</v>
      </c>
      <c r="C458" s="196" t="s">
        <v>2216</v>
      </c>
      <c r="D458" s="289">
        <v>2600</v>
      </c>
      <c r="E458" s="230">
        <v>0</v>
      </c>
      <c r="F458" s="166" t="s">
        <v>362</v>
      </c>
      <c r="G458" s="169" t="s">
        <v>321</v>
      </c>
      <c r="H458" s="169" t="s">
        <v>1030</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2236</v>
      </c>
      <c r="B459" s="204" t="str">
        <f>VLOOKUP(A459,Adr!A:B,2,FALSE)</f>
        <v>ŠK Hargašova Záhorská Bystrica</v>
      </c>
      <c r="C459" s="185" t="s">
        <v>2244</v>
      </c>
      <c r="D459" s="287">
        <v>10000</v>
      </c>
      <c r="E459" s="230">
        <v>0</v>
      </c>
      <c r="F459" s="166" t="s">
        <v>349</v>
      </c>
      <c r="G459" s="169" t="s">
        <v>321</v>
      </c>
      <c r="H459" s="169" t="s">
        <v>1030</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2752</v>
      </c>
      <c r="B460" s="204" t="str">
        <f>VLOOKUP(A460,Adr!A:B,2,FALSE)</f>
        <v>ŠK Hornets Košice – mládež o.z.</v>
      </c>
      <c r="C460" s="185" t="s">
        <v>2975</v>
      </c>
      <c r="D460" s="287">
        <v>5000</v>
      </c>
      <c r="E460" s="230">
        <v>0</v>
      </c>
      <c r="F460" s="166" t="s">
        <v>360</v>
      </c>
      <c r="G460" s="169" t="s">
        <v>317</v>
      </c>
      <c r="H460" s="169" t="s">
        <v>1030</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2759</v>
      </c>
      <c r="B461" s="204" t="str">
        <f>VLOOKUP(A461,Adr!A:B,2,FALSE)</f>
        <v>ŠK JUVENTA Bratislava</v>
      </c>
      <c r="C461" s="169" t="s">
        <v>2975</v>
      </c>
      <c r="D461" s="288">
        <v>5000</v>
      </c>
      <c r="E461" s="173">
        <v>0</v>
      </c>
      <c r="F461" s="166" t="s">
        <v>360</v>
      </c>
      <c r="G461" s="169" t="s">
        <v>317</v>
      </c>
      <c r="H461" s="169" t="s">
        <v>1030</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2766</v>
      </c>
      <c r="B462" s="204" t="str">
        <f>VLOOKUP(A462,Adr!A:B,2,FALSE)</f>
        <v>ŠK JUVENTA Žilina, o. z.</v>
      </c>
      <c r="C462" s="185" t="s">
        <v>2975</v>
      </c>
      <c r="D462" s="287">
        <v>4500</v>
      </c>
      <c r="E462" s="173">
        <v>0</v>
      </c>
      <c r="F462" s="166" t="s">
        <v>360</v>
      </c>
      <c r="G462" s="169" t="s">
        <v>317</v>
      </c>
      <c r="H462" s="169" t="s">
        <v>1030</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2773</v>
      </c>
      <c r="B463" s="204" t="str">
        <f>VLOOKUP(A463,Adr!A:B,2,FALSE)</f>
        <v>ŠK ZEMPLÍN MICHALOVCE - SILOVÝ TROJBOJ</v>
      </c>
      <c r="C463" s="197" t="s">
        <v>350</v>
      </c>
      <c r="D463" s="191">
        <v>7000</v>
      </c>
      <c r="E463" s="173">
        <v>0</v>
      </c>
      <c r="F463" s="166" t="s">
        <v>349</v>
      </c>
      <c r="G463" s="169" t="s">
        <v>321</v>
      </c>
      <c r="H463" s="169" t="s">
        <v>1030</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2778</v>
      </c>
      <c r="B464" s="204" t="str">
        <f>VLOOKUP(A464,Adr!A:B,2,FALSE)</f>
        <v>Školský športový klub Bernolákova 16 Košice</v>
      </c>
      <c r="C464" s="185" t="s">
        <v>350</v>
      </c>
      <c r="D464" s="287">
        <v>5000</v>
      </c>
      <c r="E464" s="173">
        <v>0</v>
      </c>
      <c r="F464" s="166" t="s">
        <v>349</v>
      </c>
      <c r="G464" s="169" t="s">
        <v>317</v>
      </c>
      <c r="H464" s="169" t="s">
        <v>1030</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1458</v>
      </c>
      <c r="B465" s="204" t="str">
        <f>VLOOKUP(A465,Adr!A:B,2,FALSE)</f>
        <v>Špeciálne olympiády Slovensko</v>
      </c>
      <c r="C465" s="169" t="s">
        <v>1466</v>
      </c>
      <c r="D465" s="288">
        <v>460344</v>
      </c>
      <c r="E465" s="230">
        <v>0</v>
      </c>
      <c r="F465" s="166" t="s">
        <v>343</v>
      </c>
      <c r="G465" s="169" t="s">
        <v>321</v>
      </c>
      <c r="H465" s="169" t="s">
        <v>1030</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2787</v>
      </c>
      <c r="B466" s="204" t="str">
        <f>VLOOKUP(A466,Adr!A:B,2,FALSE)</f>
        <v>Športový klub CENTRUM Svidník</v>
      </c>
      <c r="C466" s="197" t="s">
        <v>350</v>
      </c>
      <c r="D466" s="191">
        <v>42700</v>
      </c>
      <c r="E466" s="173">
        <v>0</v>
      </c>
      <c r="F466" s="166" t="s">
        <v>349</v>
      </c>
      <c r="G466" s="169" t="s">
        <v>321</v>
      </c>
      <c r="H466" s="169" t="s">
        <v>1030</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2797</v>
      </c>
      <c r="B467" s="204" t="str">
        <f>VLOOKUP(A467,Adr!A:B,2,FALSE)</f>
        <v>Športový klub CVČ Brusno pri ZŠ s MŠ Brusno</v>
      </c>
      <c r="C467" s="197" t="s">
        <v>350</v>
      </c>
      <c r="D467" s="191">
        <v>35000</v>
      </c>
      <c r="E467" s="173">
        <v>0</v>
      </c>
      <c r="F467" s="166" t="s">
        <v>349</v>
      </c>
      <c r="G467" s="169" t="s">
        <v>321</v>
      </c>
      <c r="H467" s="169" t="s">
        <v>1030</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2806</v>
      </c>
      <c r="B468" s="204" t="str">
        <f>VLOOKUP(A468,Adr!A:B,2,FALSE)</f>
        <v>Športový klub GrandSport</v>
      </c>
      <c r="C468" s="196" t="s">
        <v>2975</v>
      </c>
      <c r="D468" s="287">
        <v>5000</v>
      </c>
      <c r="E468" s="173">
        <v>0</v>
      </c>
      <c r="F468" s="166" t="s">
        <v>360</v>
      </c>
      <c r="G468" s="169" t="s">
        <v>317</v>
      </c>
      <c r="H468" s="169" t="s">
        <v>1030</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2814</v>
      </c>
      <c r="B469" s="204" t="str">
        <f>VLOOKUP(A469,Adr!A:B,2,FALSE)</f>
        <v>Športový klub HANGAIR o.z.</v>
      </c>
      <c r="C469" s="185" t="s">
        <v>2975</v>
      </c>
      <c r="D469" s="289">
        <v>5000</v>
      </c>
      <c r="E469" s="173">
        <v>0</v>
      </c>
      <c r="F469" s="166" t="s">
        <v>360</v>
      </c>
      <c r="G469" s="169" t="s">
        <v>317</v>
      </c>
      <c r="H469" s="169" t="s">
        <v>1030</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2822</v>
      </c>
      <c r="B470" s="204" t="str">
        <f>VLOOKUP(A470,Adr!A:B,2,FALSE)</f>
        <v>Športový klub Imet squash klub</v>
      </c>
      <c r="C470" s="196" t="s">
        <v>2975</v>
      </c>
      <c r="D470" s="287">
        <v>4800</v>
      </c>
      <c r="E470" s="230">
        <v>0</v>
      </c>
      <c r="F470" s="166" t="s">
        <v>360</v>
      </c>
      <c r="G470" s="169" t="s">
        <v>317</v>
      </c>
      <c r="H470" s="169" t="s">
        <v>1030</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2829</v>
      </c>
      <c r="B471" s="204" t="str">
        <f>VLOOKUP(A471,Adr!A:B,2,FALSE)</f>
        <v>Športový klub obce Tvrdošovce</v>
      </c>
      <c r="C471" s="169" t="s">
        <v>350</v>
      </c>
      <c r="D471" s="288">
        <v>2000</v>
      </c>
      <c r="E471" s="173">
        <v>0</v>
      </c>
      <c r="F471" s="166" t="s">
        <v>349</v>
      </c>
      <c r="G471" s="169" t="s">
        <v>317</v>
      </c>
      <c r="H471" s="169" t="s">
        <v>1030</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2042</v>
      </c>
      <c r="B472" s="204" t="str">
        <f>VLOOKUP(A472,Adr!A:B,2,FALSE)</f>
        <v>Športový klub polície - ILYO Taekwondo Košice</v>
      </c>
      <c r="C472" s="185" t="s">
        <v>2975</v>
      </c>
      <c r="D472" s="287">
        <v>5000</v>
      </c>
      <c r="E472" s="230">
        <v>0</v>
      </c>
      <c r="F472" s="166" t="s">
        <v>360</v>
      </c>
      <c r="G472" s="169" t="s">
        <v>317</v>
      </c>
      <c r="H472" s="169" t="s">
        <v>1030</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2042</v>
      </c>
      <c r="B473" s="204" t="str">
        <f>VLOOKUP(A473,Adr!A:B,2,FALSE)</f>
        <v>Športový klub polície - ILYO Taekwondo Košice</v>
      </c>
      <c r="C473" s="185" t="s">
        <v>2217</v>
      </c>
      <c r="D473" s="289">
        <v>7000</v>
      </c>
      <c r="E473" s="173">
        <v>0</v>
      </c>
      <c r="F473" s="166" t="s">
        <v>362</v>
      </c>
      <c r="G473" s="169" t="s">
        <v>321</v>
      </c>
      <c r="H473" s="169" t="s">
        <v>1030</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2838</v>
      </c>
      <c r="B474" s="204" t="str">
        <f>VLOOKUP(A474,Adr!A:B,2,FALSE)</f>
        <v>Športový klub Real team Trenčín, o.z.</v>
      </c>
      <c r="C474" s="169" t="s">
        <v>2975</v>
      </c>
      <c r="D474" s="288">
        <v>4800</v>
      </c>
      <c r="E474" s="173">
        <v>0</v>
      </c>
      <c r="F474" s="166" t="s">
        <v>360</v>
      </c>
      <c r="G474" s="169" t="s">
        <v>317</v>
      </c>
      <c r="H474" s="169" t="s">
        <v>1030</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2846</v>
      </c>
      <c r="B475" s="204" t="str">
        <f>VLOOKUP(A475,Adr!A:B,2,FALSE)</f>
        <v>Športový klub Strongman Poprad</v>
      </c>
      <c r="C475" s="169" t="s">
        <v>350</v>
      </c>
      <c r="D475" s="172">
        <v>5000</v>
      </c>
      <c r="E475" s="173">
        <v>0</v>
      </c>
      <c r="F475" s="166" t="s">
        <v>349</v>
      </c>
      <c r="G475" s="169" t="s">
        <v>321</v>
      </c>
      <c r="H475" s="169" t="s">
        <v>1030</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2049</v>
      </c>
      <c r="B476" s="204" t="str">
        <f>VLOOKUP(A476,Adr!A:B,2,FALSE)</f>
        <v>Športový klub ZEMPLÍN Michalovce - oddiel Judo, o.z.</v>
      </c>
      <c r="C476" s="185" t="s">
        <v>2975</v>
      </c>
      <c r="D476" s="287">
        <v>5000</v>
      </c>
      <c r="E476" s="230">
        <v>0</v>
      </c>
      <c r="F476" s="166" t="s">
        <v>360</v>
      </c>
      <c r="G476" s="169" t="s">
        <v>317</v>
      </c>
      <c r="H476" s="169" t="s">
        <v>1030</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2049</v>
      </c>
      <c r="B477" s="204" t="str">
        <f>VLOOKUP(A477,Adr!A:B,2,FALSE)</f>
        <v>Športový klub ZEMPLÍN Michalovce - oddiel Judo, o.z.</v>
      </c>
      <c r="C477" s="196" t="s">
        <v>2218</v>
      </c>
      <c r="D477" s="289">
        <v>4500</v>
      </c>
      <c r="E477" s="230">
        <v>0</v>
      </c>
      <c r="F477" s="166" t="s">
        <v>362</v>
      </c>
      <c r="G477" s="169" t="s">
        <v>321</v>
      </c>
      <c r="H477" s="169" t="s">
        <v>1030</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2853</v>
      </c>
      <c r="B478" s="204" t="str">
        <f>VLOOKUP(A478,Adr!A:B,2,FALSE)</f>
        <v>ŠŤASTNÉ DETSTVO</v>
      </c>
      <c r="C478" s="185" t="s">
        <v>350</v>
      </c>
      <c r="D478" s="187">
        <v>3000</v>
      </c>
      <c r="E478" s="230">
        <v>0</v>
      </c>
      <c r="F478" s="182" t="s">
        <v>349</v>
      </c>
      <c r="G478" s="185" t="s">
        <v>321</v>
      </c>
      <c r="H478" s="185" t="s">
        <v>1030</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2861</v>
      </c>
      <c r="B479" s="204" t="str">
        <f>VLOOKUP(A479,Adr!A:B,2,FALSE)</f>
        <v>Tajovský beh</v>
      </c>
      <c r="C479" s="196" t="s">
        <v>350</v>
      </c>
      <c r="D479" s="186">
        <v>15000</v>
      </c>
      <c r="E479" s="173">
        <v>0</v>
      </c>
      <c r="F479" s="166" t="s">
        <v>349</v>
      </c>
      <c r="G479" s="169" t="s">
        <v>321</v>
      </c>
      <c r="H479" s="169" t="s">
        <v>1030</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2056</v>
      </c>
      <c r="B480" s="204" t="str">
        <f>VLOOKUP(A480,Adr!A:B,2,FALSE)</f>
        <v>TANEČNÉ CENTRUM CHARIZMA</v>
      </c>
      <c r="C480" s="185" t="s">
        <v>2219</v>
      </c>
      <c r="D480" s="287">
        <v>4500</v>
      </c>
      <c r="E480" s="173">
        <v>0</v>
      </c>
      <c r="F480" s="166" t="s">
        <v>362</v>
      </c>
      <c r="G480" s="169" t="s">
        <v>321</v>
      </c>
      <c r="H480" s="169" t="s">
        <v>1030</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2.5" x14ac:dyDescent="0.2">
      <c r="A481" s="202" t="s">
        <v>2065</v>
      </c>
      <c r="B481" s="204" t="str">
        <f>VLOOKUP(A481,Adr!A:B,2,FALSE)</f>
        <v>TANEČNO ŠPORTOVÝ KLUB M+M BRATISLAVA pri ZŠ Ostredková</v>
      </c>
      <c r="C481" s="190" t="s">
        <v>2220</v>
      </c>
      <c r="D481" s="288">
        <v>4500</v>
      </c>
      <c r="E481" s="230">
        <v>0</v>
      </c>
      <c r="F481" s="166" t="s">
        <v>362</v>
      </c>
      <c r="G481" s="169" t="s">
        <v>321</v>
      </c>
      <c r="H481" s="169" t="s">
        <v>1030</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2869</v>
      </c>
      <c r="B482" s="204" t="str">
        <f>VLOOKUP(A482,Adr!A:B,2,FALSE)</f>
        <v>Tanečný klub Jessy Vavrišovo</v>
      </c>
      <c r="C482" s="169" t="s">
        <v>2975</v>
      </c>
      <c r="D482" s="288">
        <v>3600</v>
      </c>
      <c r="E482" s="173">
        <v>0</v>
      </c>
      <c r="F482" s="166" t="s">
        <v>360</v>
      </c>
      <c r="G482" s="169" t="s">
        <v>317</v>
      </c>
      <c r="H482" s="169" t="s">
        <v>1030</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2878</v>
      </c>
      <c r="B483" s="204" t="str">
        <f>VLOOKUP(A483,Adr!A:B,2,FALSE)</f>
        <v>Tanečný klub JUMPING</v>
      </c>
      <c r="C483" s="185" t="s">
        <v>2975</v>
      </c>
      <c r="D483" s="287">
        <v>5000</v>
      </c>
      <c r="E483" s="173">
        <v>0</v>
      </c>
      <c r="F483" s="166" t="s">
        <v>360</v>
      </c>
      <c r="G483" s="169" t="s">
        <v>317</v>
      </c>
      <c r="H483" s="169" t="s">
        <v>1030</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2887</v>
      </c>
      <c r="B484" s="204" t="str">
        <f>VLOOKUP(A484,Adr!A:B,2,FALSE)</f>
        <v>Telovýchovná jednota - Športové kluby Krupina</v>
      </c>
      <c r="C484" s="196" t="s">
        <v>2975</v>
      </c>
      <c r="D484" s="289">
        <v>4180</v>
      </c>
      <c r="E484" s="230">
        <v>0</v>
      </c>
      <c r="F484" s="166" t="s">
        <v>360</v>
      </c>
      <c r="G484" s="169" t="s">
        <v>317</v>
      </c>
      <c r="H484" s="169" t="s">
        <v>1030</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2072</v>
      </c>
      <c r="B485" s="204" t="str">
        <f>VLOOKUP(A485,Adr!A:B,2,FALSE)</f>
        <v>Telovýchovná jednota DRUŽBA PIEŠŤANY</v>
      </c>
      <c r="C485" s="185" t="s">
        <v>2221</v>
      </c>
      <c r="D485" s="287">
        <v>10000</v>
      </c>
      <c r="E485" s="173">
        <v>0</v>
      </c>
      <c r="F485" s="166" t="s">
        <v>362</v>
      </c>
      <c r="G485" s="169" t="s">
        <v>321</v>
      </c>
      <c r="H485" s="169" t="s">
        <v>1030</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2896</v>
      </c>
      <c r="B486" s="204" t="str">
        <f>VLOOKUP(A486,Adr!A:B,2,FALSE)</f>
        <v>Telovýchovná jednota DUKLA Trenčín, o. z.</v>
      </c>
      <c r="C486" s="196" t="s">
        <v>350</v>
      </c>
      <c r="D486" s="186">
        <v>9000</v>
      </c>
      <c r="E486" s="173">
        <v>0</v>
      </c>
      <c r="F486" s="166" t="s">
        <v>349</v>
      </c>
      <c r="G486" s="169" t="s">
        <v>321</v>
      </c>
      <c r="H486" s="169" t="s">
        <v>1030</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2080</v>
      </c>
      <c r="B487" s="204" t="str">
        <f>VLOOKUP(A487,Adr!A:B,2,FALSE)</f>
        <v>Telovýchovná jednota Nižná</v>
      </c>
      <c r="C487" s="196" t="s">
        <v>2222</v>
      </c>
      <c r="D487" s="289">
        <v>8000</v>
      </c>
      <c r="E487" s="230">
        <v>0</v>
      </c>
      <c r="F487" s="166" t="s">
        <v>362</v>
      </c>
      <c r="G487" s="169" t="s">
        <v>321</v>
      </c>
      <c r="H487" s="169" t="s">
        <v>1030</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2090</v>
      </c>
      <c r="B488" s="204" t="str">
        <f>VLOOKUP(A488,Adr!A:B,2,FALSE)</f>
        <v>Telovýchovná jednota Nohejbalový klub Zalužice</v>
      </c>
      <c r="C488" s="196" t="s">
        <v>2223</v>
      </c>
      <c r="D488" s="288">
        <v>3105</v>
      </c>
      <c r="E488" s="173">
        <v>0</v>
      </c>
      <c r="F488" s="166" t="s">
        <v>362</v>
      </c>
      <c r="G488" s="169" t="s">
        <v>321</v>
      </c>
      <c r="H488" s="169" t="s">
        <v>1030</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2099</v>
      </c>
      <c r="B489" s="204" t="str">
        <f>VLOOKUP(A489,Adr!A:B,2,FALSE)</f>
        <v>Telovýchovná jednota Roháče Zuberec</v>
      </c>
      <c r="C489" s="196" t="s">
        <v>2224</v>
      </c>
      <c r="D489" s="289">
        <v>2600</v>
      </c>
      <c r="E489" s="230">
        <v>0</v>
      </c>
      <c r="F489" s="166" t="s">
        <v>362</v>
      </c>
      <c r="G489" s="169" t="s">
        <v>321</v>
      </c>
      <c r="H489" s="169" t="s">
        <v>1030</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2903</v>
      </c>
      <c r="B490" s="204" t="str">
        <f>VLOOKUP(A490,Adr!A:B,2,FALSE)</f>
        <v>Telovýchovná jednota Slávia Univerzity veterinárskeho lekárstva a farmácie v Košiciach</v>
      </c>
      <c r="C490" s="185" t="s">
        <v>350</v>
      </c>
      <c r="D490" s="187">
        <v>5000</v>
      </c>
      <c r="E490" s="173">
        <v>0</v>
      </c>
      <c r="F490" s="182" t="s">
        <v>349</v>
      </c>
      <c r="G490" s="185" t="s">
        <v>317</v>
      </c>
      <c r="H490" s="185" t="s">
        <v>1030</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2903</v>
      </c>
      <c r="B491" s="204" t="str">
        <f>VLOOKUP(A491,Adr!A:B,2,FALSE)</f>
        <v>Telovýchovná jednota Slávia Univerzity veterinárskeho lekárstva a farmácie v Košiciach</v>
      </c>
      <c r="C491" s="185" t="s">
        <v>350</v>
      </c>
      <c r="D491" s="187">
        <v>5000</v>
      </c>
      <c r="E491" s="173">
        <v>0</v>
      </c>
      <c r="F491" s="182" t="s">
        <v>349</v>
      </c>
      <c r="G491" s="169" t="s">
        <v>321</v>
      </c>
      <c r="H491" s="185" t="s">
        <v>1030</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2911</v>
      </c>
      <c r="B492" s="204" t="str">
        <f>VLOOKUP(A492,Adr!A:B,2,FALSE)</f>
        <v>Telovýchovná jednota Sokol Ilava</v>
      </c>
      <c r="C492" s="169" t="s">
        <v>2975</v>
      </c>
      <c r="D492" s="288">
        <v>4985</v>
      </c>
      <c r="E492" s="173">
        <v>0</v>
      </c>
      <c r="F492" s="166" t="s">
        <v>360</v>
      </c>
      <c r="G492" s="169" t="s">
        <v>317</v>
      </c>
      <c r="H492" s="169" t="s">
        <v>1030</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2109</v>
      </c>
      <c r="B493" s="204" t="str">
        <f>VLOOKUP(A493,Adr!A:B,2,FALSE)</f>
        <v>Telovýchovná jednota Športový klub Podbiel</v>
      </c>
      <c r="C493" s="197" t="s">
        <v>2225</v>
      </c>
      <c r="D493" s="290">
        <v>7000</v>
      </c>
      <c r="E493" s="173">
        <v>0</v>
      </c>
      <c r="F493" s="166" t="s">
        <v>362</v>
      </c>
      <c r="G493" s="169" t="s">
        <v>321</v>
      </c>
      <c r="H493" s="169" t="s">
        <v>1030</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2116</v>
      </c>
      <c r="B494" s="204" t="str">
        <f>VLOOKUP(A494,Adr!A:B,2,FALSE)</f>
        <v>Telovýchovná jednota Štart, sekcia nevidiacich a slabozrakých športovcov Slovenska 054 01 Levoča</v>
      </c>
      <c r="C494" s="185" t="s">
        <v>2226</v>
      </c>
      <c r="D494" s="287">
        <v>2600</v>
      </c>
      <c r="E494" s="230">
        <v>0</v>
      </c>
      <c r="F494" s="166" t="s">
        <v>362</v>
      </c>
      <c r="G494" s="169" t="s">
        <v>321</v>
      </c>
      <c r="H494" s="169" t="s">
        <v>1030</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2925</v>
      </c>
      <c r="B495" s="204" t="str">
        <f>VLOOKUP(A495,Adr!A:B,2,FALSE)</f>
        <v>Tenisový klub Hriňová</v>
      </c>
      <c r="C495" s="169" t="s">
        <v>2975</v>
      </c>
      <c r="D495" s="288">
        <v>2520</v>
      </c>
      <c r="E495" s="173">
        <v>0</v>
      </c>
      <c r="F495" s="166" t="s">
        <v>360</v>
      </c>
      <c r="G495" s="169" t="s">
        <v>317</v>
      </c>
      <c r="H495" s="169" t="s">
        <v>1030</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984</v>
      </c>
      <c r="B496" s="204" t="str">
        <f>VLOOKUP(A496,Adr!A:B,2,FALSE)</f>
        <v>Teqballová federácia Slovensko</v>
      </c>
      <c r="C496" s="185" t="s">
        <v>1183</v>
      </c>
      <c r="D496" s="287">
        <v>3239</v>
      </c>
      <c r="E496" s="173">
        <v>0</v>
      </c>
      <c r="F496" s="166" t="s">
        <v>339</v>
      </c>
      <c r="G496" s="169" t="s">
        <v>319</v>
      </c>
      <c r="H496" s="169" t="s">
        <v>1030</v>
      </c>
      <c r="I496" s="192" t="str">
        <f t="shared" si="50"/>
        <v>53007344a</v>
      </c>
      <c r="J496" s="167" t="str">
        <f t="shared" si="51"/>
        <v>53007344026 02</v>
      </c>
      <c r="K496" s="5" t="s">
        <v>1184</v>
      </c>
      <c r="L496" s="167" t="str">
        <f t="shared" si="52"/>
        <v>53007344026 02B</v>
      </c>
      <c r="M496" s="5" t="str">
        <f t="shared" si="53"/>
        <v>Teqballová federácia SlovenskoaBteqball - bežné transfery</v>
      </c>
      <c r="N496" s="3" t="str">
        <f t="shared" si="54"/>
        <v>53007344aB</v>
      </c>
    </row>
    <row r="497" spans="1:14" x14ac:dyDescent="0.2">
      <c r="A497" s="202" t="s">
        <v>2126</v>
      </c>
      <c r="B497" s="204" t="str">
        <f>VLOOKUP(A497,Adr!A:B,2,FALSE)</f>
        <v>Trinity Triathlon Team</v>
      </c>
      <c r="C497" s="196" t="s">
        <v>2227</v>
      </c>
      <c r="D497" s="289">
        <v>4050</v>
      </c>
      <c r="E497" s="173">
        <v>0</v>
      </c>
      <c r="F497" s="166" t="s">
        <v>362</v>
      </c>
      <c r="G497" s="169" t="s">
        <v>321</v>
      </c>
      <c r="H497" s="169" t="s">
        <v>1030</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2132</v>
      </c>
      <c r="B498" s="204" t="str">
        <f>VLOOKUP(A498,Adr!A:B,2,FALSE)</f>
        <v>University Spartacus</v>
      </c>
      <c r="C498" s="185" t="s">
        <v>2156</v>
      </c>
      <c r="D498" s="289">
        <v>25000</v>
      </c>
      <c r="E498" s="173">
        <v>0</v>
      </c>
      <c r="F498" s="166" t="s">
        <v>349</v>
      </c>
      <c r="G498" s="169" t="s">
        <v>321</v>
      </c>
      <c r="H498" s="169" t="s">
        <v>1030</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2935</v>
      </c>
      <c r="B499" s="204" t="str">
        <f>VLOOKUP(A499,Adr!A:B,2,FALSE)</f>
        <v>Volejbalový klub Rachmaninka Liptovský Mikuláš</v>
      </c>
      <c r="C499" s="196" t="s">
        <v>2975</v>
      </c>
      <c r="D499" s="289">
        <v>2211.3000000000002</v>
      </c>
      <c r="E499" s="230">
        <v>0</v>
      </c>
      <c r="F499" s="166" t="s">
        <v>360</v>
      </c>
      <c r="G499" s="169" t="s">
        <v>317</v>
      </c>
      <c r="H499" s="169" t="s">
        <v>1030</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2944</v>
      </c>
      <c r="B500" s="204" t="str">
        <f>VLOOKUP(A500,Adr!A:B,2,FALSE)</f>
        <v>Volejbalový klub Slávia UK Bratislava, o.z.</v>
      </c>
      <c r="C500" s="185" t="s">
        <v>2975</v>
      </c>
      <c r="D500" s="287">
        <v>4800</v>
      </c>
      <c r="E500" s="230">
        <v>0</v>
      </c>
      <c r="F500" s="166" t="s">
        <v>360</v>
      </c>
      <c r="G500" s="169" t="s">
        <v>317</v>
      </c>
      <c r="H500" s="169" t="s">
        <v>1030</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2951</v>
      </c>
      <c r="B501" s="204" t="str">
        <f>VLOOKUP(A501,Adr!A:B,2,FALSE)</f>
        <v>Volejbalový oddiel Hit Trnava</v>
      </c>
      <c r="C501" s="169" t="s">
        <v>2975</v>
      </c>
      <c r="D501" s="288">
        <v>4900</v>
      </c>
      <c r="E501" s="230">
        <v>0</v>
      </c>
      <c r="F501" s="166" t="s">
        <v>360</v>
      </c>
      <c r="G501" s="169" t="s">
        <v>317</v>
      </c>
      <c r="H501" s="169" t="s">
        <v>1030</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2.5" x14ac:dyDescent="0.2">
      <c r="A502" s="198" t="s">
        <v>2138</v>
      </c>
      <c r="B502" s="204" t="str">
        <f>VLOOKUP(A502,Adr!A:B,2,FALSE)</f>
        <v>Zápasnícky klub Baník Prievidza, o. z.</v>
      </c>
      <c r="C502" s="196" t="s">
        <v>2228</v>
      </c>
      <c r="D502" s="287">
        <v>4450.5</v>
      </c>
      <c r="E502" s="230">
        <v>0</v>
      </c>
      <c r="F502" s="166" t="s">
        <v>362</v>
      </c>
      <c r="G502" s="169" t="s">
        <v>321</v>
      </c>
      <c r="H502" s="169" t="s">
        <v>1030</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2958</v>
      </c>
      <c r="B503" s="204" t="str">
        <f>VLOOKUP(A503,Adr!A:B,2,FALSE)</f>
        <v>Zápasnícky klub Dunajská Streda, o.z.</v>
      </c>
      <c r="C503" s="185" t="s">
        <v>2975</v>
      </c>
      <c r="D503" s="287">
        <v>4300</v>
      </c>
      <c r="E503" s="173">
        <v>0</v>
      </c>
      <c r="F503" s="166" t="s">
        <v>360</v>
      </c>
      <c r="G503" s="169" t="s">
        <v>317</v>
      </c>
      <c r="H503" s="169" t="s">
        <v>1030</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991</v>
      </c>
      <c r="B504" s="204" t="str">
        <f>VLOOKUP(A504,Adr!A:B,2,FALSE)</f>
        <v>Združenie šípkarských organizácií</v>
      </c>
      <c r="C504" s="185" t="s">
        <v>1185</v>
      </c>
      <c r="D504" s="287">
        <v>47188</v>
      </c>
      <c r="E504" s="230">
        <v>0</v>
      </c>
      <c r="F504" s="166" t="s">
        <v>339</v>
      </c>
      <c r="G504" s="169" t="s">
        <v>319</v>
      </c>
      <c r="H504" s="169" t="s">
        <v>1030</v>
      </c>
      <c r="I504" s="192" t="str">
        <f t="shared" si="50"/>
        <v>35538015a</v>
      </c>
      <c r="J504" s="167" t="str">
        <f t="shared" si="51"/>
        <v>35538015026 02</v>
      </c>
      <c r="K504" s="5" t="s">
        <v>1186</v>
      </c>
      <c r="L504" s="167" t="str">
        <f t="shared" si="52"/>
        <v>35538015026 02B</v>
      </c>
      <c r="M504" s="5" t="str">
        <f t="shared" si="53"/>
        <v>Združenie šípkarských organizáciíaBšípky - bežné transfery</v>
      </c>
      <c r="N504" s="3" t="str">
        <f t="shared" si="54"/>
        <v>35538015aB</v>
      </c>
    </row>
    <row r="505" spans="1:14" x14ac:dyDescent="0.2">
      <c r="A505" s="166" t="s">
        <v>997</v>
      </c>
      <c r="B505" s="204" t="str">
        <f>VLOOKUP(A505,Adr!A:B,2,FALSE)</f>
        <v>Zväz potápačov Slovenska</v>
      </c>
      <c r="C505" s="196" t="s">
        <v>1187</v>
      </c>
      <c r="D505" s="287">
        <v>58881</v>
      </c>
      <c r="E505" s="173">
        <v>0</v>
      </c>
      <c r="F505" s="166" t="s">
        <v>339</v>
      </c>
      <c r="G505" s="169" t="s">
        <v>319</v>
      </c>
      <c r="H505" s="169" t="s">
        <v>1030</v>
      </c>
      <c r="I505" s="192" t="str">
        <f t="shared" si="50"/>
        <v>00585319a</v>
      </c>
      <c r="J505" s="167" t="str">
        <f t="shared" si="51"/>
        <v>00585319026 02</v>
      </c>
      <c r="K505" s="5" t="s">
        <v>1188</v>
      </c>
      <c r="L505" s="167" t="str">
        <f t="shared" si="52"/>
        <v>00585319026 02B</v>
      </c>
      <c r="M505" s="5" t="str">
        <f t="shared" si="53"/>
        <v>Zväz potápačov SlovenskaaBpotápačské športy - bežné transfery</v>
      </c>
      <c r="N505" s="3" t="str">
        <f t="shared" si="54"/>
        <v>00585319aB</v>
      </c>
    </row>
    <row r="506" spans="1:14" x14ac:dyDescent="0.2">
      <c r="A506" s="202" t="s">
        <v>997</v>
      </c>
      <c r="B506" s="204" t="str">
        <f>VLOOKUP(A506,Adr!A:B,2,FALSE)</f>
        <v>Zväz potápačov Slovenska</v>
      </c>
      <c r="C506" s="197" t="s">
        <v>1657</v>
      </c>
      <c r="D506" s="290">
        <v>35000</v>
      </c>
      <c r="E506" s="230">
        <v>0</v>
      </c>
      <c r="F506" s="166" t="s">
        <v>345</v>
      </c>
      <c r="G506" s="169" t="s">
        <v>321</v>
      </c>
      <c r="H506" s="169" t="s">
        <v>1030</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1004</v>
      </c>
      <c r="B507" s="204" t="str">
        <f>VLOOKUP(A507,Adr!A:B,2,FALSE)</f>
        <v>Zväz slovenského kolieskového korčuľovania</v>
      </c>
      <c r="C507" s="196" t="s">
        <v>1189</v>
      </c>
      <c r="D507" s="289">
        <v>132661</v>
      </c>
      <c r="E507" s="230">
        <v>0</v>
      </c>
      <c r="F507" s="166" t="s">
        <v>339</v>
      </c>
      <c r="G507" s="169" t="s">
        <v>319</v>
      </c>
      <c r="H507" s="169" t="s">
        <v>1030</v>
      </c>
      <c r="I507" s="192" t="str">
        <f t="shared" si="50"/>
        <v>42132690a</v>
      </c>
      <c r="J507" s="167" t="str">
        <f t="shared" si="51"/>
        <v>42132690026 02</v>
      </c>
      <c r="K507" s="5" t="s">
        <v>1190</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1004</v>
      </c>
      <c r="B508" s="204" t="str">
        <f>VLOOKUP(A508,Adr!A:B,2,FALSE)</f>
        <v>Zväz slovenského kolieskového korčuľovania</v>
      </c>
      <c r="C508" s="196" t="s">
        <v>1658</v>
      </c>
      <c r="D508" s="289">
        <v>50000</v>
      </c>
      <c r="E508" s="173">
        <v>0</v>
      </c>
      <c r="F508" s="166" t="s">
        <v>345</v>
      </c>
      <c r="G508" s="169" t="s">
        <v>321</v>
      </c>
      <c r="H508" s="169" t="s">
        <v>1030</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1004</v>
      </c>
      <c r="B509" s="204" t="str">
        <f>VLOOKUP(A509,Adr!A:B,2,FALSE)</f>
        <v>Zväz slovenského kolieskového korčuľovania</v>
      </c>
      <c r="C509" s="196" t="s">
        <v>350</v>
      </c>
      <c r="D509" s="289">
        <v>5000</v>
      </c>
      <c r="E509" s="173">
        <v>0</v>
      </c>
      <c r="F509" s="166" t="s">
        <v>349</v>
      </c>
      <c r="G509" s="169" t="s">
        <v>321</v>
      </c>
      <c r="H509" s="169" t="s">
        <v>1030</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1011</v>
      </c>
      <c r="B510" s="204" t="str">
        <f>VLOOKUP(A510,Adr!A:B,2,FALSE)</f>
        <v>Zväz slovenského lyžovania</v>
      </c>
      <c r="C510" s="185" t="s">
        <v>1191</v>
      </c>
      <c r="D510" s="287">
        <v>1247284</v>
      </c>
      <c r="E510" s="173">
        <v>0</v>
      </c>
      <c r="F510" s="166" t="s">
        <v>339</v>
      </c>
      <c r="G510" s="169" t="s">
        <v>319</v>
      </c>
      <c r="H510" s="169" t="s">
        <v>1030</v>
      </c>
      <c r="I510" s="192" t="str">
        <f t="shared" si="50"/>
        <v>50671669a</v>
      </c>
      <c r="J510" s="167" t="str">
        <f t="shared" si="51"/>
        <v>50671669026 02</v>
      </c>
      <c r="K510" s="5" t="s">
        <v>1192</v>
      </c>
      <c r="L510" s="167" t="str">
        <f t="shared" si="52"/>
        <v>50671669026 02B</v>
      </c>
      <c r="M510" s="5" t="str">
        <f t="shared" si="53"/>
        <v>Zväz slovenského lyžovaniaaBlyžovanie - bežné transfery</v>
      </c>
      <c r="N510" s="3" t="str">
        <f t="shared" si="54"/>
        <v>50671669aB</v>
      </c>
    </row>
    <row r="511" spans="1:14" x14ac:dyDescent="0.2">
      <c r="A511" s="198" t="s">
        <v>1011</v>
      </c>
      <c r="B511" s="204" t="str">
        <f>VLOOKUP(A511,Adr!A:B,2,FALSE)</f>
        <v>Zväz slovenského lyžovania</v>
      </c>
      <c r="C511" s="185" t="s">
        <v>1477</v>
      </c>
      <c r="D511" s="287">
        <v>158846</v>
      </c>
      <c r="E511" s="230">
        <v>0</v>
      </c>
      <c r="F511" s="166" t="s">
        <v>343</v>
      </c>
      <c r="G511" s="169" t="s">
        <v>321</v>
      </c>
      <c r="H511" s="169" t="s">
        <v>1030</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1011</v>
      </c>
      <c r="B512" s="204" t="str">
        <f>VLOOKUP(A512,Adr!A:B,2,FALSE)</f>
        <v>Zväz slovenského lyžovania</v>
      </c>
      <c r="C512" s="185" t="s">
        <v>1659</v>
      </c>
      <c r="D512" s="287">
        <v>45000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1011</v>
      </c>
      <c r="B513" s="204" t="str">
        <f>VLOOKUP(A513,Adr!A:B,2,FALSE)</f>
        <v>Zväz slovenského lyžovania</v>
      </c>
      <c r="C513" s="196" t="s">
        <v>1660</v>
      </c>
      <c r="D513" s="289">
        <v>20000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1011</v>
      </c>
      <c r="B514" s="204" t="str">
        <f>VLOOKUP(A514,Adr!A:B,2,FALSE)</f>
        <v>Zväz slovenského lyžovania</v>
      </c>
      <c r="C514" s="196" t="s">
        <v>1664</v>
      </c>
      <c r="D514" s="289">
        <v>10000</v>
      </c>
      <c r="E514" s="173">
        <v>0</v>
      </c>
      <c r="F514" s="166" t="s">
        <v>345</v>
      </c>
      <c r="G514" s="169" t="s">
        <v>321</v>
      </c>
      <c r="H514" s="169" t="s">
        <v>1030</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1011</v>
      </c>
      <c r="B515" s="204" t="str">
        <f>VLOOKUP(A515,Adr!A:B,2,FALSE)</f>
        <v>Zväz slovenského lyžovania</v>
      </c>
      <c r="C515" s="185" t="s">
        <v>1661</v>
      </c>
      <c r="D515" s="287">
        <v>75000</v>
      </c>
      <c r="E515" s="230">
        <v>0</v>
      </c>
      <c r="F515" s="166" t="s">
        <v>345</v>
      </c>
      <c r="G515" s="169" t="s">
        <v>321</v>
      </c>
      <c r="H515" s="169" t="s">
        <v>1030</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1011</v>
      </c>
      <c r="B516" s="204" t="str">
        <f>VLOOKUP(A516,Adr!A:B,2,FALSE)</f>
        <v>Zväz slovenského lyžovania</v>
      </c>
      <c r="C516" s="169" t="s">
        <v>1662</v>
      </c>
      <c r="D516" s="288">
        <v>10000</v>
      </c>
      <c r="E516" s="173">
        <v>0</v>
      </c>
      <c r="F516" s="166" t="s">
        <v>345</v>
      </c>
      <c r="G516" s="169" t="s">
        <v>321</v>
      </c>
      <c r="H516" s="169" t="s">
        <v>1030</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1011</v>
      </c>
      <c r="B517" s="204" t="str">
        <f>VLOOKUP(A517,Adr!A:B,2,FALSE)</f>
        <v>Zväz slovenského lyžovania</v>
      </c>
      <c r="C517" s="196" t="s">
        <v>1663</v>
      </c>
      <c r="D517" s="289">
        <v>70000</v>
      </c>
      <c r="E517" s="230">
        <v>0</v>
      </c>
      <c r="F517" s="166" t="s">
        <v>345</v>
      </c>
      <c r="G517" s="169" t="s">
        <v>321</v>
      </c>
      <c r="H517" s="169" t="s">
        <v>1030</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2148</v>
      </c>
      <c r="B518" s="204" t="str">
        <f>VLOOKUP(A518,Adr!A:B,2,FALSE)</f>
        <v>ZVÄZ ŠPORTOVEJ KYNOLÓGIE SR</v>
      </c>
      <c r="C518" s="169" t="s">
        <v>2233</v>
      </c>
      <c r="D518" s="288">
        <v>15000</v>
      </c>
      <c r="E518" s="173">
        <v>0</v>
      </c>
      <c r="F518" s="166" t="s">
        <v>349</v>
      </c>
      <c r="G518" s="169" t="s">
        <v>321</v>
      </c>
      <c r="H518" s="169" t="s">
        <v>1030</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1026</v>
      </c>
      <c r="B1" s="2"/>
      <c r="C1" s="2" t="s">
        <v>336</v>
      </c>
      <c r="D1" s="2" t="s">
        <v>1193</v>
      </c>
      <c r="E1" s="2" t="s">
        <v>1194</v>
      </c>
      <c r="F1" s="2" t="s">
        <v>315</v>
      </c>
      <c r="G1" s="2" t="s">
        <v>1195</v>
      </c>
      <c r="H1" s="2"/>
      <c r="I1" s="2" t="s">
        <v>315</v>
      </c>
      <c r="J1" s="2" t="s">
        <v>1196</v>
      </c>
      <c r="K1" s="2"/>
      <c r="L1" s="2"/>
      <c r="M1" s="2"/>
      <c r="N1" s="2"/>
    </row>
    <row r="2" spans="1:14" x14ac:dyDescent="0.2">
      <c r="A2" t="s">
        <v>1197</v>
      </c>
      <c r="C2" t="s">
        <v>339</v>
      </c>
      <c r="D2" t="s">
        <v>1198</v>
      </c>
      <c r="E2">
        <v>1</v>
      </c>
      <c r="F2" t="s">
        <v>319</v>
      </c>
      <c r="G2" t="s">
        <v>1199</v>
      </c>
      <c r="I2" t="s">
        <v>317</v>
      </c>
      <c r="J2" t="s">
        <v>1200</v>
      </c>
    </row>
    <row r="3" spans="1:14" x14ac:dyDescent="0.2">
      <c r="A3" t="s">
        <v>1032</v>
      </c>
      <c r="C3" t="s">
        <v>341</v>
      </c>
      <c r="D3" t="s">
        <v>1201</v>
      </c>
      <c r="E3">
        <v>1</v>
      </c>
      <c r="F3" t="s">
        <v>319</v>
      </c>
      <c r="G3" t="s">
        <v>1199</v>
      </c>
      <c r="I3" t="s">
        <v>319</v>
      </c>
      <c r="J3" t="s">
        <v>320</v>
      </c>
    </row>
    <row r="4" spans="1:14" x14ac:dyDescent="0.2">
      <c r="A4" t="s">
        <v>1097</v>
      </c>
      <c r="C4" t="s">
        <v>343</v>
      </c>
      <c r="D4" t="s">
        <v>1202</v>
      </c>
      <c r="E4">
        <v>1</v>
      </c>
      <c r="F4" t="s">
        <v>319</v>
      </c>
      <c r="G4" t="s">
        <v>1199</v>
      </c>
      <c r="I4" t="s">
        <v>321</v>
      </c>
      <c r="J4" t="s">
        <v>322</v>
      </c>
    </row>
    <row r="5" spans="1:14" x14ac:dyDescent="0.2">
      <c r="A5" t="s">
        <v>1052</v>
      </c>
      <c r="C5" t="s">
        <v>345</v>
      </c>
      <c r="D5" t="s">
        <v>1203</v>
      </c>
      <c r="E5">
        <v>1</v>
      </c>
      <c r="F5" t="s">
        <v>319</v>
      </c>
      <c r="G5" t="s">
        <v>1199</v>
      </c>
      <c r="I5" t="s">
        <v>323</v>
      </c>
      <c r="J5" t="s">
        <v>324</v>
      </c>
    </row>
    <row r="6" spans="1:14" x14ac:dyDescent="0.2">
      <c r="A6" t="s">
        <v>1204</v>
      </c>
      <c r="C6" t="s">
        <v>347</v>
      </c>
      <c r="D6" t="s">
        <v>1205</v>
      </c>
      <c r="E6">
        <v>1</v>
      </c>
      <c r="F6" t="s">
        <v>319</v>
      </c>
      <c r="G6" t="s">
        <v>1199</v>
      </c>
      <c r="I6" t="s">
        <v>325</v>
      </c>
      <c r="J6" t="s">
        <v>1206</v>
      </c>
    </row>
    <row r="7" spans="1:14" x14ac:dyDescent="0.2">
      <c r="A7" t="s">
        <v>1207</v>
      </c>
      <c r="C7" t="s">
        <v>349</v>
      </c>
      <c r="D7" t="s">
        <v>1208</v>
      </c>
      <c r="E7">
        <v>2</v>
      </c>
      <c r="F7" t="s">
        <v>321</v>
      </c>
      <c r="G7" t="s">
        <v>1209</v>
      </c>
    </row>
    <row r="8" spans="1:14" x14ac:dyDescent="0.2">
      <c r="A8" t="s">
        <v>1061</v>
      </c>
      <c r="C8" t="s">
        <v>351</v>
      </c>
      <c r="D8" t="s">
        <v>1210</v>
      </c>
      <c r="E8">
        <v>3</v>
      </c>
      <c r="F8" t="s">
        <v>321</v>
      </c>
      <c r="G8" t="s">
        <v>1211</v>
      </c>
    </row>
    <row r="9" spans="1:14" x14ac:dyDescent="0.2">
      <c r="A9" t="s">
        <v>1212</v>
      </c>
      <c r="C9" t="s">
        <v>353</v>
      </c>
      <c r="D9" t="s">
        <v>1213</v>
      </c>
      <c r="E9">
        <v>3</v>
      </c>
      <c r="F9" t="s">
        <v>321</v>
      </c>
      <c r="G9" t="s">
        <v>1214</v>
      </c>
    </row>
    <row r="10" spans="1:14" x14ac:dyDescent="0.2">
      <c r="A10" t="s">
        <v>1136</v>
      </c>
      <c r="C10" t="s">
        <v>355</v>
      </c>
      <c r="D10" t="s">
        <v>1215</v>
      </c>
      <c r="E10">
        <v>4</v>
      </c>
      <c r="F10" t="s">
        <v>321</v>
      </c>
      <c r="G10" t="s">
        <v>1216</v>
      </c>
    </row>
    <row r="11" spans="1:14" x14ac:dyDescent="0.2">
      <c r="A11" t="s">
        <v>1138</v>
      </c>
      <c r="C11" t="s">
        <v>356</v>
      </c>
      <c r="D11" t="s">
        <v>1217</v>
      </c>
      <c r="E11">
        <v>4</v>
      </c>
      <c r="F11" t="s">
        <v>317</v>
      </c>
      <c r="G11" t="s">
        <v>1216</v>
      </c>
    </row>
    <row r="12" spans="1:14" x14ac:dyDescent="0.2">
      <c r="A12" t="s">
        <v>1099</v>
      </c>
      <c r="C12" t="s">
        <v>358</v>
      </c>
      <c r="D12" t="s">
        <v>1218</v>
      </c>
      <c r="E12">
        <v>4</v>
      </c>
      <c r="F12" t="s">
        <v>317</v>
      </c>
      <c r="G12" t="s">
        <v>1216</v>
      </c>
    </row>
    <row r="13" spans="1:14" x14ac:dyDescent="0.2">
      <c r="A13" t="s">
        <v>1140</v>
      </c>
      <c r="C13" t="s">
        <v>360</v>
      </c>
      <c r="D13" t="s">
        <v>1219</v>
      </c>
      <c r="E13">
        <v>4</v>
      </c>
      <c r="F13" t="s">
        <v>325</v>
      </c>
      <c r="G13" t="s">
        <v>1216</v>
      </c>
    </row>
    <row r="14" spans="1:14" x14ac:dyDescent="0.2">
      <c r="A14" t="s">
        <v>1034</v>
      </c>
      <c r="C14" t="s">
        <v>362</v>
      </c>
      <c r="D14" t="s">
        <v>1220</v>
      </c>
      <c r="E14">
        <v>4</v>
      </c>
      <c r="F14" t="s">
        <v>321</v>
      </c>
      <c r="G14" t="s">
        <v>1216</v>
      </c>
    </row>
    <row r="15" spans="1:14" x14ac:dyDescent="0.2">
      <c r="A15" t="s">
        <v>1036</v>
      </c>
      <c r="C15" t="s">
        <v>364</v>
      </c>
    </row>
    <row r="16" spans="1:14" x14ac:dyDescent="0.2">
      <c r="A16" t="s">
        <v>1101</v>
      </c>
      <c r="C16" t="s">
        <v>365</v>
      </c>
    </row>
    <row r="17" spans="1:3" x14ac:dyDescent="0.2">
      <c r="A17" t="s">
        <v>1063</v>
      </c>
      <c r="C17" t="s">
        <v>366</v>
      </c>
    </row>
    <row r="18" spans="1:3" x14ac:dyDescent="0.2">
      <c r="A18" t="s">
        <v>1103</v>
      </c>
      <c r="C18" t="s">
        <v>367</v>
      </c>
    </row>
    <row r="19" spans="1:3" x14ac:dyDescent="0.2">
      <c r="A19" t="s">
        <v>1105</v>
      </c>
      <c r="C19" t="s">
        <v>368</v>
      </c>
    </row>
    <row r="20" spans="1:3" x14ac:dyDescent="0.2">
      <c r="A20" t="s">
        <v>1142</v>
      </c>
      <c r="C20" t="s">
        <v>1221</v>
      </c>
    </row>
    <row r="21" spans="1:3" x14ac:dyDescent="0.2">
      <c r="A21" t="s">
        <v>1222</v>
      </c>
      <c r="C21" t="s">
        <v>1223</v>
      </c>
    </row>
    <row r="22" spans="1:3" x14ac:dyDescent="0.2">
      <c r="A22" t="s">
        <v>1224</v>
      </c>
      <c r="C22" t="s">
        <v>1225</v>
      </c>
    </row>
    <row r="23" spans="1:3" x14ac:dyDescent="0.2">
      <c r="A23" t="s">
        <v>1144</v>
      </c>
      <c r="C23" t="s">
        <v>1226</v>
      </c>
    </row>
    <row r="24" spans="1:3" x14ac:dyDescent="0.2">
      <c r="A24" t="s">
        <v>1227</v>
      </c>
      <c r="C24" t="s">
        <v>1228</v>
      </c>
    </row>
    <row r="25" spans="1:3" x14ac:dyDescent="0.2">
      <c r="A25" t="s">
        <v>1146</v>
      </c>
      <c r="C25" t="s">
        <v>1229</v>
      </c>
    </row>
    <row r="26" spans="1:3" x14ac:dyDescent="0.2">
      <c r="A26" t="s">
        <v>1107</v>
      </c>
      <c r="C26" t="s">
        <v>1230</v>
      </c>
    </row>
    <row r="27" spans="1:3" x14ac:dyDescent="0.2">
      <c r="A27" t="s">
        <v>1048</v>
      </c>
      <c r="C27" t="s">
        <v>1231</v>
      </c>
    </row>
    <row r="28" spans="1:3" x14ac:dyDescent="0.2">
      <c r="A28" t="s">
        <v>1067</v>
      </c>
    </row>
    <row r="29" spans="1:3" x14ac:dyDescent="0.2">
      <c r="A29" t="s">
        <v>1069</v>
      </c>
    </row>
    <row r="30" spans="1:3" x14ac:dyDescent="0.2">
      <c r="A30" t="s">
        <v>1148</v>
      </c>
    </row>
    <row r="31" spans="1:3" x14ac:dyDescent="0.2">
      <c r="A31" t="s">
        <v>1109</v>
      </c>
    </row>
    <row r="32" spans="1:3" x14ac:dyDescent="0.2">
      <c r="A32" t="s">
        <v>1150</v>
      </c>
    </row>
    <row r="33" spans="1:1" x14ac:dyDescent="0.2">
      <c r="A33" t="s">
        <v>1073</v>
      </c>
    </row>
    <row r="34" spans="1:1" x14ac:dyDescent="0.2">
      <c r="A34" t="s">
        <v>1152</v>
      </c>
    </row>
    <row r="35" spans="1:1" x14ac:dyDescent="0.2">
      <c r="A35" t="s">
        <v>1172</v>
      </c>
    </row>
    <row r="36" spans="1:1" x14ac:dyDescent="0.2">
      <c r="A36" t="s">
        <v>1075</v>
      </c>
    </row>
    <row r="37" spans="1:1" x14ac:dyDescent="0.2">
      <c r="A37" t="s">
        <v>1154</v>
      </c>
    </row>
    <row r="38" spans="1:1" x14ac:dyDescent="0.2">
      <c r="A38" t="s">
        <v>1232</v>
      </c>
    </row>
    <row r="39" spans="1:1" x14ac:dyDescent="0.2">
      <c r="A39" t="s">
        <v>1156</v>
      </c>
    </row>
    <row r="40" spans="1:1" x14ac:dyDescent="0.2">
      <c r="A40" t="s">
        <v>1190</v>
      </c>
    </row>
    <row r="41" spans="1:1" x14ac:dyDescent="0.2">
      <c r="A41" t="s">
        <v>1050</v>
      </c>
    </row>
    <row r="42" spans="1:1" x14ac:dyDescent="0.2">
      <c r="A42" t="s">
        <v>1113</v>
      </c>
    </row>
    <row r="43" spans="1:1" x14ac:dyDescent="0.2">
      <c r="A43" t="s">
        <v>1233</v>
      </c>
    </row>
    <row r="44" spans="1:1" x14ac:dyDescent="0.2">
      <c r="A44" t="s">
        <v>1234</v>
      </c>
    </row>
    <row r="45" spans="1:1" x14ac:dyDescent="0.2">
      <c r="A45" t="s">
        <v>1235</v>
      </c>
    </row>
    <row r="46" spans="1:1" x14ac:dyDescent="0.2">
      <c r="A46" t="s">
        <v>1158</v>
      </c>
    </row>
    <row r="47" spans="1:1" x14ac:dyDescent="0.2">
      <c r="A47" t="s">
        <v>1077</v>
      </c>
    </row>
    <row r="48" spans="1:1" x14ac:dyDescent="0.2">
      <c r="A48" t="s">
        <v>1117</v>
      </c>
    </row>
    <row r="49" spans="1:1" x14ac:dyDescent="0.2">
      <c r="A49" t="s">
        <v>1115</v>
      </c>
    </row>
    <row r="50" spans="1:1" x14ac:dyDescent="0.2">
      <c r="A50" t="s">
        <v>1192</v>
      </c>
    </row>
    <row r="51" spans="1:1" x14ac:dyDescent="0.2">
      <c r="A51" t="s">
        <v>1160</v>
      </c>
    </row>
    <row r="52" spans="1:1" x14ac:dyDescent="0.2">
      <c r="A52" t="s">
        <v>1079</v>
      </c>
    </row>
    <row r="53" spans="1:1" x14ac:dyDescent="0.2">
      <c r="A53" t="s">
        <v>1236</v>
      </c>
    </row>
    <row r="54" spans="1:1" x14ac:dyDescent="0.2">
      <c r="A54" t="s">
        <v>1162</v>
      </c>
    </row>
    <row r="55" spans="1:1" x14ac:dyDescent="0.2">
      <c r="A55" t="s">
        <v>1237</v>
      </c>
    </row>
    <row r="56" spans="1:1" x14ac:dyDescent="0.2">
      <c r="A56" t="s">
        <v>1083</v>
      </c>
    </row>
    <row r="57" spans="1:1" x14ac:dyDescent="0.2">
      <c r="A57" t="s">
        <v>1238</v>
      </c>
    </row>
    <row r="58" spans="1:1" x14ac:dyDescent="0.2">
      <c r="A58" t="s">
        <v>1188</v>
      </c>
    </row>
    <row r="59" spans="1:1" x14ac:dyDescent="0.2">
      <c r="A59" t="s">
        <v>1239</v>
      </c>
    </row>
    <row r="60" spans="1:1" x14ac:dyDescent="0.2">
      <c r="A60" t="s">
        <v>1164</v>
      </c>
    </row>
    <row r="61" spans="1:1" x14ac:dyDescent="0.2">
      <c r="A61" t="s">
        <v>1240</v>
      </c>
    </row>
    <row r="62" spans="1:1" x14ac:dyDescent="0.2">
      <c r="A62" t="s">
        <v>1166</v>
      </c>
    </row>
    <row r="63" spans="1:1" x14ac:dyDescent="0.2">
      <c r="A63" t="s">
        <v>1241</v>
      </c>
    </row>
    <row r="64" spans="1:1" x14ac:dyDescent="0.2">
      <c r="A64" t="s">
        <v>1085</v>
      </c>
    </row>
    <row r="65" spans="1:1" x14ac:dyDescent="0.2">
      <c r="A65" t="s">
        <v>1168</v>
      </c>
    </row>
    <row r="66" spans="1:1" x14ac:dyDescent="0.2">
      <c r="A66" t="s">
        <v>1120</v>
      </c>
    </row>
    <row r="67" spans="1:1" x14ac:dyDescent="0.2">
      <c r="A67" t="s">
        <v>1242</v>
      </c>
    </row>
    <row r="68" spans="1:1" x14ac:dyDescent="0.2">
      <c r="A68" t="s">
        <v>1170</v>
      </c>
    </row>
    <row r="69" spans="1:1" x14ac:dyDescent="0.2">
      <c r="A69" t="s">
        <v>1243</v>
      </c>
    </row>
    <row r="70" spans="1:1" x14ac:dyDescent="0.2">
      <c r="A70" t="s">
        <v>1244</v>
      </c>
    </row>
    <row r="71" spans="1:1" x14ac:dyDescent="0.2">
      <c r="A71" t="s">
        <v>1044</v>
      </c>
    </row>
    <row r="72" spans="1:1" x14ac:dyDescent="0.2">
      <c r="A72" t="s">
        <v>1087</v>
      </c>
    </row>
    <row r="73" spans="1:1" x14ac:dyDescent="0.2">
      <c r="A73" t="s">
        <v>1245</v>
      </c>
    </row>
    <row r="74" spans="1:1" x14ac:dyDescent="0.2">
      <c r="A74" t="s">
        <v>1089</v>
      </c>
    </row>
    <row r="75" spans="1:1" x14ac:dyDescent="0.2">
      <c r="A75" t="s">
        <v>1091</v>
      </c>
    </row>
    <row r="76" spans="1:1" x14ac:dyDescent="0.2">
      <c r="A76" t="s">
        <v>1122</v>
      </c>
    </row>
    <row r="77" spans="1:1" x14ac:dyDescent="0.2">
      <c r="A77" t="s">
        <v>1124</v>
      </c>
    </row>
    <row r="78" spans="1:1" x14ac:dyDescent="0.2">
      <c r="A78" t="s">
        <v>1246</v>
      </c>
    </row>
    <row r="79" spans="1:1" x14ac:dyDescent="0.2">
      <c r="A79" t="s">
        <v>1247</v>
      </c>
    </row>
    <row r="80" spans="1:1" x14ac:dyDescent="0.2">
      <c r="A80" t="s">
        <v>1126</v>
      </c>
    </row>
    <row r="81" spans="1:1" x14ac:dyDescent="0.2">
      <c r="A81" t="s">
        <v>1128</v>
      </c>
    </row>
    <row r="82" spans="1:1" x14ac:dyDescent="0.2">
      <c r="A82" t="s">
        <v>1186</v>
      </c>
    </row>
    <row r="83" spans="1:1" x14ac:dyDescent="0.2">
      <c r="A83" t="s">
        <v>1248</v>
      </c>
    </row>
    <row r="84" spans="1:1" x14ac:dyDescent="0.2">
      <c r="A84" t="s">
        <v>1174</v>
      </c>
    </row>
    <row r="85" spans="1:1" x14ac:dyDescent="0.2">
      <c r="A85" t="s">
        <v>1046</v>
      </c>
    </row>
    <row r="86" spans="1:1" x14ac:dyDescent="0.2">
      <c r="A86" t="s">
        <v>1057</v>
      </c>
    </row>
    <row r="87" spans="1:1" x14ac:dyDescent="0.2">
      <c r="A87" t="s">
        <v>1176</v>
      </c>
    </row>
    <row r="88" spans="1:1" x14ac:dyDescent="0.2">
      <c r="A88" t="s">
        <v>1130</v>
      </c>
    </row>
    <row r="89" spans="1:1" x14ac:dyDescent="0.2">
      <c r="A89" t="s">
        <v>1081</v>
      </c>
    </row>
    <row r="90" spans="1:1" x14ac:dyDescent="0.2">
      <c r="A90" t="s">
        <v>1093</v>
      </c>
    </row>
    <row r="91" spans="1:1" x14ac:dyDescent="0.2">
      <c r="A91" t="s">
        <v>1132</v>
      </c>
    </row>
    <row r="92" spans="1:1" x14ac:dyDescent="0.2">
      <c r="A92" t="s">
        <v>1178</v>
      </c>
    </row>
    <row r="93" spans="1:1" x14ac:dyDescent="0.2">
      <c r="A93" t="s">
        <v>1249</v>
      </c>
    </row>
    <row r="94" spans="1:1" x14ac:dyDescent="0.2">
      <c r="A94" t="s">
        <v>1180</v>
      </c>
    </row>
    <row r="95" spans="1:1" x14ac:dyDescent="0.2">
      <c r="A95" t="s">
        <v>1095</v>
      </c>
    </row>
    <row r="96" spans="1:1" x14ac:dyDescent="0.2">
      <c r="A96" t="s">
        <v>1182</v>
      </c>
    </row>
    <row r="97" spans="1:1" x14ac:dyDescent="0.2">
      <c r="A97" t="s">
        <v>1038</v>
      </c>
    </row>
    <row r="98" spans="1:1" x14ac:dyDescent="0.2">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Slovenský zväz bobistov, Líščie údolie 134, Bratislava, 841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1250</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1251</v>
      </c>
      <c r="N5" s="137" t="str">
        <f t="shared" si="0"/>
        <v>e - rozvoj športov, ktoré nie sú uznanými podľa zákona č. 440/2015 Z. z.</v>
      </c>
      <c r="O5" s="137" t="s">
        <v>347</v>
      </c>
      <c r="P5" s="137" t="s">
        <v>352</v>
      </c>
    </row>
    <row r="6" spans="1:16" ht="30" x14ac:dyDescent="0.2">
      <c r="C6" s="138" t="s">
        <v>1252</v>
      </c>
      <c r="E6" s="140" t="s">
        <v>1253</v>
      </c>
      <c r="F6" s="149"/>
      <c r="N6" s="137" t="str">
        <f t="shared" si="0"/>
        <v>f - organizovanie významných a tradičných športových podujatí na území SR v roku 2020</v>
      </c>
      <c r="O6" s="137" t="s">
        <v>349</v>
      </c>
      <c r="P6" s="137" t="s">
        <v>1254</v>
      </c>
    </row>
    <row r="7" spans="1:16" x14ac:dyDescent="0.2">
      <c r="C7" s="138" t="s">
        <v>1255</v>
      </c>
      <c r="E7" s="140" t="s">
        <v>1256</v>
      </c>
      <c r="F7" s="150"/>
      <c r="N7" s="137" t="str">
        <f t="shared" si="0"/>
        <v>g - projekty školského, univerzitného športu a športu pre všetkých</v>
      </c>
      <c r="O7" s="137" t="s">
        <v>351</v>
      </c>
      <c r="P7" s="137" t="s">
        <v>1257</v>
      </c>
    </row>
    <row r="8" spans="1:16" x14ac:dyDescent="0.2">
      <c r="C8" s="138" t="s">
        <v>1668</v>
      </c>
      <c r="E8" s="140" t="s">
        <v>1258</v>
      </c>
      <c r="F8" s="151"/>
      <c r="N8" s="137" t="str">
        <f t="shared" si="0"/>
        <v>h - podpora a rozvoj turistických a cykloturistických trás</v>
      </c>
      <c r="O8" s="137" t="s">
        <v>353</v>
      </c>
      <c r="P8" s="137" t="s">
        <v>354</v>
      </c>
    </row>
    <row r="9" spans="1:16" x14ac:dyDescent="0.2">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
      <c r="N10" s="137" t="str">
        <f t="shared" si="0"/>
        <v>j - projekty pre popularizáciu pohybových aktivít detí, mládeže a seniorov</v>
      </c>
      <c r="O10" s="137" t="s">
        <v>356</v>
      </c>
      <c r="P10" s="137" t="s">
        <v>1261</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1262</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1263</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1264</v>
      </c>
    </row>
    <row r="15" spans="1:16" ht="32.1" customHeight="1" thickBot="1" x14ac:dyDescent="0.25">
      <c r="A15" s="139" t="s">
        <v>1265</v>
      </c>
      <c r="B15" s="385" t="s">
        <v>1266</v>
      </c>
      <c r="C15" s="386"/>
      <c r="N15" s="137" t="str">
        <f t="shared" si="0"/>
        <v>o - účasť na významnej súťaži podľa § 3 písm. h) druhého až štvrtého bodu Zákona o športe vrátane prípravy na túto súťaž</v>
      </c>
      <c r="O15" s="137" t="s">
        <v>365</v>
      </c>
      <c r="P15" s="137" t="s">
        <v>1267</v>
      </c>
    </row>
    <row r="16" spans="1:16" x14ac:dyDescent="0.2">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
      <c r="A17" s="139" t="s">
        <v>1271</v>
      </c>
      <c r="B17" s="254" t="s">
        <v>1272</v>
      </c>
      <c r="C17" s="194"/>
      <c r="E17" s="147"/>
      <c r="F17" s="282"/>
      <c r="N17" s="137" t="str">
        <f t="shared" si="0"/>
        <v xml:space="preserve">q - </v>
      </c>
      <c r="O17" s="137" t="s">
        <v>367</v>
      </c>
    </row>
    <row r="18" spans="1:16" x14ac:dyDescent="0.2">
      <c r="B18" s="193" t="s">
        <v>1273</v>
      </c>
      <c r="C18" s="142" t="str">
        <f>Spolu!C4</f>
        <v>36067580</v>
      </c>
      <c r="E18" s="147" t="s">
        <v>1274</v>
      </c>
      <c r="F18" s="282">
        <v>421947749446</v>
      </c>
      <c r="N18" s="137" t="str">
        <f t="shared" si="0"/>
        <v xml:space="preserve">r - </v>
      </c>
      <c r="O18" s="137" t="s">
        <v>368</v>
      </c>
    </row>
    <row r="19" spans="1:16" x14ac:dyDescent="0.2">
      <c r="E19" s="147" t="s">
        <v>1275</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1276</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1277</v>
      </c>
    </row>
    <row r="29" spans="1:16" x14ac:dyDescent="0.2">
      <c r="N29" s="137" t="s">
        <v>1278</v>
      </c>
    </row>
    <row r="30" spans="1:16" x14ac:dyDescent="0.2">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Slovenský zväz bobistov, Líščie údolie 134, Bratislava, 841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1250</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1252</v>
      </c>
      <c r="E6" s="140" t="s">
        <v>1253</v>
      </c>
      <c r="F6" s="149"/>
      <c r="N6" s="137" t="str">
        <f t="shared" si="0"/>
        <v>f - plnenie úloh verejného záujmu v športe</v>
      </c>
      <c r="O6" s="137" t="s">
        <v>349</v>
      </c>
      <c r="P6" s="137" t="str">
        <f>Spolu!B22</f>
        <v>plnenie úloh verejného záujmu v športe</v>
      </c>
    </row>
    <row r="7" spans="1:16" x14ac:dyDescent="0.2">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1281</v>
      </c>
      <c r="B12" s="383"/>
      <c r="C12" s="383"/>
      <c r="D12" s="138"/>
      <c r="E12" s="138"/>
      <c r="F12" s="195" t="s">
        <v>1282</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1371</v>
      </c>
      <c r="N13" s="137" t="str">
        <f t="shared" si="0"/>
        <v>m - organizácia tradičných športových podujatí</v>
      </c>
      <c r="O13" s="137" t="s">
        <v>362</v>
      </c>
      <c r="P13" s="137" t="str">
        <f>Spolu!B29</f>
        <v>organizácia tradičných športových podujatí</v>
      </c>
    </row>
    <row r="14" spans="1:16" ht="34.35" customHeight="1" x14ac:dyDescent="0.2">
      <c r="A14" s="139" t="s">
        <v>1265</v>
      </c>
      <c r="B14" s="385" t="s">
        <v>1283</v>
      </c>
      <c r="C14" s="386"/>
      <c r="F14" s="311"/>
      <c r="N14" s="137" t="str">
        <f t="shared" si="0"/>
        <v xml:space="preserve">n - </v>
      </c>
      <c r="O14" s="137" t="s">
        <v>364</v>
      </c>
    </row>
    <row r="15" spans="1:16" ht="34.35" customHeight="1" x14ac:dyDescent="0.2">
      <c r="A15" s="139" t="s">
        <v>1284</v>
      </c>
      <c r="B15" s="385"/>
      <c r="C15" s="386"/>
      <c r="F15" s="388"/>
      <c r="N15" s="137" t="str">
        <f t="shared" si="0"/>
        <v xml:space="preserve">o - </v>
      </c>
      <c r="O15" s="137" t="s">
        <v>365</v>
      </c>
    </row>
    <row r="16" spans="1:16" x14ac:dyDescent="0.2">
      <c r="A16" s="139" t="s">
        <v>1268</v>
      </c>
      <c r="B16" s="142">
        <f>F8</f>
        <v>0</v>
      </c>
      <c r="C16" s="137"/>
      <c r="F16" s="388"/>
      <c r="N16" s="137" t="str">
        <f t="shared" si="0"/>
        <v xml:space="preserve">p - </v>
      </c>
      <c r="O16" s="137" t="s">
        <v>366</v>
      </c>
    </row>
    <row r="17" spans="1:16" ht="32.1" customHeight="1" x14ac:dyDescent="0.2">
      <c r="A17" s="139" t="s">
        <v>1271</v>
      </c>
      <c r="B17" s="142">
        <f>F9</f>
        <v>0</v>
      </c>
      <c r="C17" s="137"/>
      <c r="F17" s="388"/>
      <c r="N17" s="137" t="str">
        <f t="shared" si="0"/>
        <v xml:space="preserve">q - </v>
      </c>
      <c r="O17" s="137" t="s">
        <v>367</v>
      </c>
    </row>
    <row r="18" spans="1:16" ht="15.75" thickBot="1" x14ac:dyDescent="0.25">
      <c r="B18" s="193" t="s">
        <v>1285</v>
      </c>
      <c r="C18" s="194">
        <v>31</v>
      </c>
      <c r="N18" s="137" t="str">
        <f t="shared" si="0"/>
        <v xml:space="preserve">r - </v>
      </c>
      <c r="O18" s="137" t="s">
        <v>368</v>
      </c>
    </row>
    <row r="19" spans="1:16" x14ac:dyDescent="0.2">
      <c r="B19" s="193" t="s">
        <v>1273</v>
      </c>
      <c r="C19" s="142" t="str">
        <f>Spolu!C4</f>
        <v>36067580</v>
      </c>
      <c r="F19" s="145" t="s">
        <v>1269</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1274</v>
      </c>
      <c r="G21" s="284">
        <v>421947749446</v>
      </c>
      <c r="H21" s="148"/>
      <c r="N21" s="137" t="str">
        <f>O21&amp;" - "&amp;P21</f>
        <v>026 01 - Šport pre všetkých, školský a univerzitný šport</v>
      </c>
      <c r="O21" s="137" t="s">
        <v>317</v>
      </c>
      <c r="P21" s="137" t="s">
        <v>318</v>
      </c>
    </row>
    <row r="22" spans="1:16" x14ac:dyDescent="0.2">
      <c r="A22" s="137"/>
      <c r="B22" s="137"/>
      <c r="F22" s="147" t="s">
        <v>1275</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1276</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1286</v>
      </c>
    </row>
    <row r="28" spans="1:16" x14ac:dyDescent="0.2">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1288</v>
      </c>
    </row>
    <row r="2" spans="1:2" ht="30" customHeight="1" x14ac:dyDescent="0.2">
      <c r="A2" s="389" t="s">
        <v>1289</v>
      </c>
      <c r="B2" s="389"/>
    </row>
    <row r="3" spans="1:2" x14ac:dyDescent="0.2">
      <c r="A3" s="61" t="s">
        <v>1290</v>
      </c>
      <c r="B3" s="61" t="s">
        <v>1291</v>
      </c>
    </row>
    <row r="4" spans="1:2" x14ac:dyDescent="0.2">
      <c r="A4" s="62" t="s">
        <v>1292</v>
      </c>
      <c r="B4" s="62" t="s">
        <v>1293</v>
      </c>
    </row>
    <row r="5" spans="1:2" x14ac:dyDescent="0.2">
      <c r="A5" s="62" t="s">
        <v>1294</v>
      </c>
      <c r="B5" s="62" t="s">
        <v>1295</v>
      </c>
    </row>
    <row r="6" spans="1:2" x14ac:dyDescent="0.2">
      <c r="A6" s="62" t="s">
        <v>1296</v>
      </c>
      <c r="B6" s="62" t="s">
        <v>1297</v>
      </c>
    </row>
    <row r="7" spans="1:2" x14ac:dyDescent="0.2">
      <c r="A7" s="62" t="s">
        <v>1298</v>
      </c>
      <c r="B7" s="62" t="s">
        <v>1299</v>
      </c>
    </row>
    <row r="8" spans="1:2" x14ac:dyDescent="0.2">
      <c r="A8" s="62" t="s">
        <v>1300</v>
      </c>
      <c r="B8" s="62" t="s">
        <v>1301</v>
      </c>
    </row>
    <row r="9" spans="1:2" x14ac:dyDescent="0.2">
      <c r="A9" s="62" t="s">
        <v>1302</v>
      </c>
      <c r="B9" s="62" t="s">
        <v>1303</v>
      </c>
    </row>
    <row r="10" spans="1:2" x14ac:dyDescent="0.2">
      <c r="A10" s="62" t="s">
        <v>1304</v>
      </c>
      <c r="B10" s="62" t="s">
        <v>1305</v>
      </c>
    </row>
    <row r="11" spans="1:2" x14ac:dyDescent="0.2">
      <c r="A11" s="62" t="s">
        <v>1306</v>
      </c>
      <c r="B11" s="62" t="s">
        <v>1307</v>
      </c>
    </row>
    <row r="12" spans="1:2" x14ac:dyDescent="0.2">
      <c r="A12" s="62" t="s">
        <v>1308</v>
      </c>
      <c r="B12" s="62" t="s">
        <v>1309</v>
      </c>
    </row>
    <row r="13" spans="1:2" x14ac:dyDescent="0.2">
      <c r="A13" s="62" t="s">
        <v>1310</v>
      </c>
      <c r="B13" s="62" t="s">
        <v>1311</v>
      </c>
    </row>
    <row r="14" spans="1:2" x14ac:dyDescent="0.2">
      <c r="A14" s="62" t="s">
        <v>1312</v>
      </c>
      <c r="B14" s="62" t="s">
        <v>1313</v>
      </c>
    </row>
    <row r="15" spans="1:2" x14ac:dyDescent="0.2">
      <c r="A15" s="62" t="s">
        <v>1314</v>
      </c>
      <c r="B15" s="62" t="s">
        <v>1315</v>
      </c>
    </row>
    <row r="16" spans="1:2" x14ac:dyDescent="0.2">
      <c r="A16" s="62" t="s">
        <v>1316</v>
      </c>
      <c r="B16" s="62" t="s">
        <v>1317</v>
      </c>
    </row>
    <row r="17" spans="1:2" x14ac:dyDescent="0.2">
      <c r="A17" s="62" t="s">
        <v>1318</v>
      </c>
      <c r="B17" s="62" t="s">
        <v>1319</v>
      </c>
    </row>
    <row r="18" spans="1:2" x14ac:dyDescent="0.2">
      <c r="A18" s="62" t="s">
        <v>1320</v>
      </c>
      <c r="B18" s="62" t="s">
        <v>1321</v>
      </c>
    </row>
    <row r="19" spans="1:2" x14ac:dyDescent="0.2">
      <c r="A19" s="62" t="s">
        <v>1322</v>
      </c>
      <c r="B19" s="62" t="s">
        <v>1323</v>
      </c>
    </row>
    <row r="20" spans="1:2" x14ac:dyDescent="0.2">
      <c r="A20" s="62" t="s">
        <v>1324</v>
      </c>
      <c r="B20" s="62" t="s">
        <v>1325</v>
      </c>
    </row>
    <row r="21" spans="1:2" x14ac:dyDescent="0.2">
      <c r="A21" s="62" t="s">
        <v>1326</v>
      </c>
      <c r="B21" s="62" t="s">
        <v>1327</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Zdenka</cp:lastModifiedBy>
  <cp:revision/>
  <cp:lastPrinted>2025-01-23T13:30:36Z</cp:lastPrinted>
  <dcterms:created xsi:type="dcterms:W3CDTF">2017-02-20T06:20:12Z</dcterms:created>
  <dcterms:modified xsi:type="dcterms:W3CDTF">2026-04-15T18:33:35Z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