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groupechequedejeuner-my.sharepoint.com/personal/psury_up-dejeuner_sk/Documents/_D Peter/Slovenská federácia pétanque - online priestor/ROZPOČET/Rozpočet_2025/Vyúčtovanie PUŠ 2025 pre MCRaŠ/"/>
    </mc:Choice>
  </mc:AlternateContent>
  <xr:revisionPtr revIDLastSave="969" documentId="8_{2A33A6FE-1ACE-4949-8A74-026DA7AC130C}" xr6:coauthVersionLast="47" xr6:coauthVersionMax="47" xr10:uidLastSave="{8F7D3939-88A4-458A-8EBB-19F4C2206D5B}"/>
  <bookViews>
    <workbookView xWindow="-108" yWindow="-108" windowWidth="23256" windowHeight="148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<sst xmlns="http://schemas.openxmlformats.org/spreadsheetml/2006/main" count="2815" uniqueCount="1579">
  <si>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</si>
  <si>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</si>
  <si>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</si>
  <si>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</si>
  <si>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</si>
  <si>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</si>
  <si>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</si>
  <si>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</si>
  <si>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</si>
  <si>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</si>
  <si>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</si>
  <si>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</si>
  <si>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</si>
  <si>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</si>
  <si>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</si>
  <si>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</si>
  <si>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</si>
  <si>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</si>
  <si>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</si>
  <si>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</si>
  <si>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</si>
  <si>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</si>
  <si>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</si>
  <si>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</si>
  <si>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</si>
  <si>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</si>
  <si>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</si>
  <si>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</si>
  <si>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</si>
  <si>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</si>
  <si>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</si>
  <si>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</si>
  <si>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</si>
  <si>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</si>
  <si>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</si>
  <si>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</si>
  <si>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</si>
  <si>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</si>
  <si>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</si>
  <si>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</si>
  <si>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</si>
  <si>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</si>
  <si>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</si>
  <si>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</si>
  <si>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</si>
  <si>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</si>
  <si>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</si>
  <si>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</si>
  <si>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</si>
  <si>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</si>
  <si>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</si>
  <si>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</si>
  <si>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</si>
  <si>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</si>
  <si>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</si>
  <si>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</si>
  <si>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</si>
  <si>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</si>
  <si>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</si>
  <si>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</si>
  <si>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</si>
  <si>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</si>
  <si>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</si>
  <si>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</si>
  <si>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</si>
  <si>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</si>
  <si>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</si>
  <si>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</si>
  <si>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</si>
  <si>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</si>
  <si>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</si>
  <si>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</si>
  <si>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</si>
  <si>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</si>
  <si>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</si>
  <si>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</si>
  <si>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</si>
  <si>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</si>
  <si>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</si>
  <si>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</si>
  <si>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</si>
  <si>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</si>
  <si>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</si>
  <si>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</si>
  <si>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</si>
  <si>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</si>
  <si>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</si>
  <si>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</si>
  <si>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</si>
  <si>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</si>
  <si>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</si>
  <si>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</si>
  <si>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</si>
  <si>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</si>
  <si>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</si>
  <si>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</si>
  <si>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</si>
  <si>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</si>
  <si>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</si>
  <si>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</si>
  <si>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</si>
  <si>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</si>
  <si>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</si>
  <si>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</si>
  <si>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</si>
  <si>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</si>
  <si>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</si>
  <si>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</si>
  <si>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</si>
  <si>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</si>
  <si>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</si>
  <si>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</si>
  <si>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</si>
  <si>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</si>
  <si>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</si>
  <si>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</si>
  <si>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</si>
  <si>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</si>
  <si>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</si>
  <si>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</si>
  <si>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</si>
  <si>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</si>
  <si>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</si>
  <si>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</si>
  <si>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</si>
  <si>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</si>
  <si>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</si>
  <si>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</si>
  <si>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</si>
  <si>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</si>
  <si>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</si>
  <si>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</si>
  <si>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</si>
  <si>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</si>
  <si>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</si>
  <si>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</si>
  <si>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</si>
  <si>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</si>
  <si>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</si>
  <si>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</si>
  <si>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</si>
  <si>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</si>
  <si>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</si>
  <si>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</si>
  <si>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</si>
  <si>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</si>
  <si>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</si>
  <si>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</si>
  <si>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</si>
  <si>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</si>
  <si>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</si>
  <si>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</si>
  <si>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</si>
  <si>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</si>
  <si>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</si>
  <si>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</si>
  <si>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</si>
  <si>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</si>
  <si>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</si>
  <si>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</si>
  <si>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</si>
  <si>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</si>
  <si>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</si>
  <si>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</si>
  <si>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</si>
  <si>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</si>
  <si>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</si>
  <si>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</si>
  <si>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</si>
  <si>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</si>
  <si>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</si>
  <si>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</si>
  <si>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</si>
  <si>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</si>
  <si>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</si>
  <si>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</si>
  <si>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</si>
  <si>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</si>
  <si>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</si>
  <si>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</si>
  <si>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</si>
  <si>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</si>
  <si>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</si>
  <si>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</si>
  <si>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</si>
  <si>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</si>
  <si>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</si>
  <si>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</si>
  <si>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</si>
  <si>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</si>
  <si>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</si>
  <si>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</si>
  <si>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</si>
  <si>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</si>
  <si>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</si>
  <si>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</si>
  <si>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</si>
  <si>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</si>
  <si>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</si>
  <si>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</si>
  <si>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</si>
  <si>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</si>
  <si>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</si>
  <si>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</si>
  <si>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</si>
  <si>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</si>
  <si>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</si>
  <si>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</si>
  <si>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</si>
  <si>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</si>
  <si>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</si>
  <si>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</si>
  <si>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</si>
  <si>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</si>
  <si>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</si>
  <si>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</si>
  <si>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</si>
  <si>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</si>
  <si>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</si>
  <si>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</si>
  <si>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</si>
  <si>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</si>
  <si>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</si>
  <si>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</si>
  <si>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</si>
  <si>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</si>
  <si>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</si>
  <si>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</si>
  <si>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</si>
  <si>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</si>
  <si>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</si>
  <si>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</si>
  <si>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</si>
  <si>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</si>
  <si>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</si>
  <si>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</si>
  <si>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</si>
  <si>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</si>
  <si>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</si>
  <si>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</si>
  <si>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</si>
  <si>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</si>
  <si>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</si>
  <si>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</si>
  <si>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</si>
  <si>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</si>
  <si>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</si>
  <si>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</si>
  <si>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</si>
  <si>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</si>
  <si>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</si>
  <si>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</si>
  <si>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</si>
  <si>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</si>
  <si>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</si>
  <si>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</si>
  <si>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</si>
  <si>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</si>
  <si>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</si>
  <si>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</si>
  <si>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</si>
  <si>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</si>
  <si>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</si>
  <si>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</si>
  <si>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</si>
  <si>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</si>
  <si>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</si>
  <si>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</si>
  <si>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</si>
  <si>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</si>
  <si>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</si>
  <si>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</si>
  <si>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</si>
  <si>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</si>
  <si>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</si>
  <si>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</si>
  <si>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</si>
  <si>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</si>
  <si>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</si>
  <si>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</si>
  <si>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</si>
  <si>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</si>
  <si>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</si>
  <si>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</si>
  <si>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</si>
  <si>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</si>
  <si>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</si>
  <si>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</si>
  <si>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</si>
  <si>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</si>
  <si>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</si>
  <si>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</si>
  <si>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</si>
  <si>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</si>
  <si>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</si>
  <si>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</si>
  <si>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</si>
  <si>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</si>
  <si>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</si>
  <si>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</si>
  <si>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</si>
  <si>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</si>
  <si>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</si>
  <si>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</si>
  <si>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</si>
  <si>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</si>
  <si>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</si>
  <si>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</si>
  <si>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</si>
  <si>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</si>
  <si>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</si>
  <si>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</si>
  <si>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</si>
  <si>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</si>
  <si>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</si>
  <si>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</si>
  <si>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</si>
  <si>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</si>
  <si>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</si>
  <si>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</si>
  <si>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</si>
  <si>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</si>
  <si>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</si>
  <si>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</si>
  <si>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</si>
  <si>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</si>
  <si>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</si>
  <si>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</si>
  <si>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</si>
  <si>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</si>
  <si>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</si>
  <si>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</si>
  <si>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</si>
  <si>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</si>
  <si>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</si>
  <si>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</si>
  <si>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</si>
  <si>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</si>
  <si>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</si>
  <si>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</si>
  <si>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</si>
  <si>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</si>
  <si>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</si>
  <si>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</si>
  <si>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</si>
  <si>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</si>
  <si>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</si>
  <si>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</si>
  <si>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</si>
  <si>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</si>
  <si>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</si>
  <si>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</si>
  <si>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</si>
  <si>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</si>
  <si>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</si>
  <si>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</si>
  <si>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</si>
  <si>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</si>
  <si>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</si>
  <si>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</si>
  <si>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</si>
  <si>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</si>
  <si>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</si>
  <si>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</si>
  <si>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</si>
  <si>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</si>
  <si>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</si>
  <si>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</si>
  <si>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</si>
  <si>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</si>
  <si>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</si>
  <si>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</si>
  <si>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</si>
  <si>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</si>
  <si>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</si>
  <si>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</si>
  <si>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</si>
  <si>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</si>
  <si>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</si>
  <si>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</si>
  <si>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</si>
  <si>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</si>
  <si>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</si>
  <si>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</si>
  <si>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</si>
  <si>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</si>
  <si>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</si>
  <si>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</si>
  <si>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</si>
  <si>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</si>
  <si>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</si>
  <si>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</si>
  <si>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</si>
  <si>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</si>
  <si>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</si>
  <si>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</si>
  <si>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</si>
  <si>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</si>
  <si>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</si>
  <si>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</si>
  <si>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</si>
  <si>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</si>
  <si>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</si>
  <si>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</si>
  <si>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</si>
  <si>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</si>
  <si>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</si>
  <si>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</si>
  <si>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</si>
  <si>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</si>
  <si>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</si>
  <si>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</si>
  <si>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</si>
  <si>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</si>
  <si>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</si>
  <si>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</si>
  <si>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</si>
  <si>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</si>
  <si>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</si>
  <si>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</si>
  <si>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</si>
  <si>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</si>
  <si>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</si>
  <si>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</si>
  <si>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</si>
  <si>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</si>
  <si>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</si>
  <si>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</si>
  <si>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</si>
  <si>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</si>
  <si>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</si>
  <si>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</si>
  <si>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</si>
  <si>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</si>
  <si>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</si>
  <si>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</si>
  <si>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</si>
  <si>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</si>
  <si>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</si>
  <si>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</si>
  <si>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</si>
  <si>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</si>
  <si>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</si>
  <si>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</si>
  <si>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</si>
  <si>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</si>
  <si>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</si>
  <si>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</si>
  <si>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</si>
  <si>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</si>
  <si>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</si>
  <si>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</si>
  <si>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</si>
  <si>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</si>
  <si>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</si>
  <si>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</si>
  <si>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</si>
  <si>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</si>
  <si>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</si>
  <si>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</si>
  <si>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</si>
  <si>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</si>
  <si>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</si>
  <si>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</si>
  <si>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</si>
  <si>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</si>
  <si>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</si>
  <si>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</si>
  <si>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</si>
  <si>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</si>
  <si>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</si>
  <si>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</si>
  <si>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</si>
  <si>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</si>
  <si>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</si>
  <si>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</si>
  <si>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</si>
  <si>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</si>
  <si>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</si>
  <si>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</si>
  <si>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</si>
  <si>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</si>
  <si>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</si>
  <si>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</si>
  <si>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</si>
  <si>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</si>
  <si>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</si>
  <si>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</si>
  <si>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</si>
  <si>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</si>
  <si>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</si>
  <si>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</si>
  <si>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</si>
  <si>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</si>
  <si>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</si>
  <si>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</si>
  <si>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</si>
  <si>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</si>
  <si>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</si>
  <si>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</si>
  <si>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</si>
  <si>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</si>
  <si>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</si>
  <si>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</si>
  <si>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</si>
  <si>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</si>
  <si>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</si>
  <si>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</si>
  <si>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</si>
  <si>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</si>
  <si>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</si>
  <si>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</si>
  <si>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</si>
  <si>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</si>
  <si>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</si>
  <si>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</si>
  <si>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</si>
  <si>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</si>
  <si>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</si>
  <si>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</si>
  <si>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</si>
  <si>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</si>
  <si>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</si>
  <si>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</si>
  <si>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</si>
  <si>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</si>
  <si>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</si>
  <si>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</si>
  <si>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</si>
  <si>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</si>
  <si>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</si>
  <si>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</si>
  <si>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</si>
  <si>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</si>
  <si>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</si>
  <si>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</si>
  <si>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</si>
  <si>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</si>
  <si>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</si>
  <si>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</si>
  <si>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</si>
  <si>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</si>
  <si>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</si>
  <si>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</si>
  <si>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</si>
  <si>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</si>
  <si>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</si>
  <si>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</si>
  <si>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</si>
  <si>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</si>
  <si>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</si>
  <si>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</si>
  <si>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</si>
  <si>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</si>
  <si>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</si>
  <si>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</si>
  <si>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</si>
  <si>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</si>
  <si>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</si>
  <si>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</si>
  <si>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</si>
  <si>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</si>
  <si>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</si>
  <si>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</si>
  <si>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</si>
  <si>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</si>
  <si>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</si>
  <si>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</si>
  <si>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</si>
  <si>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</si>
  <si>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</si>
  <si>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</si>
  <si>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</si>
  <si>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</si>
  <si>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</si>
  <si>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</si>
  <si>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</si>
  <si>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</si>
  <si>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</si>
  <si>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</si>
  <si>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</si>
  <si>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</si>
  <si>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</si>
  <si>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</si>
  <si>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</si>
  <si>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</si>
  <si>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</si>
  <si>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</si>
  <si>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</si>
  <si>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</si>
  <si>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</si>
  <si>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</si>
  <si>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</si>
  <si>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</si>
  <si>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</si>
  <si>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</si>
  <si>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</si>
  <si>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</si>
  <si>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</si>
  <si>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</si>
  <si>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</si>
  <si>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</si>
  <si>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</si>
  <si>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</si>
  <si>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</si>
  <si>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</si>
  <si>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</si>
  <si>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</si>
  <si>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</si>
  <si>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</si>
  <si>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</si>
  <si>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</si>
  <si>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</si>
  <si>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</si>
  <si>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</si>
  <si>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</si>
  <si>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</si>
  <si>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</si>
  <si>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</si>
  <si>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</si>
  <si>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</si>
  <si>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</si>
  <si>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</si>
  <si>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</si>
  <si>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</si>
  <si>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</si>
  <si>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</si>
  <si>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</si>
  <si>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</si>
  <si>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</si>
  <si>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</si>
  <si>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</si>
  <si>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</si>
  <si>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</si>
  <si>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</si>
  <si>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</si>
  <si>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</si>
  <si>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</si>
  <si>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</si>
  <si>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</si>
  <si>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</si>
  <si>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</si>
  <si>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</si>
  <si>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</si>
  <si>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</si>
  <si>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</si>
  <si>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</si>
  <si>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</si>
  <si>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</si>
  <si>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</si>
  <si>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</si>
  <si>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</si>
  <si>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</si>
  <si>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</si>
  <si>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</si>
  <si>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</si>
  <si>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</si>
  <si>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</si>
  <si>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</si>
  <si>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</si>
  <si>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</si>
  <si>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</si>
  <si>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</si>
  <si>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</si>
  <si>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</si>
  <si>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</si>
  <si>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</si>
  <si>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</si>
  <si>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</si>
  <si>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</si>
  <si>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</si>
  <si>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</si>
  <si>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</si>
  <si>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</si>
  <si>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</si>
  <si>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</si>
  <si>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</si>
  <si>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</si>
  <si>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</si>
  <si>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</si>
  <si>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</si>
  <si>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</si>
  <si>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</si>
  <si>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</si>
  <si>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</si>
  <si>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</si>
  <si>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</si>
  <si>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</si>
  <si>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</si>
  <si>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</si>
  <si>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</si>
  <si>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</si>
  <si>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</si>
  <si>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</si>
  <si>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</si>
  <si>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</si>
  <si>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</si>
  <si>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</si>
  <si>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</si>
  <si>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</si>
  <si>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</si>
  <si>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</si>
  <si>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</si>
  <si>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</si>
  <si>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</si>
  <si>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</si>
  <si>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</si>
  <si>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</si>
  <si>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</si>
  <si>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</si>
  <si>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</si>
  <si>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</si>
  <si>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</si>
  <si>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</si>
  <si>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</si>
  <si>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</si>
  <si>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</si>
  <si>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</si>
  <si>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</si>
  <si>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</si>
  <si>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</si>
  <si>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</si>
  <si>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</si>
  <si>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</si>
  <si>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</si>
  <si>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</si>
  <si>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</si>
  <si>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</si>
  <si>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</si>
  <si>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</si>
  <si>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</si>
  <si>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</si>
  <si>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</si>
  <si>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</si>
  <si>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</si>
  <si>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</si>
  <si>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</si>
  <si>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</si>
  <si>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</si>
  <si>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</si>
  <si>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</si>
  <si>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</si>
  <si>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</si>
  <si>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</si>
  <si>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</si>
  <si>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</si>
  <si>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</si>
  <si>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</si>
  <si>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</si>
  <si>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</si>
  <si>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</si>
  <si>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</si>
  <si>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</si>
  <si>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</si>
  <si>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</si>
  <si>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</si>
  <si>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</si>
  <si>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</si>
  <si>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</si>
  <si>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</si>
  <si>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</si>
  <si>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</si>
  <si>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</si>
  <si>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</si>
  <si>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</si>
  <si>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</si>
  <si>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</si>
  <si>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</si>
  <si>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</si>
  <si>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</si>
  <si>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</si>
  <si>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</si>
  <si>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</si>
  <si>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</si>
  <si>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</si>
  <si>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</si>
  <si>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</si>
  <si>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</si>
  <si>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</si>
  <si>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</si>
  <si>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</si>
  <si>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</si>
  <si>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</si>
  <si>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</si>
  <si>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</si>
  <si>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</si>
  <si>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</si>
  <si>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</si>
  <si>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</si>
  <si>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</si>
  <si>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</si>
  <si>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</si>
  <si>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</si>
  <si>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</si>
  <si>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</si>
  <si>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</si>
  <si>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</si>
  <si>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</si>
  <si>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</si>
  <si>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</si>
  <si>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</si>
  <si>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</si>
  <si>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</si>
  <si>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</si>
  <si>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</si>
  <si>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</si>
  <si>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</si>
  <si>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</si>
  <si>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</si>
  <si>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</si>
  <si>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</si>
  <si>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</si>
  <si>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</si>
  <si>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</si>
  <si>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</si>
  <si>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</si>
  <si>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</si>
  <si>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</si>
  <si>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</si>
  <si>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</si>
  <si>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</si>
  <si>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</si>
  <si>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</si>
  <si>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</si>
  <si>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</si>
  <si>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</si>
  <si>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</si>
  <si>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</si>
  <si>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</si>
  <si>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</si>
  <si>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</si>
  <si>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</si>
  <si>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</si>
  <si>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</si>
  <si>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</si>
  <si>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</si>
  <si>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</si>
  <si>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</si>
  <si>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</si>
  <si>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</si>
  <si>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</si>
  <si>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</si>
  <si>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</si>
  <si>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</si>
  <si>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</si>
  <si>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</si>
  <si>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</si>
  <si>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</si>
  <si>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</si>
  <si>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</si>
  <si>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</si>
  <si>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</si>
  <si>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</si>
  <si>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</si>
  <si>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</si>
  <si>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</si>
  <si>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</si>
  <si>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</si>
  <si>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</si>
  <si>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</si>
  <si>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</si>
  <si>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</si>
  <si>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</si>
  <si>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</si>
  <si>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</si>
  <si>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</si>
  <si>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</si>
  <si>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</si>
  <si>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</si>
  <si>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</si>
  <si>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</si>
  <si>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</si>
  <si>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</si>
  <si>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</si>
  <si>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</si>
  <si>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</si>
  <si>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</si>
  <si>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</si>
  <si>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</si>
  <si>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</si>
  <si>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</si>
  <si>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</si>
  <si>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</si>
  <si>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</si>
  <si>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</si>
  <si>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</si>
  <si>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</si>
  <si>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</si>
  <si>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</si>
  <si>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</si>
  <si>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</si>
  <si>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</si>
  <si>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</si>
  <si>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</si>
  <si>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</si>
  <si>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</si>
  <si>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</si>
  <si>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</si>
  <si>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</si>
  <si>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</si>
  <si>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</si>
  <si>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</si>
  <si>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</si>
  <si>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</si>
  <si>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</si>
  <si>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</si>
  <si>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</si>
  <si>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</si>
  <si>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</si>
  <si>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</si>
  <si>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</si>
  <si>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</si>
  <si>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</si>
  <si>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</si>
  <si>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</si>
  <si>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</si>
  <si>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</si>
  <si>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</si>
  <si>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</si>
  <si>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</si>
  <si>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</si>
  <si>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</si>
  <si>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</si>
  <si>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</si>
  <si>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</si>
  <si>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</si>
  <si>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</si>
  <si>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</si>
  <si>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</si>
  <si>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</si>
  <si>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</si>
  <si>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</si>
  <si>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</si>
  <si>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</si>
  <si>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</si>
  <si>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</si>
  <si>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</si>
  <si>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</si>
  <si>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</si>
  <si>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</si>
  <si>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</si>
  <si>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</si>
  <si>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</si>
  <si>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</si>
  <si>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</si>
  <si>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</si>
  <si>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</si>
  <si>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</si>
  <si>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</si>
  <si>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</si>
  <si>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</si>
  <si>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</si>
  <si>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</si>
  <si>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</si>
  <si>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</si>
  <si>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</si>
  <si>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</si>
  <si>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</si>
  <si>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</si>
  <si>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</si>
  <si>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</si>
  <si>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</si>
  <si>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</si>
  <si>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</si>
  <si>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</si>
  <si>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</si>
  <si>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</si>
  <si>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</si>
  <si>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</si>
  <si>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</si>
  <si>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</si>
  <si>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</si>
  <si>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</si>
  <si>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</si>
  <si>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</si>
  <si>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</si>
  <si>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</si>
  <si>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</si>
  <si>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</si>
  <si>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</si>
  <si>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</si>
  <si>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</si>
  <si>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</si>
  <si>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</si>
  <si>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</si>
  <si>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</si>
  <si>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</si>
  <si>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</si>
  <si>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</si>
  <si>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</si>
  <si>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</si>
  <si>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</si>
  <si>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</si>
  <si>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</si>
  <si>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</si>
  <si>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</si>
  <si>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</si>
  <si>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</si>
  <si>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</si>
  <si>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</si>
  <si>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</si>
  <si>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</si>
  <si>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</si>
  <si>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</si>
  <si>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</si>
  <si>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</si>
  <si>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</si>
  <si>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</si>
  <si>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</si>
  <si>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</si>
  <si>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</si>
  <si>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</si>
  <si>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</si>
  <si>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</si>
  <si>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</si>
  <si>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</si>
  <si>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</si>
  <si>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</si>
  <si>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</si>
  <si>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</si>
  <si>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</si>
  <si>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</si>
  <si>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</si>
  <si>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</si>
  <si>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</si>
  <si>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</si>
  <si>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</si>
  <si>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</si>
  <si>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</si>
  <si>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</si>
  <si>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</si>
  <si>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</si>
  <si>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</si>
  <si>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</si>
  <si>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</si>
  <si>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</si>
  <si>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</si>
  <si>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</si>
  <si>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</si>
  <si>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</si>
  <si>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</si>
  <si>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</si>
  <si>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</si>
  <si>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</si>
  <si>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</si>
  <si>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</si>
  <si>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</si>
  <si>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</si>
  <si>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</si>
  <si>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</si>
  <si>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</si>
  <si>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</si>
  <si>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</si>
  <si>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</si>
  <si>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</si>
  <si>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</si>
  <si>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</si>
  <si>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</si>
  <si>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</si>
  <si>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</si>
  <si>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</si>
  <si>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</si>
  <si>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</si>
  <si>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</si>
  <si>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</si>
  <si>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</si>
  <si>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</si>
  <si>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</si>
  <si>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</si>
  <si>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</si>
  <si>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</si>
  <si>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</si>
  <si>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</si>
  <si>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</si>
  <si>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</si>
  <si>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</si>
  <si>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</si>
  <si>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</si>
  <si>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</si>
  <si>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</si>
  <si>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</si>
  <si>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</si>
  <si>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</si>
  <si>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</si>
  <si>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</si>
  <si>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</si>
  <si>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</si>
  <si>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</si>
  <si>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</si>
  <si>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</si>
  <si>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</si>
  <si>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</si>
  <si>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</si>
  <si>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</si>
  <si>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</si>
  <si>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</si>
  <si>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</si>
  <si>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</si>
  <si>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</si>
  <si>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</si>
  <si>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</si>
  <si>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</si>
  <si>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</si>
  <si>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</si>
  <si>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</si>
  <si>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</si>
  <si>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</si>
  <si>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</si>
  <si>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</si>
  <si>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</si>
  <si>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</si>
  <si>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</si>
  <si>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</si>
  <si>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</si>
  <si>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</si>
  <si>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</si>
  <si>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</si>
  <si>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</si>
  <si>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</si>
  <si>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</si>
  <si>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</si>
  <si>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</si>
  <si>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</si>
  <si>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</si>
  <si>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</si>
  <si>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</si>
  <si>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</si>
  <si>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</si>
  <si>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</si>
  <si>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</si>
  <si>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</si>
  <si>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</si>
  <si>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</si>
  <si>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</si>
  <si>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</si>
  <si>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</si>
  <si>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</si>
  <si>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</si>
  <si>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</si>
  <si>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</si>
  <si>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</si>
  <si>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</si>
  <si>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</si>
  <si>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</si>
  <si>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</si>
  <si>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</si>
  <si>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</si>
  <si>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</si>
  <si>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</si>
  <si>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</si>
  <si>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</si>
  <si>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</si>
  <si>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</si>
  <si>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</si>
  <si>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</si>
  <si>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</si>
  <si>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</si>
  <si>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</si>
  <si>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</si>
  <si>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</si>
  <si>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</si>
  <si>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</si>
  <si>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</si>
  <si>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</si>
  <si>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</si>
  <si>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</si>
  <si>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</si>
  <si>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</si>
  <si>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</si>
  <si>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</si>
  <si>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</si>
  <si>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</si>
  <si>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</si>
  <si>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</si>
  <si>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</si>
  <si>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</si>
  <si>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</si>
  <si>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</si>
  <si>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</si>
  <si>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</si>
  <si>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</si>
  <si>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</si>
  <si>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</si>
  <si>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</si>
  <si>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</si>
  <si>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</si>
  <si>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</si>
  <si>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</si>
  <si>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</si>
  <si>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</si>
  <si>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</si>
  <si>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</si>
  <si>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</si>
  <si>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</si>
  <si>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</si>
  <si>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</si>
  <si>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</si>
  <si>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</si>
  <si>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</si>
  <si>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</si>
  <si>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</si>
  <si>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</si>
  <si>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</si>
  <si>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</si>
  <si>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</si>
  <si>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</si>
  <si>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</si>
  <si>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</si>
  <si>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</si>
  <si>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</si>
  <si>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</si>
  <si>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</si>
  <si>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</si>
  <si>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</si>
  <si>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</si>
  <si>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</si>
  <si>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</si>
  <si>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</si>
  <si>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</si>
  <si>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</si>
  <si>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</si>
  <si>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</si>
  <si>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</si>
  <si>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</si>
  <si>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</si>
  <si>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</si>
  <si>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</si>
  <si>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</si>
  <si>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</si>
  <si>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</si>
  <si>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</si>
  <si>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</si>
  <si>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</si>
  <si>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</si>
  <si>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</si>
  <si>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</si>
  <si>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</si>
  <si>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</si>
  <si>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</si>
  <si>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</si>
  <si>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</si>
  <si>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</si>
  <si>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</si>
  <si>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</si>
  <si>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</si>
  <si>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</si>
  <si>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</si>
  <si>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</si>
  <si>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</si>
  <si>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</si>
  <si>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</si>
  <si>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</si>
  <si>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</si>
  <si>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</si>
  <si>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</si>
  <si>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</si>
  <si>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</si>
  <si>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</si>
  <si>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</si>
  <si>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</si>
  <si>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</si>
  <si>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</si>
  <si>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</si>
  <si>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</si>
  <si>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</si>
  <si>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</si>
  <si>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</si>
  <si>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</si>
  <si>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</si>
  <si>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</si>
  <si>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</si>
  <si>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</si>
  <si>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</si>
  <si>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</si>
  <si>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</si>
  <si>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</si>
  <si>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</si>
  <si>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</si>
  <si>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</si>
  <si>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</si>
  <si>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</si>
  <si>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</si>
  <si>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</si>
  <si>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</si>
  <si>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</si>
  <si>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</si>
  <si>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</si>
  <si>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</si>
  <si>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</si>
  <si>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</si>
  <si>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</si>
  <si>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</si>
  <si>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</si>
  <si>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</si>
  <si>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</si>
  <si>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</si>
  <si>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</si>
  <si>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</si>
  <si>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</si>
  <si>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</si>
  <si>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</si>
  <si>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</si>
  <si>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</si>
  <si>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</si>
  <si>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</si>
  <si>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</si>
  <si>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</si>
  <si>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</si>
  <si>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</si>
  <si>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</si>
  <si>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</si>
  <si>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</si>
  <si>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</si>
  <si>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</si>
  <si>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</si>
  <si>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</si>
  <si>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</si>
  <si>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</si>
  <si>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</si>
  <si>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</si>
  <si>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</si>
  <si>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</si>
  <si>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</si>
  <si>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</si>
  <si>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</si>
  <si>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</si>
  <si>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</si>
  <si>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</si>
  <si>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</si>
  <si>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</si>
  <si>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</si>
  <si>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</si>
  <si>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</si>
  <si>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</si>
  <si>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</si>
  <si>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</si>
  <si>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</si>
  <si>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</si>
  <si>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</si>
  <si>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</si>
  <si>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</si>
  <si>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</si>
  <si>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</si>
  <si>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</si>
  <si>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</si>
  <si>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</si>
  <si>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</si>
  <si>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</si>
  <si>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</si>
  <si>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</si>
  <si>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</si>
  <si>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</si>
  <si>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</si>
  <si>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</si>
  <si>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</si>
  <si>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</si>
  <si>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</si>
  <si>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</si>
  <si>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</si>
  <si>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</si>
  <si>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</si>
  <si>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</si>
  <si>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</si>
  <si>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</si>
  <si>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</si>
  <si>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</si>
  <si>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</si>
  <si>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</si>
  <si>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</si>
  <si>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</si>
  <si>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</si>
  <si>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</si>
  <si>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</si>
  <si>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</si>
  <si>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</si>
  <si>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</si>
  <si>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</si>
  <si>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</si>
  <si>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</si>
  <si>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</si>
  <si>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</si>
  <si>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</si>
  <si>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</si>
  <si>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</si>
  <si>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</si>
  <si>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</si>
  <si>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</si>
  <si>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</si>
  <si>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</si>
  <si>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</si>
  <si>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</si>
  <si>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</si>
  <si>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</si>
  <si>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</si>
  <si>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</si>
  <si>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</si>
  <si>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</si>
  <si>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</si>
  <si>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</si>
  <si>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</si>
  <si>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</si>
  <si>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</si>
  <si>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</si>
  <si>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</si>
  <si>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</si>
  <si>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</si>
  <si>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</si>
  <si>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</si>
  <si>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</si>
  <si>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</si>
  <si>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</si>
  <si>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</si>
  <si>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</si>
  <si>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</si>
  <si>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</si>
  <si>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</si>
  <si>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</si>
  <si>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</si>
  <si>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</si>
  <si>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</si>
  <si>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</si>
  <si>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</si>
  <si>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</si>
  <si>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</si>
  <si>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</si>
  <si>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</si>
  <si>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</si>
  <si>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</si>
  <si>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</si>
  <si>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</si>
  <si>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</si>
  <si>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</si>
  <si>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</si>
  <si>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</si>
  <si>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</si>
  <si>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</si>
  <si>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</si>
  <si>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</si>
  <si>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</si>
  <si>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</si>
  <si>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</si>
  <si>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</si>
  <si>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</si>
  <si>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</si>
  <si>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</si>
  <si>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</si>
  <si>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</si>
  <si>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</si>
  <si>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</si>
  <si>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</si>
  <si>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</si>
  <si>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</si>
  <si>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</si>
  <si>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</si>
  <si>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</si>
  <si>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</si>
  <si>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</si>
  <si>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</si>
  <si>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</si>
  <si>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</si>
  <si>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</si>
  <si>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</si>
  <si>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</si>
  <si>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</si>
  <si>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</si>
  <si>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</si>
  <si>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</si>
  <si>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</si>
  <si>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</si>
  <si>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</si>
  <si>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</si>
  <si>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</si>
  <si>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</si>
  <si>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</si>
  <si>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</si>
  <si>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</si>
  <si>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</si>
  <si>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</si>
  <si>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</si>
  <si>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</si>
  <si>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</si>
  <si>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</si>
  <si>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</si>
  <si>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</si>
  <si>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</si>
  <si>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</si>
  <si>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</si>
  <si>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</si>
  <si>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</si>
  <si>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</si>
  <si>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</si>
  <si>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</si>
  <si>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</si>
  <si>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</si>
  <si>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</si>
  <si>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</si>
  <si>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</si>
  <si>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</si>
  <si>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</si>
  <si>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</si>
  <si>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</si>
  <si>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</si>
  <si>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</si>
  <si>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</si>
  <si>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</si>
  <si>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</si>
  <si>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pétanque - bežné transfery</t>
  </si>
  <si>
    <t>62500198</t>
  </si>
  <si>
    <t>62500453</t>
  </si>
  <si>
    <t>62500717</t>
  </si>
  <si>
    <t>62501247</t>
  </si>
  <si>
    <t>62501506</t>
  </si>
  <si>
    <t>62501771</t>
  </si>
  <si>
    <t>62502031</t>
  </si>
  <si>
    <t>62502552</t>
  </si>
  <si>
    <t>62502793</t>
  </si>
  <si>
    <t>62503028</t>
  </si>
  <si>
    <t>62600196</t>
  </si>
  <si>
    <t>62600432</t>
  </si>
  <si>
    <t>prenájom skladu - mesačný poplatok</t>
  </si>
  <si>
    <t>Selfstorage, s.r.o.</t>
  </si>
  <si>
    <t>Vedenie UCT 03/2025</t>
  </si>
  <si>
    <t>Vedenie UCT 04/2025</t>
  </si>
  <si>
    <t>Vedenie UCT 05/2025</t>
  </si>
  <si>
    <t>Vedenie UCT 06/2025</t>
  </si>
  <si>
    <t>Vedenie UCT 07/2025</t>
  </si>
  <si>
    <t>Vedenie UCT 08/2025</t>
  </si>
  <si>
    <t>Vedenie UCT 09/2025</t>
  </si>
  <si>
    <t>Vedenie UCT 10/2025</t>
  </si>
  <si>
    <t>Vedenie UCT 11/2025</t>
  </si>
  <si>
    <t>Vedenie UCT 12/2025</t>
  </si>
  <si>
    <t>CashPilot, s.r.o.</t>
  </si>
  <si>
    <t>250020</t>
  </si>
  <si>
    <t>250026</t>
  </si>
  <si>
    <t>250031</t>
  </si>
  <si>
    <t>250036</t>
  </si>
  <si>
    <t>250042</t>
  </si>
  <si>
    <t>250048</t>
  </si>
  <si>
    <t>250054</t>
  </si>
  <si>
    <t>250059</t>
  </si>
  <si>
    <t>250064</t>
  </si>
  <si>
    <t>250004</t>
  </si>
  <si>
    <t>25-027/CEP35</t>
  </si>
  <si>
    <t>Ročný poplatok Európska federácia pétanque a Svetová federácia pétanque</t>
  </si>
  <si>
    <t>Confédération Européenne de Pétanque</t>
  </si>
  <si>
    <t>2025005</t>
  </si>
  <si>
    <t>Centrum talentovanej mladeze: CIEP - trener kemp juniorov</t>
  </si>
  <si>
    <t>Centrum talentovanej mládeže - medaile poháre textil</t>
  </si>
  <si>
    <t>Centrum talentovanej mladeze - pozicovna aut ABRIX int. s.r.o</t>
  </si>
  <si>
    <t>CTM Kemp - občerstvenie</t>
  </si>
  <si>
    <t>CTM Kemp - CP prevoz THM, osôb, pohonne hmoty</t>
  </si>
  <si>
    <t>CTM Kemp - CP pohonne hmoty</t>
  </si>
  <si>
    <t>FC0250</t>
  </si>
  <si>
    <t>Centre International d'Enseignement Pétanque</t>
  </si>
  <si>
    <t>LB DESIGN, s.r.o.</t>
  </si>
  <si>
    <t>2025273</t>
  </si>
  <si>
    <t>47633255</t>
  </si>
  <si>
    <t>ABRIX int. s.r.o.</t>
  </si>
  <si>
    <t>251648</t>
  </si>
  <si>
    <t>34248391</t>
  </si>
  <si>
    <t>Peter Anger</t>
  </si>
  <si>
    <t>202501</t>
  </si>
  <si>
    <t>Cestovný príkaz:Dana Klúčiková</t>
  </si>
  <si>
    <t>Cestovný príkaz:Peter Anger</t>
  </si>
  <si>
    <t>Majstrovstvá Európy 3x3 Veterani a Muži ubytovanie a strava</t>
  </si>
  <si>
    <t>Španielska federácia pétanque</t>
  </si>
  <si>
    <t>-</t>
  </si>
  <si>
    <t>Majstrovstvá sveta: Ubytovanie a strava MS 2025 ROMA 1-2-MIX</t>
  </si>
  <si>
    <t>Federazione Italiana Bocce</t>
  </si>
  <si>
    <t>MS žien 2025 - Douaisis , ubytovanie a strava (FFPJP)</t>
  </si>
  <si>
    <t>Féderation Francaise de Pétanque et de Jeu Provencal</t>
  </si>
  <si>
    <t>Cestovný príkaz: Valent, Krajčovič, Tomka, Rakonca</t>
  </si>
  <si>
    <t>Kvalifikácia na Majstrovstvá sveta, Luxembursko - letenky</t>
  </si>
  <si>
    <t>Sobolic: Poplatok za spravu web stranky a portálu 2025</t>
  </si>
  <si>
    <t>zmluva</t>
  </si>
  <si>
    <t>Sobolič Marek</t>
  </si>
  <si>
    <t>OFA20251452
FA064654</t>
  </si>
  <si>
    <t>U23 2025 zmluva TONTONS: 
Sportove materialy pre juniorov
refundácia poplatky na junior Kemp
refundácia registračného poplatku na turnaje pre juniorku</t>
  </si>
  <si>
    <t>3b, s.r.o.
OBUT
vyúčtovania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</si>
</sst>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7"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6"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23"/>
      <c r="D1" s="323"/>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4"/>
      <c r="D21" s="324"/>
    </row>
    <row r="22" spans="1:4" x14ac:dyDescent="0.25">
      <c r="C22" s="325"/>
      <c r="D22" s="324"/>
    </row>
    <row r="23" spans="1:4" ht="66" x14ac:dyDescent="0.25">
      <c r="A23" s="23" t="s">
        <v>1380</v>
      </c>
      <c r="C23" s="255"/>
      <c r="D23" s="256"/>
    </row>
    <row r="24" spans="1:4" ht="12.75" customHeight="1" x14ac:dyDescent="0.25">
      <c r="C24" s="321"/>
      <c r="D24" s="322"/>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6" t="s">
        <v>57</v>
      </c>
      <c r="B1" s="326"/>
      <c r="C1" s="326"/>
      <c r="D1" s="326"/>
      <c r="E1" s="326"/>
      <c r="F1" s="326"/>
      <c r="G1" s="326"/>
      <c r="H1" s="326"/>
      <c r="I1" s="52"/>
      <c r="J1" s="37"/>
    </row>
    <row r="2" spans="1:11" ht="15.6" x14ac:dyDescent="0.3">
      <c r="A2" s="332" t="s">
        <v>58</v>
      </c>
      <c r="B2" s="332"/>
      <c r="C2" s="332"/>
      <c r="D2" s="332"/>
      <c r="E2" s="332"/>
      <c r="F2" s="332"/>
      <c r="G2" s="332"/>
      <c r="H2" s="330" t="str">
        <f>+Doklady!I100</f>
        <v>V2</v>
      </c>
      <c r="I2" s="330"/>
    </row>
    <row r="3" spans="1:11" ht="13.8" x14ac:dyDescent="0.25">
      <c r="A3" s="40"/>
      <c r="B3" s="40"/>
      <c r="C3" s="40"/>
      <c r="D3" s="40"/>
      <c r="E3" s="40"/>
      <c r="F3" s="40"/>
      <c r="G3" s="40"/>
      <c r="H3" s="331">
        <f>+Doklady!I101</f>
        <v>45887</v>
      </c>
      <c r="I3" s="331"/>
    </row>
    <row r="4" spans="1:11" ht="15.75" customHeight="1" x14ac:dyDescent="0.25">
      <c r="A4" s="41" t="s">
        <v>59</v>
      </c>
      <c r="B4" s="327" t="s">
        <v>60</v>
      </c>
      <c r="C4" s="328"/>
      <c r="D4" s="328"/>
      <c r="E4" s="329"/>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5" t="s">
        <v>311</v>
      </c>
      <c r="B1" s="336"/>
      <c r="C1" s="174">
        <v>45688</v>
      </c>
      <c r="D1" s="26"/>
      <c r="G1" s="252">
        <v>45688</v>
      </c>
    </row>
    <row r="2" spans="1:7" ht="13.8" x14ac:dyDescent="0.25">
      <c r="A2" s="28"/>
      <c r="B2" s="28"/>
      <c r="G2" s="252">
        <v>45716</v>
      </c>
    </row>
    <row r="3" spans="1:7" ht="13.8" x14ac:dyDescent="0.25">
      <c r="A3" s="30" t="s">
        <v>312</v>
      </c>
      <c r="B3" s="333" t="str">
        <f>INDEX(Adr!B:B,Doklady!B102+1)</f>
        <v>Slovenská federácia pétanque</v>
      </c>
      <c r="C3" s="333"/>
      <c r="D3" s="333"/>
      <c r="G3" s="252">
        <v>45747</v>
      </c>
    </row>
    <row r="4" spans="1:7" ht="13.8" x14ac:dyDescent="0.25">
      <c r="A4" s="30" t="s">
        <v>313</v>
      </c>
      <c r="B4" s="29" t="str">
        <f>RIGHT("0000"&amp;INDEX(Adr!A:A,Doklady!B102+1),8)</f>
        <v>36064742</v>
      </c>
      <c r="G4" s="252">
        <v>45777</v>
      </c>
    </row>
    <row r="5" spans="1:7" ht="13.8" x14ac:dyDescent="0.25">
      <c r="A5" s="30" t="s">
        <v>314</v>
      </c>
      <c r="B5" s="29" t="str">
        <f>INDEX(Adr!D:D,Doklady!B102+1)&amp;", "&amp;INDEX(Adr!E:E,Doklady!B102+1)</f>
        <v>Karpatské námestie 10A,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15790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15790</v>
      </c>
      <c r="G15" s="252"/>
    </row>
    <row r="16" spans="1:7" ht="13.8" x14ac:dyDescent="0.25">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0"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45" t="s">
        <v>1504</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5">
      <c r="B3" s="160" t="s">
        <v>59</v>
      </c>
      <c r="C3" s="346" t="str">
        <f>INDEX(Adr!B2:B87,Doklady!B102)</f>
        <v>Slovenská federácia pétanque</v>
      </c>
      <c r="D3" s="346"/>
      <c r="E3" s="346"/>
      <c r="F3" s="346"/>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36064742</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Karpatské námestie 10A, Bratislava, 831 06</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7" t="s">
        <v>333</v>
      </c>
      <c r="F9" s="348"/>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8">
        <f>SUMIF(K:K,A10,I:I)</f>
        <v>0</v>
      </c>
      <c r="F10" s="339"/>
      <c r="L10" s="120" t="s">
        <v>334</v>
      </c>
      <c r="M10" s="118"/>
      <c r="N10" s="118"/>
      <c r="O10" s="118"/>
      <c r="P10" s="118"/>
      <c r="Q10" s="118"/>
      <c r="R10" s="118"/>
      <c r="S10" s="118"/>
    </row>
    <row r="11" spans="1:26" ht="17.399999999999999" x14ac:dyDescent="0.3">
      <c r="A11" s="69" t="s">
        <v>319</v>
      </c>
      <c r="B11" s="70" t="s">
        <v>320</v>
      </c>
      <c r="C11" s="126">
        <f>SUMIF(FP!J:J,Doklady!$B$1&amp;A11,FP!D:D)</f>
        <v>15790</v>
      </c>
      <c r="D11" s="126">
        <f>+C11-E11</f>
        <v>15789.999999999998</v>
      </c>
      <c r="E11" s="349">
        <f>+I39-I42+I44-I47</f>
        <v>1.8189894035458565E-12</v>
      </c>
      <c r="F11" s="350"/>
      <c r="J11" s="176"/>
      <c r="L11" s="161" t="str">
        <f>L41</f>
        <v>a - pétanque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8">
        <f>SUMIF(K:K,A12,I:I)</f>
        <v>0</v>
      </c>
      <c r="F12" s="339"/>
      <c r="J12" s="177"/>
      <c r="L12" s="161" t="str">
        <f>L42</f>
        <v>a - pétanque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8">
        <f>SUMIF(K:K,A13,I:I)</f>
        <v>0</v>
      </c>
      <c r="F13" s="339"/>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8" t="s">
        <v>336</v>
      </c>
      <c r="C16" s="359"/>
      <c r="D16" s="359"/>
      <c r="E16" s="359"/>
      <c r="F16" s="359"/>
      <c r="G16" s="359"/>
      <c r="H16" s="36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3" t="s">
        <v>339</v>
      </c>
      <c r="C17" s="353"/>
      <c r="D17" s="353"/>
      <c r="E17" s="353"/>
      <c r="F17" s="353"/>
      <c r="G17" s="353"/>
      <c r="H17" s="353"/>
      <c r="I17" s="73">
        <f>SUMIF(FP!I:I,Doklady!$B$1&amp;A17,FP!D:D)</f>
        <v>15790</v>
      </c>
      <c r="T17" s="86"/>
    </row>
    <row r="18" spans="1:20" x14ac:dyDescent="0.2">
      <c r="A18" s="135" t="s">
        <v>340</v>
      </c>
      <c r="B18" s="353" t="s">
        <v>341</v>
      </c>
      <c r="C18" s="353"/>
      <c r="D18" s="353"/>
      <c r="E18" s="353"/>
      <c r="F18" s="353"/>
      <c r="G18" s="353"/>
      <c r="H18" s="353"/>
      <c r="I18" s="73">
        <f>SUMIF(FP!I:I,Doklady!$B$1&amp;A18,FP!D:D)</f>
        <v>0</v>
      </c>
    </row>
    <row r="19" spans="1:20" x14ac:dyDescent="0.2">
      <c r="A19" s="115" t="s">
        <v>342</v>
      </c>
      <c r="B19" s="353" t="s">
        <v>343</v>
      </c>
      <c r="C19" s="353"/>
      <c r="D19" s="353"/>
      <c r="E19" s="353"/>
      <c r="F19" s="353"/>
      <c r="G19" s="353"/>
      <c r="H19" s="353"/>
      <c r="I19" s="73">
        <f>SUMIF(FP!I:I,Doklady!$B$1&amp;A19,FP!D:D)</f>
        <v>0</v>
      </c>
    </row>
    <row r="20" spans="1:20" x14ac:dyDescent="0.2">
      <c r="A20" s="135" t="s">
        <v>344</v>
      </c>
      <c r="B20" s="342" t="s">
        <v>345</v>
      </c>
      <c r="C20" s="343"/>
      <c r="D20" s="343"/>
      <c r="E20" s="343"/>
      <c r="F20" s="343"/>
      <c r="G20" s="343"/>
      <c r="H20" s="344"/>
      <c r="I20" s="73">
        <f>SUMIF(FP!I:I,Doklady!$B$1&amp;A20,FP!D:D)</f>
        <v>0</v>
      </c>
      <c r="T20" s="86"/>
    </row>
    <row r="21" spans="1:20" x14ac:dyDescent="0.2">
      <c r="A21" s="115" t="s">
        <v>346</v>
      </c>
      <c r="B21" s="342" t="s">
        <v>347</v>
      </c>
      <c r="C21" s="343"/>
      <c r="D21" s="343"/>
      <c r="E21" s="343"/>
      <c r="F21" s="343"/>
      <c r="G21" s="343"/>
      <c r="H21" s="344"/>
      <c r="I21" s="73">
        <f>SUMIF(FP!I:I,Doklady!$B$1&amp;A21,FP!D:D)</f>
        <v>0</v>
      </c>
      <c r="T21" s="86"/>
    </row>
    <row r="22" spans="1:20" x14ac:dyDescent="0.2">
      <c r="A22" s="135" t="s">
        <v>348</v>
      </c>
      <c r="B22" s="361" t="s">
        <v>349</v>
      </c>
      <c r="C22" s="362"/>
      <c r="D22" s="362"/>
      <c r="E22" s="362"/>
      <c r="F22" s="362"/>
      <c r="G22" s="362"/>
      <c r="H22" s="363"/>
      <c r="I22" s="73">
        <f>SUMIF(FP!I:I,Doklady!$B$1&amp;A22,FP!D:D)</f>
        <v>0</v>
      </c>
      <c r="T22" s="86"/>
    </row>
    <row r="23" spans="1:20" x14ac:dyDescent="0.2">
      <c r="A23" s="115" t="s">
        <v>350</v>
      </c>
      <c r="B23" s="342" t="s">
        <v>351</v>
      </c>
      <c r="C23" s="343"/>
      <c r="D23" s="343"/>
      <c r="E23" s="343"/>
      <c r="F23" s="343"/>
      <c r="G23" s="343"/>
      <c r="H23" s="344"/>
      <c r="I23" s="73">
        <f>SUMIF(FP!I:I,Doklady!$B$1&amp;A23,FP!D:D)</f>
        <v>0</v>
      </c>
      <c r="T23" s="86"/>
    </row>
    <row r="24" spans="1:20" x14ac:dyDescent="0.2">
      <c r="A24" s="135" t="s">
        <v>352</v>
      </c>
      <c r="B24" s="342" t="s">
        <v>353</v>
      </c>
      <c r="C24" s="343"/>
      <c r="D24" s="343"/>
      <c r="E24" s="343"/>
      <c r="F24" s="343"/>
      <c r="G24" s="343"/>
      <c r="H24" s="344"/>
      <c r="I24" s="73">
        <f>SUMIF(FP!I:I,Doklady!$B$1&amp;A24,FP!D:D)</f>
        <v>0</v>
      </c>
      <c r="T24" s="86"/>
    </row>
    <row r="25" spans="1:20" x14ac:dyDescent="0.2">
      <c r="A25" s="115" t="s">
        <v>354</v>
      </c>
      <c r="B25" s="354" t="s">
        <v>355</v>
      </c>
      <c r="C25" s="355"/>
      <c r="D25" s="355"/>
      <c r="E25" s="355"/>
      <c r="F25" s="355"/>
      <c r="G25" s="355"/>
      <c r="H25" s="356"/>
      <c r="I25" s="73">
        <f>SUMIF(FP!I:I,Doklady!$B$1&amp;A25,FP!D:D)</f>
        <v>0</v>
      </c>
      <c r="T25" s="86"/>
    </row>
    <row r="26" spans="1:20" x14ac:dyDescent="0.2">
      <c r="A26" s="135" t="s">
        <v>356</v>
      </c>
      <c r="B26" s="342" t="s">
        <v>357</v>
      </c>
      <c r="C26" s="343"/>
      <c r="D26" s="343"/>
      <c r="E26" s="343"/>
      <c r="F26" s="343"/>
      <c r="G26" s="343"/>
      <c r="H26" s="344"/>
      <c r="I26" s="73">
        <f>SUMIF(FP!I:I,Doklady!$B$1&amp;A26,FP!D:D)</f>
        <v>0</v>
      </c>
      <c r="T26" s="86"/>
    </row>
    <row r="27" spans="1:20" x14ac:dyDescent="0.2">
      <c r="A27" s="115" t="s">
        <v>358</v>
      </c>
      <c r="B27" s="342" t="s">
        <v>359</v>
      </c>
      <c r="C27" s="343"/>
      <c r="D27" s="343"/>
      <c r="E27" s="343"/>
      <c r="F27" s="343"/>
      <c r="G27" s="343"/>
      <c r="H27" s="344"/>
      <c r="I27" s="73">
        <f>SUMIF(FP!I:I,Doklady!$B$1&amp;A27,FP!D:D)</f>
        <v>0</v>
      </c>
      <c r="T27" s="86"/>
    </row>
    <row r="28" spans="1:20" x14ac:dyDescent="0.2">
      <c r="A28" s="135" t="s">
        <v>360</v>
      </c>
      <c r="B28" s="342" t="s">
        <v>361</v>
      </c>
      <c r="C28" s="343"/>
      <c r="D28" s="343"/>
      <c r="E28" s="343"/>
      <c r="F28" s="343"/>
      <c r="G28" s="343"/>
      <c r="H28" s="344"/>
      <c r="I28" s="73">
        <f>SUMIF(FP!I:I,Doklady!$B$1&amp;A28,FP!D:D)</f>
        <v>0</v>
      </c>
      <c r="T28" s="86"/>
    </row>
    <row r="29" spans="1:20" x14ac:dyDescent="0.2">
      <c r="A29" s="115" t="s">
        <v>362</v>
      </c>
      <c r="B29" s="342" t="s">
        <v>363</v>
      </c>
      <c r="C29" s="343"/>
      <c r="D29" s="343"/>
      <c r="E29" s="343"/>
      <c r="F29" s="343"/>
      <c r="G29" s="343"/>
      <c r="H29" s="344"/>
      <c r="I29" s="73">
        <f>SUMIF(FP!I:I,Doklady!$B$1&amp;A29,FP!D:D)</f>
        <v>0</v>
      </c>
      <c r="T29" s="86"/>
    </row>
    <row r="30" spans="1:20" hidden="1" x14ac:dyDescent="0.2">
      <c r="A30" s="135" t="s">
        <v>364</v>
      </c>
      <c r="B30" s="342"/>
      <c r="C30" s="343"/>
      <c r="D30" s="343"/>
      <c r="E30" s="343"/>
      <c r="F30" s="343"/>
      <c r="G30" s="343"/>
      <c r="H30" s="344"/>
      <c r="I30" s="73">
        <f>SUMIF(FP!I:I,Doklady!$B$1&amp;A30,FP!D:D)</f>
        <v>0</v>
      </c>
      <c r="T30" s="86"/>
    </row>
    <row r="31" spans="1:20" hidden="1" x14ac:dyDescent="0.2">
      <c r="A31" s="115" t="s">
        <v>365</v>
      </c>
      <c r="B31" s="342"/>
      <c r="C31" s="343"/>
      <c r="D31" s="343"/>
      <c r="E31" s="343"/>
      <c r="F31" s="343"/>
      <c r="G31" s="343"/>
      <c r="H31" s="344"/>
      <c r="I31" s="73">
        <f>SUMIF(FP!I:I,Doklady!$B$1&amp;A31,FP!D:D)</f>
        <v>0</v>
      </c>
      <c r="T31" s="86"/>
    </row>
    <row r="32" spans="1:20" hidden="1" x14ac:dyDescent="0.2">
      <c r="A32" s="135" t="s">
        <v>366</v>
      </c>
      <c r="B32" s="364"/>
      <c r="C32" s="365"/>
      <c r="D32" s="365"/>
      <c r="E32" s="365"/>
      <c r="F32" s="365"/>
      <c r="G32" s="365"/>
      <c r="H32" s="366"/>
      <c r="I32" s="73">
        <f>SUMIF(FP!I:I,Doklady!$B$1&amp;A32,FP!D:D)</f>
        <v>0</v>
      </c>
      <c r="T32" s="86"/>
    </row>
    <row r="33" spans="1:21" hidden="1" x14ac:dyDescent="0.2">
      <c r="A33" s="115" t="s">
        <v>367</v>
      </c>
      <c r="B33" s="364"/>
      <c r="C33" s="365"/>
      <c r="D33" s="365"/>
      <c r="E33" s="365"/>
      <c r="F33" s="365"/>
      <c r="G33" s="365"/>
      <c r="H33" s="366"/>
      <c r="I33" s="73">
        <f>SUMIF(FP!I:I,Doklady!$B$1&amp;A33,FP!D:D)</f>
        <v>0</v>
      </c>
      <c r="T33" s="86"/>
    </row>
    <row r="34" spans="1:21" hidden="1" x14ac:dyDescent="0.2">
      <c r="A34" s="135" t="s">
        <v>368</v>
      </c>
      <c r="B34" s="367"/>
      <c r="C34" s="367"/>
      <c r="D34" s="367"/>
      <c r="E34" s="367"/>
      <c r="F34" s="367"/>
      <c r="G34" s="367"/>
      <c r="H34" s="36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pétanque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1081.3</v>
      </c>
      <c r="D40" s="78">
        <f>DSUM(Doklady!A103:J10000,"GGG",Spolu!N40:O42)</f>
        <v>2674.23</v>
      </c>
      <c r="E40" s="78">
        <f>DSUM(Doklady!A103:J10000,"GGG",Spolu!P40:Q42)</f>
        <v>9000</v>
      </c>
      <c r="F40" s="78">
        <f>DSUM(Doklady!A103:J10000,"GGG",Spolu!R40:S42)</f>
        <v>3034.4700000000003</v>
      </c>
      <c r="G40" s="78">
        <f>DSUM(Doklady!A103:J10000,"GGG",Spolu!T40:U42)-H40</f>
        <v>0</v>
      </c>
      <c r="H40" s="78">
        <f>+IFERROR(VLOOKUP(K40&amp;" - kapitálové transfery",B$53:D$90,3,0),0)</f>
        <v>0</v>
      </c>
      <c r="I40" s="73">
        <f>+C40+D40+E40+F40+G40+H40</f>
        <v>15790</v>
      </c>
      <c r="J40" s="218" t="str">
        <f>+K45</f>
        <v>.</v>
      </c>
      <c r="K40" s="218" t="str">
        <f>IF(L38&gt;0,INDEX(FP!K:K,Doklady!B2),".")</f>
        <v>pétanque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pétanque - bežné transfery</v>
      </c>
      <c r="M41" s="120">
        <v>1</v>
      </c>
      <c r="N41" s="161" t="str">
        <f>+L41</f>
        <v>a - pétanque - bežné transfery</v>
      </c>
      <c r="O41" s="120">
        <v>2</v>
      </c>
      <c r="P41" s="161" t="str">
        <f>+L41</f>
        <v>a - pétanque - bežné transfery</v>
      </c>
      <c r="Q41" s="120">
        <v>3</v>
      </c>
      <c r="R41" s="161" t="str">
        <f>+L41</f>
        <v>a - pétanque - bežné transfery</v>
      </c>
      <c r="S41" s="120">
        <v>4</v>
      </c>
      <c r="T41" s="161" t="str">
        <f>+L41</f>
        <v>a - pétanque - bežné transfery</v>
      </c>
      <c r="U41" s="120">
        <v>5</v>
      </c>
    </row>
    <row r="42" spans="1:21" ht="10.5" customHeight="1" x14ac:dyDescent="0.2">
      <c r="A42" s="115" t="s">
        <v>338</v>
      </c>
      <c r="B42" s="116" t="s">
        <v>380</v>
      </c>
      <c r="C42" s="73">
        <f>+C40</f>
        <v>1081.3</v>
      </c>
      <c r="D42" s="216">
        <f>+D40</f>
        <v>2674.23</v>
      </c>
      <c r="E42" s="216">
        <f>+E40</f>
        <v>9000</v>
      </c>
      <c r="F42" s="216">
        <f>+MIN(F39:F40)</f>
        <v>3034.4700000000003</v>
      </c>
      <c r="G42" s="216">
        <f>+MIN(G39+MAX(F39-F40,0)-MAX(E40-E39,0)-MAX(D40-D39,0)-MAX(C40-C39,0),G40)</f>
        <v>-1.1368683772161603E-12</v>
      </c>
      <c r="H42" s="216">
        <f>+MIN(H39:H40)</f>
        <v>0</v>
      </c>
      <c r="I42" s="73">
        <f>+C42+D42+E42+MIN(F39:F40)+G42+H42</f>
        <v>15789.999999999998</v>
      </c>
      <c r="J42" s="219">
        <f>+K47</f>
        <v>0</v>
      </c>
      <c r="K42" s="219">
        <f>+I42-H42</f>
        <v>15789.999999999998</v>
      </c>
      <c r="L42" s="161" t="str">
        <f>+SUBSTITUTE(L41,"bežné","kapitálové")</f>
        <v>a - pétanque - kapitálové transfery</v>
      </c>
      <c r="M42" s="120">
        <v>1</v>
      </c>
      <c r="N42" s="161" t="str">
        <f>+L42</f>
        <v>a - pétanque - kapitálové transfery</v>
      </c>
      <c r="O42" s="120">
        <v>2</v>
      </c>
      <c r="P42" s="161" t="str">
        <f>+L42</f>
        <v>a - pétanque - kapitálové transfery</v>
      </c>
      <c r="Q42" s="120">
        <v>3</v>
      </c>
      <c r="R42" s="161" t="str">
        <f>+L42</f>
        <v>a - pétanque - kapitálové transfery</v>
      </c>
      <c r="S42" s="120">
        <v>4</v>
      </c>
      <c r="T42" s="161" t="str">
        <f>+L42</f>
        <v>a - pétanque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0"/>
      <c r="B50" s="341"/>
      <c r="C50" s="341"/>
      <c r="D50" s="341"/>
      <c r="E50" s="341"/>
      <c r="F50" s="341"/>
      <c r="G50" s="341"/>
      <c r="H50" s="341"/>
      <c r="I50" s="341"/>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pétanque - bežné transfery</v>
      </c>
      <c r="C53" s="73">
        <f>IF(A53&lt;&gt;"",INDEX(FP!D:D,Doklady!B$2+(ROW()-53)),"")</f>
        <v>15790</v>
      </c>
      <c r="D53" s="73">
        <f>IF(A53&lt;&gt;"",Doklady!I1-Doklady!J1,"")</f>
        <v>15790</v>
      </c>
      <c r="E53" s="73">
        <f>IF(A53&lt;&gt;"",MIN(D53,C53)*Doklady!C1/(1-Doklady!C1),"")</f>
        <v>0</v>
      </c>
      <c r="F53" s="71">
        <f>IF(A53&lt;&gt;"",Doklady!J1,"")</f>
        <v>0</v>
      </c>
      <c r="G53" s="73">
        <f>+IFERROR(HLOOKUP(IF(RIGHT(B53,15)="bežné transfery",LEFT(B53,LEN(B53)-18),0),$J$40:$K$42,3,0),MIN(C53,D53))</f>
        <v>15789.999999999998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15790</v>
      </c>
      <c r="D130" s="228">
        <f t="shared" ref="D130:I130" si="9">SUM(D53:D129)</f>
        <v>15790</v>
      </c>
      <c r="E130" s="228">
        <f t="shared" si="9"/>
        <v>0</v>
      </c>
      <c r="F130" s="228">
        <f t="shared" si="9"/>
        <v>0</v>
      </c>
      <c r="G130" s="228">
        <f t="shared" si="9"/>
        <v>15789.999999999998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57"/>
      <c r="E140" s="357"/>
      <c r="F140" s="357"/>
      <c r="G140" s="357"/>
      <c r="H140" s="357"/>
      <c r="I140" s="357"/>
      <c r="J140" s="85"/>
    </row>
    <row r="141" spans="1:26" ht="68.25" customHeight="1" x14ac:dyDescent="0.25">
      <c r="A141" s="9"/>
      <c r="B141" s="283" t="s">
        <v>397</v>
      </c>
      <c r="C141" s="214"/>
      <c r="D141" s="337" t="s">
        <v>398</v>
      </c>
      <c r="E141" s="337"/>
      <c r="F141" s="337"/>
      <c r="G141" s="337"/>
      <c r="H141" s="337"/>
      <c r="I141" s="337"/>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16" zoomScaleNormal="100" workbookViewId="0">
      <selection activeCell="A142" sqref="A142"/>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pétanque - bežné transfery</v>
      </c>
      <c r="B1" s="232" t="str">
        <f>INDEX(Adr!A:A,B102+1)</f>
        <v>36064742</v>
      </c>
      <c r="C1" s="233">
        <f>IF(ROW()&lt;=B$3,INDEX(FP!E:E,B$2+ROW()-1),"")</f>
        <v>0</v>
      </c>
      <c r="D1" s="234" t="str">
        <f>IF(ROW()&lt;=B$3,INDEX(FP!F:F,B$2+ROW()-1),"")</f>
        <v>a</v>
      </c>
      <c r="E1" s="234"/>
      <c r="F1" s="234" t="str">
        <f>IF(ROW()&lt;=B$3,INDEX(FP!G:G,B$2+ROW()-1),"")</f>
        <v>026 02</v>
      </c>
      <c r="G1" s="234"/>
      <c r="H1" s="235" t="str">
        <f>IF(ROW()&lt;=B$3,INDEX(FP!C:C,B$2+ROW()-1),"")</f>
        <v>pétanque - bežné transfery</v>
      </c>
      <c r="I1" s="236">
        <f t="shared" ref="I1:I6" si="0">IF(ROW()&lt;=B$3,SUMIF(A$107:A$10042,A1,I$107:I$10042),"")</f>
        <v>15790</v>
      </c>
      <c r="J1" s="236">
        <f t="shared" ref="J1:J32" si="1">IF(ROW()&lt;=B$3,SUMIFS(I$103:I$50042,A$103:A$50042,K1,J$103:J$50042,L1),"")</f>
        <v>0</v>
      </c>
      <c r="K1" s="110" t="str">
        <f>$A1</f>
        <v>a - pétanque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14" t="s">
        <v>1505</v>
      </c>
      <c r="B100" s="314"/>
      <c r="C100" s="314"/>
      <c r="D100" s="314"/>
      <c r="E100" s="314"/>
      <c r="F100" s="314"/>
      <c r="G100" s="314"/>
      <c r="H100" s="314"/>
      <c r="I100" s="316" t="s">
        <v>1488</v>
      </c>
      <c r="J100" s="316"/>
      <c r="K100" s="89"/>
    </row>
    <row r="101" spans="1:25" ht="15.6" x14ac:dyDescent="0.3">
      <c r="A101" s="317"/>
      <c r="B101" s="317"/>
      <c r="C101" s="317"/>
      <c r="D101" s="317"/>
      <c r="E101" s="317"/>
      <c r="F101" s="317"/>
      <c r="G101" s="317"/>
      <c r="H101" s="317"/>
      <c r="I101" s="315">
        <v>45887</v>
      </c>
      <c r="J101" s="315"/>
    </row>
    <row r="102" spans="1:25" ht="13.8" x14ac:dyDescent="0.25">
      <c r="A102" s="249" t="s">
        <v>403</v>
      </c>
      <c r="B102" s="250">
        <v>17</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1506</v>
      </c>
      <c r="B107" s="14">
        <v>2025002</v>
      </c>
      <c r="C107" s="14" t="s">
        <v>1507</v>
      </c>
      <c r="D107" s="16">
        <v>45677</v>
      </c>
      <c r="E107" s="16"/>
      <c r="F107" s="14" t="s">
        <v>1519</v>
      </c>
      <c r="G107" s="14">
        <v>35899883</v>
      </c>
      <c r="H107" s="14" t="s">
        <v>1520</v>
      </c>
      <c r="I107" s="15">
        <v>72</v>
      </c>
      <c r="J107" s="77">
        <v>4</v>
      </c>
      <c r="K107" s="92"/>
    </row>
    <row r="108" spans="1:25" ht="13.2" x14ac:dyDescent="0.25">
      <c r="A108" s="14" t="s">
        <v>1506</v>
      </c>
      <c r="B108" s="14">
        <v>2025003</v>
      </c>
      <c r="C108" s="14" t="s">
        <v>1508</v>
      </c>
      <c r="D108" s="16">
        <v>45694</v>
      </c>
      <c r="E108" s="16"/>
      <c r="F108" s="14" t="s">
        <v>1519</v>
      </c>
      <c r="G108" s="14">
        <v>35899883</v>
      </c>
      <c r="H108" s="14" t="s">
        <v>1520</v>
      </c>
      <c r="I108" s="15">
        <v>72</v>
      </c>
      <c r="J108" s="77">
        <v>4</v>
      </c>
      <c r="K108" s="92"/>
    </row>
    <row r="109" spans="1:25" ht="13.2" x14ac:dyDescent="0.25">
      <c r="A109" s="14" t="s">
        <v>1506</v>
      </c>
      <c r="B109" s="14">
        <v>2025006</v>
      </c>
      <c r="C109" s="14" t="s">
        <v>1509</v>
      </c>
      <c r="D109" s="16">
        <v>45726</v>
      </c>
      <c r="E109" s="16"/>
      <c r="F109" s="14" t="s">
        <v>1519</v>
      </c>
      <c r="G109" s="14">
        <v>35899883</v>
      </c>
      <c r="H109" s="14" t="s">
        <v>1520</v>
      </c>
      <c r="I109" s="15">
        <v>72</v>
      </c>
      <c r="J109" s="77">
        <v>4</v>
      </c>
      <c r="K109" s="92"/>
    </row>
    <row r="110" spans="1:25" ht="13.2" x14ac:dyDescent="0.25">
      <c r="A110" s="14" t="s">
        <v>1506</v>
      </c>
      <c r="B110" s="14">
        <v>2025013</v>
      </c>
      <c r="C110" s="14" t="s">
        <v>1510</v>
      </c>
      <c r="D110" s="16">
        <v>45762</v>
      </c>
      <c r="E110" s="16"/>
      <c r="F110" s="14" t="s">
        <v>1519</v>
      </c>
      <c r="G110" s="14">
        <v>35899883</v>
      </c>
      <c r="H110" s="14" t="s">
        <v>1520</v>
      </c>
      <c r="I110" s="15">
        <v>72</v>
      </c>
      <c r="J110" s="77">
        <v>4</v>
      </c>
      <c r="K110" s="92"/>
    </row>
    <row r="111" spans="1:25" ht="13.2" x14ac:dyDescent="0.25">
      <c r="A111" s="14" t="s">
        <v>1506</v>
      </c>
      <c r="B111" s="14">
        <v>2025015</v>
      </c>
      <c r="C111" s="14" t="s">
        <v>1511</v>
      </c>
      <c r="D111" s="16">
        <v>45789</v>
      </c>
      <c r="E111" s="16"/>
      <c r="F111" s="14" t="s">
        <v>1519</v>
      </c>
      <c r="G111" s="14">
        <v>35899883</v>
      </c>
      <c r="H111" s="14" t="s">
        <v>1520</v>
      </c>
      <c r="I111" s="15">
        <v>72</v>
      </c>
      <c r="J111" s="77">
        <v>4</v>
      </c>
      <c r="K111" s="92"/>
    </row>
    <row r="112" spans="1:25" ht="13.2" x14ac:dyDescent="0.25">
      <c r="A112" s="14" t="s">
        <v>1506</v>
      </c>
      <c r="B112" s="14">
        <v>2025022</v>
      </c>
      <c r="C112" s="14" t="s">
        <v>1512</v>
      </c>
      <c r="D112" s="16">
        <v>45815</v>
      </c>
      <c r="E112" s="16"/>
      <c r="F112" s="14" t="s">
        <v>1519</v>
      </c>
      <c r="G112" s="14">
        <v>35899883</v>
      </c>
      <c r="H112" s="14" t="s">
        <v>1520</v>
      </c>
      <c r="I112" s="15">
        <v>72</v>
      </c>
      <c r="J112" s="77">
        <v>4</v>
      </c>
      <c r="K112" s="92"/>
    </row>
    <row r="113" spans="1:11" ht="13.2" x14ac:dyDescent="0.25">
      <c r="A113" s="14" t="s">
        <v>1506</v>
      </c>
      <c r="B113" s="14">
        <v>2025027</v>
      </c>
      <c r="C113" s="14" t="s">
        <v>1513</v>
      </c>
      <c r="D113" s="16">
        <v>45842</v>
      </c>
      <c r="E113" s="16"/>
      <c r="F113" s="14" t="s">
        <v>1519</v>
      </c>
      <c r="G113" s="14">
        <v>35899883</v>
      </c>
      <c r="H113" s="14" t="s">
        <v>1520</v>
      </c>
      <c r="I113" s="15">
        <v>72</v>
      </c>
      <c r="J113" s="77">
        <v>4</v>
      </c>
      <c r="K113" s="92"/>
    </row>
    <row r="114" spans="1:11" ht="13.2" x14ac:dyDescent="0.25">
      <c r="A114" s="14" t="s">
        <v>1506</v>
      </c>
      <c r="B114" s="14">
        <v>2025031</v>
      </c>
      <c r="C114" s="14" t="s">
        <v>1514</v>
      </c>
      <c r="D114" s="16">
        <v>45874</v>
      </c>
      <c r="E114" s="16"/>
      <c r="F114" s="14" t="s">
        <v>1519</v>
      </c>
      <c r="G114" s="14">
        <v>35899883</v>
      </c>
      <c r="H114" s="14" t="s">
        <v>1520</v>
      </c>
      <c r="I114" s="15">
        <v>72</v>
      </c>
      <c r="J114" s="77">
        <v>4</v>
      </c>
      <c r="K114" s="92"/>
    </row>
    <row r="115" spans="1:11" ht="13.2" x14ac:dyDescent="0.25">
      <c r="A115" s="14" t="s">
        <v>1506</v>
      </c>
      <c r="B115" s="14">
        <v>2025050</v>
      </c>
      <c r="C115" s="14" t="s">
        <v>1515</v>
      </c>
      <c r="D115" s="16">
        <v>45903</v>
      </c>
      <c r="E115" s="16"/>
      <c r="F115" s="14" t="s">
        <v>1519</v>
      </c>
      <c r="G115" s="14">
        <v>35899883</v>
      </c>
      <c r="H115" s="14" t="s">
        <v>1520</v>
      </c>
      <c r="I115" s="15">
        <v>72</v>
      </c>
      <c r="J115" s="77">
        <v>4</v>
      </c>
      <c r="K115" s="92"/>
    </row>
    <row r="116" spans="1:11" ht="13.2" x14ac:dyDescent="0.25">
      <c r="A116" s="14" t="s">
        <v>1506</v>
      </c>
      <c r="B116" s="14">
        <v>2025063</v>
      </c>
      <c r="C116" s="14" t="s">
        <v>1516</v>
      </c>
      <c r="D116" s="16">
        <v>45938</v>
      </c>
      <c r="E116" s="16"/>
      <c r="F116" s="14" t="s">
        <v>1519</v>
      </c>
      <c r="G116" s="14">
        <v>35899883</v>
      </c>
      <c r="H116" s="14" t="s">
        <v>1520</v>
      </c>
      <c r="I116" s="15">
        <v>82.5</v>
      </c>
      <c r="J116" s="77">
        <v>4</v>
      </c>
      <c r="K116" s="92"/>
    </row>
    <row r="117" spans="1:11" ht="13.2" x14ac:dyDescent="0.25">
      <c r="A117" s="14" t="s">
        <v>1506</v>
      </c>
      <c r="B117" s="14">
        <v>2025069</v>
      </c>
      <c r="C117" s="14" t="s">
        <v>1517</v>
      </c>
      <c r="D117" s="16">
        <v>45971</v>
      </c>
      <c r="E117" s="16"/>
      <c r="F117" s="14" t="s">
        <v>1519</v>
      </c>
      <c r="G117" s="14">
        <v>35899883</v>
      </c>
      <c r="H117" s="14" t="s">
        <v>1520</v>
      </c>
      <c r="I117" s="15">
        <v>82.5</v>
      </c>
      <c r="J117" s="77">
        <v>4</v>
      </c>
      <c r="K117" s="92"/>
    </row>
    <row r="118" spans="1:11" ht="13.2" x14ac:dyDescent="0.25">
      <c r="A118" s="14" t="s">
        <v>1506</v>
      </c>
      <c r="B118" s="14">
        <v>2025074</v>
      </c>
      <c r="C118" s="14" t="s">
        <v>1518</v>
      </c>
      <c r="D118" s="16">
        <v>46000</v>
      </c>
      <c r="E118" s="16"/>
      <c r="F118" s="14" t="s">
        <v>1519</v>
      </c>
      <c r="G118" s="14">
        <v>35899883</v>
      </c>
      <c r="H118" s="14" t="s">
        <v>1520</v>
      </c>
      <c r="I118" s="15">
        <v>21.47</v>
      </c>
      <c r="J118" s="77">
        <v>4</v>
      </c>
      <c r="K118" s="92"/>
    </row>
    <row r="119" spans="1:11" ht="13.2" x14ac:dyDescent="0.25">
      <c r="A119" s="14" t="s">
        <v>1506</v>
      </c>
      <c r="B119" s="14" t="s">
        <v>1541</v>
      </c>
      <c r="C119" s="14">
        <v>2025012</v>
      </c>
      <c r="D119" s="16">
        <v>45748</v>
      </c>
      <c r="E119" s="16"/>
      <c r="F119" s="14" t="s">
        <v>1521</v>
      </c>
      <c r="G119" s="14">
        <v>47630507</v>
      </c>
      <c r="H119" s="14" t="s">
        <v>1531</v>
      </c>
      <c r="I119" s="15">
        <v>50</v>
      </c>
      <c r="J119" s="77">
        <v>4</v>
      </c>
      <c r="K119" s="92"/>
    </row>
    <row r="120" spans="1:11" ht="13.2" x14ac:dyDescent="0.25">
      <c r="A120" s="14" t="s">
        <v>1506</v>
      </c>
      <c r="B120" s="14" t="s">
        <v>1532</v>
      </c>
      <c r="C120" s="14">
        <v>2025016</v>
      </c>
      <c r="D120" s="16">
        <v>45790</v>
      </c>
      <c r="E120" s="16"/>
      <c r="F120" s="14" t="s">
        <v>1522</v>
      </c>
      <c r="G120" s="14">
        <v>47630507</v>
      </c>
      <c r="H120" s="14" t="s">
        <v>1531</v>
      </c>
      <c r="I120" s="15">
        <v>50</v>
      </c>
      <c r="J120" s="77">
        <v>4</v>
      </c>
      <c r="K120" s="92"/>
    </row>
    <row r="121" spans="1:11" ht="13.2" x14ac:dyDescent="0.25">
      <c r="A121" s="14" t="s">
        <v>1506</v>
      </c>
      <c r="B121" s="14" t="s">
        <v>1533</v>
      </c>
      <c r="C121" s="14">
        <v>2025023</v>
      </c>
      <c r="D121" s="16">
        <v>45827</v>
      </c>
      <c r="E121" s="16"/>
      <c r="F121" s="14" t="s">
        <v>1523</v>
      </c>
      <c r="G121" s="14">
        <v>47630507</v>
      </c>
      <c r="H121" s="14" t="s">
        <v>1531</v>
      </c>
      <c r="I121" s="15">
        <v>50</v>
      </c>
      <c r="J121" s="77">
        <v>4</v>
      </c>
      <c r="K121" s="92"/>
    </row>
    <row r="122" spans="1:11" ht="13.2" x14ac:dyDescent="0.25">
      <c r="A122" s="14" t="s">
        <v>1506</v>
      </c>
      <c r="B122" s="14" t="s">
        <v>1534</v>
      </c>
      <c r="C122" s="14">
        <v>2025025</v>
      </c>
      <c r="D122" s="16">
        <v>45842</v>
      </c>
      <c r="E122" s="16"/>
      <c r="F122" s="14" t="s">
        <v>1524</v>
      </c>
      <c r="G122" s="14">
        <v>47630507</v>
      </c>
      <c r="H122" s="14" t="s">
        <v>1531</v>
      </c>
      <c r="I122" s="15">
        <v>50</v>
      </c>
      <c r="J122" s="77">
        <v>4</v>
      </c>
      <c r="K122" s="92"/>
    </row>
    <row r="123" spans="1:11" ht="13.2" x14ac:dyDescent="0.25">
      <c r="A123" s="14" t="s">
        <v>1506</v>
      </c>
      <c r="B123" s="14" t="s">
        <v>1535</v>
      </c>
      <c r="C123" s="14">
        <v>2025038</v>
      </c>
      <c r="D123" s="16">
        <v>45888</v>
      </c>
      <c r="E123" s="16"/>
      <c r="F123" s="14" t="s">
        <v>1525</v>
      </c>
      <c r="G123" s="14">
        <v>47630507</v>
      </c>
      <c r="H123" s="14" t="s">
        <v>1531</v>
      </c>
      <c r="I123" s="15">
        <v>50</v>
      </c>
      <c r="J123" s="77">
        <v>4</v>
      </c>
      <c r="K123" s="92"/>
    </row>
    <row r="124" spans="1:11" ht="13.2" x14ac:dyDescent="0.25">
      <c r="A124" s="14" t="s">
        <v>1506</v>
      </c>
      <c r="B124" s="14" t="s">
        <v>1536</v>
      </c>
      <c r="C124" s="14">
        <v>2025051</v>
      </c>
      <c r="D124" s="16">
        <v>45903</v>
      </c>
      <c r="E124" s="16"/>
      <c r="F124" s="14" t="s">
        <v>1526</v>
      </c>
      <c r="G124" s="14">
        <v>47630507</v>
      </c>
      <c r="H124" s="14" t="s">
        <v>1531</v>
      </c>
      <c r="I124" s="15">
        <v>50</v>
      </c>
      <c r="J124" s="77">
        <v>4</v>
      </c>
      <c r="K124" s="92"/>
    </row>
    <row r="125" spans="1:11" ht="13.2" x14ac:dyDescent="0.25">
      <c r="A125" s="14" t="s">
        <v>1506</v>
      </c>
      <c r="B125" s="14" t="s">
        <v>1537</v>
      </c>
      <c r="C125" s="14">
        <v>2025065</v>
      </c>
      <c r="D125" s="16">
        <v>45950</v>
      </c>
      <c r="E125" s="16"/>
      <c r="F125" s="14" t="s">
        <v>1527</v>
      </c>
      <c r="G125" s="14">
        <v>47630507</v>
      </c>
      <c r="H125" s="14" t="s">
        <v>1531</v>
      </c>
      <c r="I125" s="15">
        <v>50</v>
      </c>
      <c r="J125" s="77">
        <v>4</v>
      </c>
      <c r="K125" s="92"/>
    </row>
    <row r="126" spans="1:11" ht="13.2" x14ac:dyDescent="0.25">
      <c r="A126" s="14" t="s">
        <v>1506</v>
      </c>
      <c r="B126" s="14" t="s">
        <v>1538</v>
      </c>
      <c r="C126" s="14">
        <v>2025070</v>
      </c>
      <c r="D126" s="16">
        <v>45971</v>
      </c>
      <c r="E126" s="16"/>
      <c r="F126" s="14" t="s">
        <v>1528</v>
      </c>
      <c r="G126" s="14">
        <v>47630507</v>
      </c>
      <c r="H126" s="14" t="s">
        <v>1531</v>
      </c>
      <c r="I126" s="15">
        <v>50</v>
      </c>
      <c r="J126" s="77">
        <v>4</v>
      </c>
      <c r="K126" s="92"/>
    </row>
    <row r="127" spans="1:11" ht="13.2" x14ac:dyDescent="0.25">
      <c r="A127" s="14" t="s">
        <v>1506</v>
      </c>
      <c r="B127" s="14" t="s">
        <v>1539</v>
      </c>
      <c r="C127" s="14">
        <v>2025075</v>
      </c>
      <c r="D127" s="16">
        <v>46000</v>
      </c>
      <c r="E127" s="16"/>
      <c r="F127" s="14" t="s">
        <v>1529</v>
      </c>
      <c r="G127" s="14">
        <v>47630507</v>
      </c>
      <c r="H127" s="14" t="s">
        <v>1531</v>
      </c>
      <c r="I127" s="15">
        <v>50</v>
      </c>
      <c r="J127" s="77">
        <v>4</v>
      </c>
      <c r="K127" s="92"/>
    </row>
    <row r="128" spans="1:11" ht="13.2" x14ac:dyDescent="0.25">
      <c r="A128" s="14" t="s">
        <v>1506</v>
      </c>
      <c r="B128" s="14" t="s">
        <v>1540</v>
      </c>
      <c r="C128" s="14">
        <v>2025076</v>
      </c>
      <c r="D128" s="16">
        <v>46008</v>
      </c>
      <c r="E128" s="16"/>
      <c r="F128" s="14" t="s">
        <v>1530</v>
      </c>
      <c r="G128" s="14">
        <v>47630507</v>
      </c>
      <c r="H128" s="14" t="s">
        <v>1531</v>
      </c>
      <c r="I128" s="15">
        <v>50</v>
      </c>
      <c r="J128" s="77">
        <v>4</v>
      </c>
      <c r="K128" s="92"/>
    </row>
    <row r="129" spans="1:11" ht="20.399999999999999" x14ac:dyDescent="0.25">
      <c r="A129" s="14" t="s">
        <v>1506</v>
      </c>
      <c r="B129" s="14" t="s">
        <v>1545</v>
      </c>
      <c r="C129" s="14" t="s">
        <v>1542</v>
      </c>
      <c r="D129" s="16">
        <v>45726</v>
      </c>
      <c r="E129" s="16"/>
      <c r="F129" s="14" t="s">
        <v>1543</v>
      </c>
      <c r="G129" s="14"/>
      <c r="H129" s="14" t="s">
        <v>1544</v>
      </c>
      <c r="I129" s="15">
        <v>700</v>
      </c>
      <c r="J129" s="77">
        <v>4</v>
      </c>
      <c r="K129" s="92"/>
    </row>
    <row r="130" spans="1:11" ht="20.399999999999999" x14ac:dyDescent="0.25">
      <c r="A130" s="14" t="s">
        <v>1506</v>
      </c>
      <c r="B130" s="14">
        <v>2025017</v>
      </c>
      <c r="C130" s="14" t="s">
        <v>1552</v>
      </c>
      <c r="D130" s="16">
        <v>45790</v>
      </c>
      <c r="E130" s="16"/>
      <c r="F130" s="14" t="s">
        <v>1546</v>
      </c>
      <c r="G130" s="14"/>
      <c r="H130" s="14" t="s">
        <v>1553</v>
      </c>
      <c r="I130" s="15">
        <v>930</v>
      </c>
      <c r="J130" s="77">
        <v>2</v>
      </c>
      <c r="K130" s="92"/>
    </row>
    <row r="131" spans="1:11" ht="20.399999999999999" x14ac:dyDescent="0.25">
      <c r="A131" s="14" t="s">
        <v>1506</v>
      </c>
      <c r="B131" s="14">
        <v>2025026</v>
      </c>
      <c r="C131" s="14" t="s">
        <v>1555</v>
      </c>
      <c r="D131" s="16">
        <v>45842</v>
      </c>
      <c r="E131" s="16"/>
      <c r="F131" s="14" t="s">
        <v>1547</v>
      </c>
      <c r="G131" s="14">
        <v>36747599</v>
      </c>
      <c r="H131" s="14" t="s">
        <v>1554</v>
      </c>
      <c r="I131" s="15">
        <v>1077.73</v>
      </c>
      <c r="J131" s="77">
        <v>2</v>
      </c>
      <c r="K131" s="92"/>
    </row>
    <row r="132" spans="1:11" ht="13.2" customHeight="1" x14ac:dyDescent="0.25">
      <c r="A132" s="14" t="s">
        <v>1506</v>
      </c>
      <c r="B132" s="14"/>
      <c r="C132" s="14"/>
      <c r="D132" s="16"/>
      <c r="E132" s="16"/>
      <c r="F132" s="14"/>
      <c r="G132" s="14"/>
      <c r="H132" s="14"/>
      <c r="I132" s="15"/>
      <c r="J132" s="77"/>
      <c r="K132" s="92"/>
    </row>
    <row r="133" spans="1:11" ht="20.399999999999999" x14ac:dyDescent="0.25">
      <c r="A133" s="14" t="s">
        <v>1506</v>
      </c>
      <c r="B133" s="14">
        <v>2025039</v>
      </c>
      <c r="C133" s="14" t="s">
        <v>1558</v>
      </c>
      <c r="D133" s="16">
        <v>45889</v>
      </c>
      <c r="E133" s="16"/>
      <c r="F133" s="14" t="s">
        <v>1548</v>
      </c>
      <c r="G133" s="14" t="s">
        <v>1556</v>
      </c>
      <c r="H133" s="14" t="s">
        <v>1557</v>
      </c>
      <c r="I133" s="15">
        <v>334.56</v>
      </c>
      <c r="J133" s="77">
        <v>2</v>
      </c>
      <c r="K133" s="92"/>
    </row>
    <row r="134" spans="1:11" ht="13.2" x14ac:dyDescent="0.25">
      <c r="A134" s="14" t="s">
        <v>1506</v>
      </c>
      <c r="B134" s="14">
        <v>2025040</v>
      </c>
      <c r="C134" s="14" t="s">
        <v>1561</v>
      </c>
      <c r="D134" s="16">
        <v>45889</v>
      </c>
      <c r="E134" s="16"/>
      <c r="F134" s="14" t="s">
        <v>1549</v>
      </c>
      <c r="G134" s="14" t="s">
        <v>1559</v>
      </c>
      <c r="H134" s="14" t="s">
        <v>1560</v>
      </c>
      <c r="I134" s="15">
        <v>170</v>
      </c>
      <c r="J134" s="77">
        <v>2</v>
      </c>
      <c r="K134" s="92"/>
    </row>
    <row r="135" spans="1:11" ht="20.399999999999999" x14ac:dyDescent="0.25">
      <c r="A135" s="14" t="s">
        <v>1506</v>
      </c>
      <c r="B135" s="14">
        <v>2025042</v>
      </c>
      <c r="C135" s="14"/>
      <c r="D135" s="16">
        <v>45889</v>
      </c>
      <c r="E135" s="16"/>
      <c r="F135" s="14" t="s">
        <v>1550</v>
      </c>
      <c r="G135" s="14"/>
      <c r="H135" s="14" t="s">
        <v>1563</v>
      </c>
      <c r="I135" s="15">
        <v>81.099999999999994</v>
      </c>
      <c r="J135" s="77">
        <v>2</v>
      </c>
      <c r="K135" s="92"/>
    </row>
    <row r="136" spans="1:11" ht="13.2" x14ac:dyDescent="0.25">
      <c r="A136" s="14" t="s">
        <v>1506</v>
      </c>
      <c r="B136" s="14">
        <v>2025041</v>
      </c>
      <c r="C136" s="14"/>
      <c r="D136" s="16">
        <v>45889</v>
      </c>
      <c r="E136" s="16"/>
      <c r="F136" s="14" t="s">
        <v>1551</v>
      </c>
      <c r="G136" s="14"/>
      <c r="H136" s="14" t="s">
        <v>1562</v>
      </c>
      <c r="I136" s="15">
        <v>80.84</v>
      </c>
      <c r="J136" s="77">
        <v>2</v>
      </c>
      <c r="K136" s="92"/>
    </row>
    <row r="137" spans="1:11" ht="20.399999999999999" x14ac:dyDescent="0.25">
      <c r="A137" s="14" t="s">
        <v>1506</v>
      </c>
      <c r="B137" s="14">
        <v>2025018</v>
      </c>
      <c r="C137" s="14"/>
      <c r="D137" s="16">
        <v>45792</v>
      </c>
      <c r="E137" s="16"/>
      <c r="F137" s="14" t="s">
        <v>1564</v>
      </c>
      <c r="G137" s="14"/>
      <c r="H137" s="14" t="s">
        <v>1565</v>
      </c>
      <c r="I137" s="15">
        <v>4200</v>
      </c>
      <c r="J137" s="77">
        <v>3</v>
      </c>
      <c r="K137" s="92"/>
    </row>
    <row r="138" spans="1:11" ht="20.399999999999999" x14ac:dyDescent="0.25">
      <c r="A138" s="14" t="s">
        <v>1506</v>
      </c>
      <c r="B138" s="14">
        <v>2025021</v>
      </c>
      <c r="C138" s="14" t="s">
        <v>1566</v>
      </c>
      <c r="D138" s="16">
        <v>45807</v>
      </c>
      <c r="E138" s="16"/>
      <c r="F138" s="14" t="s">
        <v>1567</v>
      </c>
      <c r="G138" s="14"/>
      <c r="H138" s="14" t="s">
        <v>1568</v>
      </c>
      <c r="I138" s="15">
        <v>2100</v>
      </c>
      <c r="J138" s="77">
        <v>3</v>
      </c>
      <c r="K138" s="92"/>
    </row>
    <row r="139" spans="1:11" ht="20.399999999999999" x14ac:dyDescent="0.25">
      <c r="A139" s="14" t="s">
        <v>1506</v>
      </c>
      <c r="B139" s="14">
        <v>2025029</v>
      </c>
      <c r="C139" s="14" t="s">
        <v>1566</v>
      </c>
      <c r="D139" s="16">
        <v>45866</v>
      </c>
      <c r="E139" s="16"/>
      <c r="F139" s="14" t="s">
        <v>1569</v>
      </c>
      <c r="G139" s="14"/>
      <c r="H139" s="14" t="s">
        <v>1570</v>
      </c>
      <c r="I139" s="15">
        <v>2100</v>
      </c>
      <c r="J139" s="77">
        <v>3</v>
      </c>
      <c r="K139" s="92"/>
    </row>
    <row r="140" spans="1:11" ht="20.399999999999999" x14ac:dyDescent="0.25">
      <c r="A140" s="14" t="s">
        <v>1506</v>
      </c>
      <c r="B140" s="14">
        <v>2025062</v>
      </c>
      <c r="C140" s="14" t="s">
        <v>1566</v>
      </c>
      <c r="D140" s="16">
        <v>45938</v>
      </c>
      <c r="E140" s="16"/>
      <c r="F140" s="14" t="s">
        <v>1572</v>
      </c>
      <c r="G140" s="14"/>
      <c r="H140" s="14" t="s">
        <v>1571</v>
      </c>
      <c r="I140" s="15">
        <v>600</v>
      </c>
      <c r="J140" s="77">
        <v>3</v>
      </c>
      <c r="K140" s="92"/>
    </row>
    <row r="141" spans="1:11" ht="51" x14ac:dyDescent="0.25">
      <c r="A141" s="14" t="s">
        <v>1506</v>
      </c>
      <c r="B141" s="14">
        <v>2025078</v>
      </c>
      <c r="C141" s="14" t="s">
        <v>1576</v>
      </c>
      <c r="D141" s="16">
        <v>46022</v>
      </c>
      <c r="E141" s="16"/>
      <c r="F141" s="14" t="s">
        <v>1577</v>
      </c>
      <c r="G141" s="14"/>
      <c r="H141" s="14" t="s">
        <v>1578</v>
      </c>
      <c r="I141" s="15">
        <v>1081.3</v>
      </c>
      <c r="J141" s="77">
        <v>1</v>
      </c>
      <c r="K141" s="92"/>
    </row>
    <row r="142" spans="1:11" ht="20.399999999999999" x14ac:dyDescent="0.25">
      <c r="A142" s="14" t="s">
        <v>1506</v>
      </c>
      <c r="B142" s="14">
        <v>2025053</v>
      </c>
      <c r="C142" s="14" t="s">
        <v>1574</v>
      </c>
      <c r="D142" s="16">
        <v>45915</v>
      </c>
      <c r="E142" s="16"/>
      <c r="F142" s="14" t="s">
        <v>1573</v>
      </c>
      <c r="G142" s="14"/>
      <c r="H142" s="14" t="s">
        <v>1575</v>
      </c>
      <c r="I142" s="15">
        <v>1000</v>
      </c>
      <c r="J142" s="77">
        <v>4</v>
      </c>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Slovenská federácia pétanque, Karpatské námestie 10A, Bratislava, 831 06</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36064742</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Slovenská federácia pétanque, Karpatské námestie 10A, Bratislava, 831 06</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36064742</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Peter Šúry</cp:lastModifiedBy>
  <cp:revision/>
  <cp:lastPrinted>2025-01-23T13:30:36Z</cp:lastPrinted>
  <dcterms:created xsi:type="dcterms:W3CDTF">2017-02-20T06:20:12Z</dcterms:created>
  <dcterms:modified xsi:type="dcterms:W3CDTF">2026-04-16T19:57:21Z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