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ento_zošit" defaultThemeVersion="124226"/>
  <mc:AlternateContent xmlns:mc="http://schemas.openxmlformats.org/markup-compatibility/2006">
    <mc:Choice Requires="x15">
      <x15ac:absPath xmlns:x15ac="http://schemas.microsoft.com/office/spreadsheetml/2010/11/ac" url="C:\Users\HP\Desktop\wushu a ost\sacw\2025\dotacie\nove podmienky pre rok 2025\"/>
    </mc:Choice>
  </mc:AlternateContent>
  <xr:revisionPtr revIDLastSave="0" documentId="13_ncr:1_{69E397C4-6548-49C9-8CB2-44994122B484}" xr6:coauthVersionLast="47" xr6:coauthVersionMax="47" xr10:uidLastSave="{00000000-0000-0000-0000-000000000000}"/>
  <bookViews>
    <workbookView xWindow="-108" yWindow="-108" windowWidth="23256" windowHeight="12456"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95" i="1" l="1"/>
  <c r="J95" i="1"/>
  <c r="L22" i="1"/>
  <c r="M22" i="1"/>
  <c r="N22" i="1"/>
  <c r="L23" i="1"/>
  <c r="M23" i="1"/>
  <c r="N23" i="1"/>
  <c r="L24" i="1"/>
  <c r="M24" i="1"/>
  <c r="N24" i="1"/>
  <c r="L25" i="1"/>
  <c r="M25" i="1"/>
  <c r="N25" i="1"/>
  <c r="L26" i="1"/>
  <c r="M26" i="1"/>
  <c r="N26" i="1"/>
  <c r="L27" i="1"/>
  <c r="M27" i="1"/>
  <c r="N27" i="1"/>
  <c r="L28" i="1"/>
  <c r="M28" i="1"/>
  <c r="N28" i="1"/>
  <c r="L29" i="1"/>
  <c r="M29" i="1"/>
  <c r="N29" i="1"/>
  <c r="L30" i="1"/>
  <c r="M30" i="1"/>
  <c r="L31" i="1"/>
  <c r="M31" i="1"/>
  <c r="L32" i="1"/>
  <c r="M32" i="1"/>
  <c r="N32" i="1"/>
  <c r="L33" i="1"/>
  <c r="M33" i="1"/>
  <c r="L34" i="1"/>
  <c r="M34" i="1"/>
  <c r="N34" i="1"/>
  <c r="L35" i="1"/>
  <c r="M35" i="1"/>
  <c r="L36" i="1"/>
  <c r="M36" i="1"/>
  <c r="N36" i="1"/>
  <c r="L37" i="1"/>
  <c r="M37" i="1"/>
  <c r="N37" i="1"/>
  <c r="L38" i="1"/>
  <c r="M38" i="1"/>
  <c r="N38" i="1"/>
  <c r="L39" i="1"/>
  <c r="M39" i="1"/>
  <c r="L40" i="1"/>
  <c r="M40" i="1"/>
  <c r="N40" i="1"/>
  <c r="L41" i="1"/>
  <c r="M41" i="1"/>
  <c r="L42" i="1"/>
  <c r="M42" i="1"/>
  <c r="N42" i="1"/>
  <c r="L43" i="1"/>
  <c r="M43" i="1"/>
  <c r="L44" i="1"/>
  <c r="M44" i="1"/>
  <c r="N44" i="1"/>
  <c r="L45" i="1"/>
  <c r="M45" i="1"/>
  <c r="N45" i="1"/>
  <c r="L46" i="1"/>
  <c r="M46" i="1"/>
  <c r="N46" i="1"/>
  <c r="L47" i="1"/>
  <c r="M47" i="1"/>
  <c r="L48" i="1"/>
  <c r="M48" i="1"/>
  <c r="N48" i="1"/>
  <c r="L49" i="1"/>
  <c r="M49" i="1"/>
  <c r="N49" i="1"/>
  <c r="L50" i="1"/>
  <c r="M50" i="1"/>
  <c r="N50" i="1"/>
  <c r="L51" i="1"/>
  <c r="M51" i="1"/>
  <c r="L52" i="1"/>
  <c r="M52" i="1"/>
  <c r="N52" i="1"/>
  <c r="L53" i="1"/>
  <c r="M53" i="1"/>
  <c r="L54" i="1"/>
  <c r="M54" i="1"/>
  <c r="N54" i="1"/>
  <c r="L55" i="1"/>
  <c r="M55" i="1"/>
  <c r="L56" i="1"/>
  <c r="M56" i="1"/>
  <c r="N56" i="1"/>
  <c r="L57" i="1"/>
  <c r="M57" i="1"/>
  <c r="N57" i="1"/>
  <c r="L58" i="1"/>
  <c r="M58" i="1"/>
  <c r="N58" i="1"/>
  <c r="L59" i="1"/>
  <c r="M59" i="1"/>
  <c r="L60" i="1"/>
  <c r="M60" i="1"/>
  <c r="N60" i="1"/>
  <c r="L61" i="1"/>
  <c r="M61" i="1"/>
  <c r="N61" i="1"/>
  <c r="L62" i="1"/>
  <c r="M62" i="1"/>
  <c r="N62" i="1"/>
  <c r="L63" i="1"/>
  <c r="M63" i="1"/>
  <c r="L64" i="1"/>
  <c r="M64" i="1"/>
  <c r="N64" i="1"/>
  <c r="L65" i="1"/>
  <c r="M65" i="1"/>
  <c r="L66" i="1"/>
  <c r="M66" i="1"/>
  <c r="N66" i="1"/>
  <c r="L67" i="1"/>
  <c r="M67" i="1"/>
  <c r="L68" i="1"/>
  <c r="M68" i="1"/>
  <c r="N68" i="1"/>
  <c r="L69" i="1"/>
  <c r="M69" i="1"/>
  <c r="N69" i="1"/>
  <c r="L70" i="1"/>
  <c r="M70" i="1"/>
  <c r="N70" i="1"/>
  <c r="L71" i="1"/>
  <c r="M71" i="1"/>
  <c r="L72" i="1"/>
  <c r="M72" i="1"/>
  <c r="N72" i="1"/>
  <c r="L73" i="1"/>
  <c r="M73" i="1"/>
  <c r="N73" i="1"/>
  <c r="L74" i="1"/>
  <c r="M74" i="1"/>
  <c r="N74" i="1"/>
  <c r="L75" i="1"/>
  <c r="M75" i="1"/>
  <c r="L76" i="1"/>
  <c r="M76" i="1"/>
  <c r="N76" i="1"/>
  <c r="L77" i="1"/>
  <c r="M77" i="1"/>
  <c r="L78" i="1"/>
  <c r="M78" i="1"/>
  <c r="N78" i="1"/>
  <c r="L79" i="1"/>
  <c r="M79" i="1"/>
  <c r="L80" i="1"/>
  <c r="M80" i="1"/>
  <c r="N80" i="1"/>
  <c r="L81" i="1"/>
  <c r="M81" i="1"/>
  <c r="N81" i="1"/>
  <c r="L82" i="1"/>
  <c r="M82" i="1"/>
  <c r="N82" i="1"/>
  <c r="L83" i="1"/>
  <c r="M83" i="1"/>
  <c r="L84" i="1"/>
  <c r="M84" i="1"/>
  <c r="N84" i="1"/>
  <c r="L85" i="1"/>
  <c r="M85" i="1"/>
  <c r="N85" i="1"/>
  <c r="L86" i="1"/>
  <c r="M86" i="1"/>
  <c r="N86" i="1"/>
  <c r="L87" i="1"/>
  <c r="M87" i="1"/>
  <c r="L88" i="1"/>
  <c r="M88" i="1"/>
  <c r="N88" i="1"/>
  <c r="L89" i="1"/>
  <c r="M89" i="1"/>
  <c r="L90" i="1"/>
  <c r="M90" i="1"/>
  <c r="N90" i="1"/>
  <c r="L91" i="1"/>
  <c r="M91" i="1"/>
  <c r="L92" i="1"/>
  <c r="M92" i="1"/>
  <c r="N92" i="1"/>
  <c r="L93" i="1"/>
  <c r="M93" i="1"/>
  <c r="N93" i="1"/>
  <c r="L94" i="1"/>
  <c r="M94" i="1"/>
  <c r="N94" i="1"/>
  <c r="L95" i="1"/>
  <c r="M95" i="1"/>
  <c r="N95" i="1"/>
  <c r="L96" i="1"/>
  <c r="M96" i="1"/>
  <c r="N96" i="1"/>
  <c r="L97" i="1"/>
  <c r="M97" i="1"/>
  <c r="N97" i="1"/>
  <c r="L98" i="1"/>
  <c r="M98" i="1"/>
  <c r="N98" i="1"/>
  <c r="L99" i="1"/>
  <c r="M99" i="1"/>
  <c r="N99" i="1"/>
  <c r="L100" i="1"/>
  <c r="M100" i="1"/>
  <c r="N100" i="1"/>
  <c r="L101" i="1"/>
  <c r="M101" i="1"/>
  <c r="N101" i="1"/>
  <c r="L102" i="1"/>
  <c r="M102" i="1"/>
  <c r="N102" i="1"/>
  <c r="L103" i="1"/>
  <c r="M103" i="1"/>
  <c r="N103" i="1"/>
  <c r="L104" i="1"/>
  <c r="M104" i="1"/>
  <c r="N104" i="1"/>
  <c r="L105" i="1"/>
  <c r="M105" i="1"/>
  <c r="N105" i="1"/>
  <c r="L106" i="1"/>
  <c r="M106" i="1"/>
  <c r="N106" i="1"/>
  <c r="L107" i="1"/>
  <c r="M107" i="1"/>
  <c r="N107" i="1"/>
  <c r="L108" i="1"/>
  <c r="M108" i="1"/>
  <c r="N108" i="1"/>
  <c r="L109" i="1"/>
  <c r="M109" i="1"/>
  <c r="N109" i="1"/>
  <c r="L110" i="1"/>
  <c r="M110" i="1"/>
  <c r="N110" i="1"/>
  <c r="L111" i="1"/>
  <c r="M111" i="1"/>
  <c r="N111" i="1"/>
  <c r="L112" i="1"/>
  <c r="M112" i="1"/>
  <c r="N112" i="1"/>
  <c r="L113" i="1"/>
  <c r="M113" i="1"/>
  <c r="N113" i="1"/>
  <c r="L114" i="1"/>
  <c r="M114" i="1"/>
  <c r="N114" i="1"/>
  <c r="L115" i="1"/>
  <c r="M115" i="1"/>
  <c r="N115" i="1"/>
  <c r="L116" i="1"/>
  <c r="M116" i="1"/>
  <c r="N116" i="1"/>
  <c r="L117" i="1"/>
  <c r="M117" i="1"/>
  <c r="N117" i="1"/>
  <c r="L118" i="1"/>
  <c r="M118" i="1"/>
  <c r="N118" i="1"/>
  <c r="L119" i="1"/>
  <c r="M119" i="1"/>
  <c r="N119" i="1"/>
  <c r="L120" i="1"/>
  <c r="M120" i="1"/>
  <c r="N120" i="1"/>
  <c r="L121" i="1"/>
  <c r="M121" i="1"/>
  <c r="N121" i="1"/>
  <c r="L122" i="1"/>
  <c r="M122" i="1"/>
  <c r="N122" i="1"/>
  <c r="L123" i="1"/>
  <c r="M123" i="1"/>
  <c r="N123" i="1"/>
  <c r="L124" i="1"/>
  <c r="M124" i="1"/>
  <c r="N124" i="1"/>
  <c r="L125" i="1"/>
  <c r="M125" i="1"/>
  <c r="N125" i="1"/>
  <c r="L126" i="1"/>
  <c r="M126" i="1"/>
  <c r="N126" i="1"/>
  <c r="L127" i="1"/>
  <c r="M127" i="1"/>
  <c r="N127" i="1"/>
  <c r="L128" i="1"/>
  <c r="M128" i="1"/>
  <c r="N128" i="1"/>
  <c r="L129" i="1"/>
  <c r="M129" i="1"/>
  <c r="N129" i="1"/>
  <c r="L130" i="1"/>
  <c r="M130" i="1"/>
  <c r="N130" i="1"/>
  <c r="L131" i="1"/>
  <c r="M131" i="1"/>
  <c r="N131" i="1"/>
  <c r="L132" i="1"/>
  <c r="M132" i="1"/>
  <c r="N132" i="1"/>
  <c r="L133" i="1"/>
  <c r="M133" i="1"/>
  <c r="N133" i="1"/>
  <c r="L134" i="1"/>
  <c r="M134" i="1"/>
  <c r="N134" i="1"/>
  <c r="L135" i="1"/>
  <c r="M135" i="1"/>
  <c r="N135" i="1"/>
  <c r="L136" i="1"/>
  <c r="M136" i="1"/>
  <c r="N136" i="1"/>
  <c r="L137" i="1"/>
  <c r="M137" i="1"/>
  <c r="N137" i="1"/>
  <c r="L138" i="1"/>
  <c r="M138" i="1"/>
  <c r="N138" i="1"/>
  <c r="L139" i="1"/>
  <c r="M139" i="1"/>
  <c r="N139" i="1"/>
  <c r="L140" i="1"/>
  <c r="M140" i="1"/>
  <c r="N140" i="1"/>
  <c r="L141" i="1"/>
  <c r="M141" i="1"/>
  <c r="N141" i="1"/>
  <c r="L142" i="1"/>
  <c r="M142" i="1"/>
  <c r="N142" i="1"/>
  <c r="L143" i="1"/>
  <c r="M143" i="1"/>
  <c r="N143" i="1"/>
  <c r="L144" i="1"/>
  <c r="M144" i="1"/>
  <c r="N144" i="1"/>
  <c r="L145" i="1"/>
  <c r="M145" i="1"/>
  <c r="N145" i="1"/>
  <c r="L146" i="1"/>
  <c r="M146" i="1"/>
  <c r="N146" i="1"/>
  <c r="L147" i="1"/>
  <c r="M147" i="1"/>
  <c r="N147" i="1"/>
  <c r="L148" i="1"/>
  <c r="M148" i="1"/>
  <c r="N148" i="1"/>
  <c r="L149" i="1"/>
  <c r="M149" i="1"/>
  <c r="N149" i="1"/>
  <c r="L150" i="1"/>
  <c r="M150" i="1"/>
  <c r="N150" i="1"/>
  <c r="L151" i="1"/>
  <c r="M151" i="1"/>
  <c r="N151" i="1"/>
  <c r="L152" i="1"/>
  <c r="M152" i="1"/>
  <c r="N152" i="1"/>
  <c r="L153" i="1"/>
  <c r="M153" i="1"/>
  <c r="N153" i="1"/>
  <c r="L154" i="1"/>
  <c r="M154" i="1"/>
  <c r="N154" i="1"/>
  <c r="L155" i="1"/>
  <c r="M155" i="1"/>
  <c r="N155" i="1"/>
  <c r="L156" i="1"/>
  <c r="M156" i="1"/>
  <c r="N156" i="1"/>
  <c r="L157" i="1"/>
  <c r="M157" i="1"/>
  <c r="N157" i="1"/>
  <c r="L158" i="1"/>
  <c r="M158" i="1"/>
  <c r="N158" i="1"/>
  <c r="L159" i="1"/>
  <c r="M159" i="1"/>
  <c r="N159" i="1"/>
  <c r="L160" i="1"/>
  <c r="M160" i="1"/>
  <c r="N160" i="1"/>
  <c r="L161" i="1"/>
  <c r="M161" i="1"/>
  <c r="N161" i="1"/>
  <c r="L162" i="1"/>
  <c r="M162" i="1"/>
  <c r="N162" i="1"/>
  <c r="L163" i="1"/>
  <c r="M163" i="1"/>
  <c r="N163" i="1"/>
  <c r="L164" i="1"/>
  <c r="M164" i="1"/>
  <c r="N164" i="1"/>
  <c r="L165" i="1"/>
  <c r="M165" i="1"/>
  <c r="N165" i="1"/>
  <c r="L166" i="1"/>
  <c r="M166" i="1"/>
  <c r="N166" i="1"/>
  <c r="L167" i="1"/>
  <c r="M167" i="1"/>
  <c r="N167" i="1"/>
  <c r="L168" i="1"/>
  <c r="M168" i="1"/>
  <c r="N168" i="1"/>
  <c r="L169" i="1"/>
  <c r="M169" i="1"/>
  <c r="N169" i="1"/>
  <c r="L170" i="1"/>
  <c r="M170" i="1"/>
  <c r="N170" i="1"/>
  <c r="L171" i="1"/>
  <c r="M171" i="1"/>
  <c r="N171" i="1"/>
  <c r="L172" i="1"/>
  <c r="M172" i="1"/>
  <c r="N172" i="1"/>
  <c r="L173" i="1"/>
  <c r="M173" i="1"/>
  <c r="N173" i="1"/>
  <c r="L174" i="1"/>
  <c r="M174" i="1"/>
  <c r="N174" i="1"/>
  <c r="L175" i="1"/>
  <c r="M175" i="1"/>
  <c r="N175" i="1"/>
  <c r="L176" i="1"/>
  <c r="M176" i="1"/>
  <c r="N176" i="1"/>
  <c r="L177" i="1"/>
  <c r="M177" i="1"/>
  <c r="N177" i="1"/>
  <c r="L178" i="1"/>
  <c r="M178" i="1"/>
  <c r="N178" i="1"/>
  <c r="L179" i="1"/>
  <c r="M179" i="1"/>
  <c r="N179" i="1"/>
  <c r="L180" i="1"/>
  <c r="M180" i="1"/>
  <c r="N180" i="1"/>
  <c r="L181" i="1"/>
  <c r="M181" i="1"/>
  <c r="N181" i="1"/>
  <c r="L182" i="1"/>
  <c r="M182" i="1"/>
  <c r="N182" i="1"/>
  <c r="L183" i="1"/>
  <c r="M183" i="1"/>
  <c r="N183" i="1"/>
  <c r="L184" i="1"/>
  <c r="M184" i="1"/>
  <c r="N184" i="1"/>
  <c r="L185" i="1"/>
  <c r="M185" i="1"/>
  <c r="N185" i="1"/>
  <c r="L186" i="1"/>
  <c r="M186" i="1"/>
  <c r="N186" i="1"/>
  <c r="L187" i="1"/>
  <c r="M187" i="1"/>
  <c r="N187" i="1"/>
  <c r="L188" i="1"/>
  <c r="M188" i="1"/>
  <c r="N188" i="1"/>
  <c r="L189" i="1"/>
  <c r="M189" i="1"/>
  <c r="N189" i="1"/>
  <c r="L190" i="1"/>
  <c r="M190" i="1"/>
  <c r="N190" i="1"/>
  <c r="L191" i="1"/>
  <c r="M191" i="1"/>
  <c r="N191" i="1"/>
  <c r="L192" i="1"/>
  <c r="M192" i="1"/>
  <c r="N192" i="1"/>
  <c r="L193" i="1"/>
  <c r="M193" i="1"/>
  <c r="N193" i="1"/>
  <c r="L194" i="1"/>
  <c r="M194" i="1"/>
  <c r="N194" i="1"/>
  <c r="L195" i="1"/>
  <c r="M195" i="1"/>
  <c r="N195" i="1"/>
  <c r="L196" i="1"/>
  <c r="M196" i="1"/>
  <c r="N196" i="1"/>
  <c r="L197" i="1"/>
  <c r="M197" i="1"/>
  <c r="N197" i="1"/>
  <c r="L198" i="1"/>
  <c r="M198" i="1"/>
  <c r="N198" i="1"/>
  <c r="L199" i="1"/>
  <c r="M199" i="1"/>
  <c r="N199" i="1"/>
  <c r="L200" i="1"/>
  <c r="M200" i="1"/>
  <c r="N200" i="1"/>
  <c r="L201" i="1"/>
  <c r="M201" i="1"/>
  <c r="N201" i="1"/>
  <c r="L202" i="1"/>
  <c r="M202" i="1"/>
  <c r="N202" i="1"/>
  <c r="L203" i="1"/>
  <c r="M203" i="1"/>
  <c r="N203" i="1"/>
  <c r="L204" i="1"/>
  <c r="M204" i="1"/>
  <c r="N204" i="1"/>
  <c r="L205" i="1"/>
  <c r="M205" i="1"/>
  <c r="N205" i="1"/>
  <c r="L206" i="1"/>
  <c r="M206" i="1"/>
  <c r="N206" i="1"/>
  <c r="L207" i="1"/>
  <c r="M207" i="1"/>
  <c r="N207" i="1"/>
  <c r="L208" i="1"/>
  <c r="M208" i="1"/>
  <c r="N208" i="1"/>
  <c r="I22" i="1"/>
  <c r="J22" i="1"/>
  <c r="I23" i="1"/>
  <c r="J23" i="1"/>
  <c r="I24" i="1"/>
  <c r="J24" i="1"/>
  <c r="I25" i="1"/>
  <c r="J25" i="1"/>
  <c r="I26" i="1"/>
  <c r="J26" i="1"/>
  <c r="I27" i="1"/>
  <c r="J27" i="1"/>
  <c r="I28" i="1"/>
  <c r="J28" i="1"/>
  <c r="I29" i="1"/>
  <c r="J29" i="1"/>
  <c r="I30" i="1"/>
  <c r="N30" i="1" s="1"/>
  <c r="J30" i="1"/>
  <c r="I31" i="1"/>
  <c r="N31" i="1" s="1"/>
  <c r="J31" i="1"/>
  <c r="I32" i="1"/>
  <c r="J32" i="1"/>
  <c r="I33" i="1"/>
  <c r="N33" i="1" s="1"/>
  <c r="J33" i="1"/>
  <c r="I34" i="1"/>
  <c r="J34" i="1"/>
  <c r="I35" i="1"/>
  <c r="N35" i="1" s="1"/>
  <c r="J35" i="1"/>
  <c r="I36" i="1"/>
  <c r="J36" i="1"/>
  <c r="I37" i="1"/>
  <c r="J37" i="1"/>
  <c r="I38" i="1"/>
  <c r="J38" i="1"/>
  <c r="I39" i="1"/>
  <c r="N39" i="1" s="1"/>
  <c r="J39" i="1"/>
  <c r="I40" i="1"/>
  <c r="J40" i="1"/>
  <c r="I41" i="1"/>
  <c r="N41" i="1" s="1"/>
  <c r="J41" i="1"/>
  <c r="I42" i="1"/>
  <c r="J42" i="1"/>
  <c r="I43" i="1"/>
  <c r="N43" i="1" s="1"/>
  <c r="J43" i="1"/>
  <c r="I44" i="1"/>
  <c r="J44" i="1"/>
  <c r="I45" i="1"/>
  <c r="J45" i="1"/>
  <c r="I46" i="1"/>
  <c r="J46" i="1"/>
  <c r="I47" i="1"/>
  <c r="N47" i="1" s="1"/>
  <c r="J47" i="1"/>
  <c r="I48" i="1"/>
  <c r="J48" i="1"/>
  <c r="I49" i="1"/>
  <c r="J49" i="1"/>
  <c r="I50" i="1"/>
  <c r="J50" i="1"/>
  <c r="I51" i="1"/>
  <c r="N51" i="1" s="1"/>
  <c r="J51" i="1"/>
  <c r="I52" i="1"/>
  <c r="J52" i="1"/>
  <c r="I53" i="1"/>
  <c r="N53" i="1" s="1"/>
  <c r="J53" i="1"/>
  <c r="I54" i="1"/>
  <c r="J54" i="1"/>
  <c r="I55" i="1"/>
  <c r="N55" i="1" s="1"/>
  <c r="J55" i="1"/>
  <c r="I56" i="1"/>
  <c r="J56" i="1"/>
  <c r="I57" i="1"/>
  <c r="J57" i="1"/>
  <c r="I58" i="1"/>
  <c r="J58" i="1"/>
  <c r="I59" i="1"/>
  <c r="N59" i="1" s="1"/>
  <c r="J59" i="1"/>
  <c r="I60" i="1"/>
  <c r="J60" i="1"/>
  <c r="I61" i="1"/>
  <c r="J61" i="1"/>
  <c r="I62" i="1"/>
  <c r="J62" i="1"/>
  <c r="I63" i="1"/>
  <c r="N63" i="1" s="1"/>
  <c r="J63" i="1"/>
  <c r="I64" i="1"/>
  <c r="J64" i="1"/>
  <c r="I65" i="1"/>
  <c r="N65" i="1" s="1"/>
  <c r="J65" i="1"/>
  <c r="I66" i="1"/>
  <c r="J66" i="1"/>
  <c r="I67" i="1"/>
  <c r="N67" i="1" s="1"/>
  <c r="J67" i="1"/>
  <c r="I68" i="1"/>
  <c r="J68" i="1"/>
  <c r="I69" i="1"/>
  <c r="J69" i="1"/>
  <c r="I70" i="1"/>
  <c r="J70" i="1"/>
  <c r="I71" i="1"/>
  <c r="N71" i="1" s="1"/>
  <c r="J71" i="1"/>
  <c r="I72" i="1"/>
  <c r="J72" i="1"/>
  <c r="I73" i="1"/>
  <c r="J73" i="1"/>
  <c r="I74" i="1"/>
  <c r="J74" i="1"/>
  <c r="I75" i="1"/>
  <c r="N75" i="1" s="1"/>
  <c r="J75" i="1"/>
  <c r="I76" i="1"/>
  <c r="J76" i="1"/>
  <c r="I77" i="1"/>
  <c r="N77" i="1" s="1"/>
  <c r="J77" i="1"/>
  <c r="I78" i="1"/>
  <c r="J78" i="1"/>
  <c r="I79" i="1"/>
  <c r="N79" i="1" s="1"/>
  <c r="J79" i="1"/>
  <c r="I80" i="1"/>
  <c r="J80" i="1"/>
  <c r="I81" i="1"/>
  <c r="J81" i="1"/>
  <c r="I82" i="1"/>
  <c r="J82" i="1"/>
  <c r="I83" i="1"/>
  <c r="N83" i="1" s="1"/>
  <c r="J83" i="1"/>
  <c r="I84" i="1"/>
  <c r="J84" i="1"/>
  <c r="I85" i="1"/>
  <c r="J85" i="1"/>
  <c r="I86" i="1"/>
  <c r="J86" i="1"/>
  <c r="I87" i="1"/>
  <c r="N87" i="1" s="1"/>
  <c r="J87" i="1"/>
  <c r="I88" i="1"/>
  <c r="J88" i="1"/>
  <c r="I89" i="1"/>
  <c r="N89" i="1" s="1"/>
  <c r="J89" i="1"/>
  <c r="I90" i="1"/>
  <c r="J90" i="1"/>
  <c r="I91" i="1"/>
  <c r="N91" i="1" s="1"/>
  <c r="J91" i="1"/>
  <c r="I92" i="1"/>
  <c r="J92" i="1"/>
  <c r="I93" i="1"/>
  <c r="J93" i="1"/>
  <c r="I94" i="1"/>
  <c r="J94" i="1"/>
  <c r="B90" i="1"/>
  <c r="B88" i="1"/>
  <c r="B81" i="1"/>
  <c r="B77" i="1"/>
  <c r="B73" i="1"/>
  <c r="B70" i="1"/>
  <c r="B71" i="1"/>
  <c r="B61" i="1"/>
  <c r="B53" i="1"/>
  <c r="B51" i="1"/>
  <c r="B52" i="1"/>
  <c r="B43" i="1"/>
  <c r="B44" i="1"/>
  <c r="B30" i="1"/>
  <c r="B22" i="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6" i="1"/>
  <c r="J96" i="1"/>
  <c r="I97" i="1"/>
  <c r="J97" i="1"/>
  <c r="I98" i="1"/>
  <c r="J98" i="1"/>
  <c r="I99" i="1"/>
  <c r="J99" i="1"/>
  <c r="I100" i="1"/>
  <c r="J100" i="1"/>
  <c r="I101" i="1"/>
  <c r="J101" i="1"/>
  <c r="I102" i="1"/>
  <c r="J102" i="1"/>
  <c r="I103" i="1"/>
  <c r="J103" i="1"/>
  <c r="I104" i="1"/>
  <c r="J104" i="1"/>
  <c r="I105" i="1"/>
  <c r="J105" i="1"/>
  <c r="I106" i="1"/>
  <c r="J106" i="1"/>
  <c r="I107" i="1"/>
  <c r="J107" i="1"/>
  <c r="I108" i="1"/>
  <c r="J108" i="1"/>
  <c r="I109" i="1"/>
  <c r="J109" i="1"/>
  <c r="I110" i="1"/>
  <c r="J110" i="1"/>
  <c r="I111" i="1"/>
  <c r="J111" i="1"/>
  <c r="I112" i="1"/>
  <c r="J112" i="1"/>
  <c r="I113" i="1"/>
  <c r="J113" i="1"/>
  <c r="I114" i="1"/>
  <c r="J114" i="1"/>
  <c r="I115" i="1"/>
  <c r="J115" i="1"/>
  <c r="I116" i="1"/>
  <c r="J116" i="1"/>
  <c r="I117" i="1"/>
  <c r="J117" i="1"/>
  <c r="I118" i="1"/>
  <c r="J118" i="1"/>
  <c r="I119" i="1"/>
  <c r="J119" i="1"/>
  <c r="I120" i="1"/>
  <c r="J120" i="1"/>
  <c r="I121" i="1"/>
  <c r="J121" i="1"/>
  <c r="I122" i="1"/>
  <c r="J122" i="1"/>
  <c r="I123" i="1"/>
  <c r="J123" i="1"/>
  <c r="I124" i="1"/>
  <c r="J124" i="1"/>
  <c r="I125" i="1"/>
  <c r="J125" i="1"/>
  <c r="I126" i="1"/>
  <c r="J126" i="1"/>
  <c r="I127" i="1"/>
  <c r="J127" i="1"/>
  <c r="I128" i="1"/>
  <c r="J128" i="1"/>
  <c r="I129" i="1"/>
  <c r="J129" i="1"/>
  <c r="I130" i="1"/>
  <c r="J130" i="1"/>
  <c r="I131" i="1"/>
  <c r="J131" i="1"/>
  <c r="I132" i="1"/>
  <c r="J132" i="1"/>
  <c r="I133" i="1"/>
  <c r="J133" i="1"/>
  <c r="I134" i="1"/>
  <c r="J134" i="1"/>
  <c r="I135" i="1"/>
  <c r="J135" i="1"/>
  <c r="I136" i="1"/>
  <c r="J136" i="1"/>
  <c r="I137" i="1"/>
  <c r="J137" i="1"/>
  <c r="I138" i="1"/>
  <c r="J138" i="1"/>
  <c r="I139" i="1"/>
  <c r="J139" i="1"/>
  <c r="I140" i="1"/>
  <c r="J140" i="1"/>
  <c r="I141" i="1"/>
  <c r="J141" i="1"/>
  <c r="I142" i="1"/>
  <c r="J142" i="1"/>
  <c r="I143" i="1"/>
  <c r="J143" i="1"/>
  <c r="I144" i="1"/>
  <c r="J144" i="1"/>
  <c r="I145" i="1"/>
  <c r="J145" i="1"/>
  <c r="I146" i="1"/>
  <c r="J146" i="1"/>
  <c r="I147" i="1"/>
  <c r="J147" i="1"/>
  <c r="I148" i="1"/>
  <c r="J148" i="1"/>
  <c r="I149" i="1"/>
  <c r="J149" i="1"/>
  <c r="I150" i="1"/>
  <c r="J150" i="1"/>
  <c r="I151" i="1"/>
  <c r="J151" i="1"/>
  <c r="I152" i="1"/>
  <c r="J152" i="1"/>
  <c r="I153" i="1"/>
  <c r="J153" i="1"/>
  <c r="I154" i="1"/>
  <c r="J154" i="1"/>
  <c r="I155" i="1"/>
  <c r="J155" i="1"/>
  <c r="I156" i="1"/>
  <c r="J156" i="1"/>
  <c r="I157" i="1"/>
  <c r="J157" i="1"/>
  <c r="I158" i="1"/>
  <c r="J158" i="1"/>
  <c r="I159" i="1"/>
  <c r="J159" i="1"/>
  <c r="I160" i="1"/>
  <c r="J160" i="1"/>
  <c r="I161" i="1"/>
  <c r="J161" i="1"/>
  <c r="I162" i="1"/>
  <c r="J162" i="1"/>
  <c r="I163" i="1"/>
  <c r="J163" i="1"/>
  <c r="I164" i="1"/>
  <c r="J164" i="1"/>
  <c r="I165" i="1"/>
  <c r="J165" i="1"/>
  <c r="I166" i="1"/>
  <c r="J166" i="1"/>
  <c r="I167" i="1"/>
  <c r="J167" i="1"/>
  <c r="I168" i="1"/>
  <c r="J168" i="1"/>
  <c r="I169" i="1"/>
  <c r="J169" i="1"/>
  <c r="I170" i="1"/>
  <c r="J170" i="1"/>
  <c r="I171" i="1"/>
  <c r="J171" i="1"/>
  <c r="I172" i="1"/>
  <c r="J172" i="1"/>
  <c r="I173" i="1"/>
  <c r="J173" i="1"/>
  <c r="I174" i="1"/>
  <c r="J174" i="1"/>
  <c r="I175" i="1"/>
  <c r="J175" i="1"/>
  <c r="I176" i="1"/>
  <c r="J176" i="1"/>
  <c r="I177" i="1"/>
  <c r="J177" i="1"/>
  <c r="I178" i="1"/>
  <c r="J178" i="1"/>
  <c r="I179" i="1"/>
  <c r="J179" i="1"/>
  <c r="I180" i="1"/>
  <c r="J180" i="1"/>
  <c r="I181" i="1"/>
  <c r="J181" i="1"/>
  <c r="I182" i="1"/>
  <c r="J182" i="1"/>
  <c r="I183" i="1"/>
  <c r="J183" i="1"/>
  <c r="I184" i="1"/>
  <c r="J184" i="1"/>
  <c r="I185" i="1"/>
  <c r="J185" i="1"/>
  <c r="I186" i="1"/>
  <c r="J186" i="1"/>
  <c r="I187" i="1"/>
  <c r="J187" i="1"/>
  <c r="I188" i="1"/>
  <c r="J188" i="1"/>
  <c r="I189" i="1"/>
  <c r="J189" i="1"/>
  <c r="I190" i="1"/>
  <c r="J190" i="1"/>
  <c r="I191" i="1"/>
  <c r="J191" i="1"/>
  <c r="I192" i="1"/>
  <c r="J192" i="1"/>
  <c r="I193" i="1"/>
  <c r="J193" i="1"/>
  <c r="I194" i="1"/>
  <c r="J194" i="1"/>
  <c r="I195" i="1"/>
  <c r="J195" i="1"/>
  <c r="I196" i="1"/>
  <c r="J196" i="1"/>
  <c r="I197" i="1"/>
  <c r="J197" i="1"/>
  <c r="I198" i="1"/>
  <c r="J198" i="1"/>
  <c r="I199" i="1"/>
  <c r="J199" i="1"/>
  <c r="I200" i="1"/>
  <c r="J200" i="1"/>
  <c r="I201" i="1"/>
  <c r="J201" i="1"/>
  <c r="I202" i="1"/>
  <c r="J202" i="1"/>
  <c r="I203" i="1"/>
  <c r="J203" i="1"/>
  <c r="I204" i="1"/>
  <c r="J204" i="1"/>
  <c r="I205" i="1"/>
  <c r="J205" i="1"/>
  <c r="I206" i="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I504" i="1"/>
  <c r="J504" i="1"/>
  <c r="I505" i="1"/>
  <c r="J505" i="1"/>
  <c r="B21" i="1" l="1"/>
  <c r="M21" i="1" s="1"/>
  <c r="B23" i="1"/>
  <c r="B24" i="1"/>
  <c r="B28" i="1"/>
  <c r="B29" i="1"/>
  <c r="B31" i="1"/>
  <c r="B35" i="1"/>
  <c r="B36" i="1"/>
  <c r="B40" i="1"/>
  <c r="B41" i="1"/>
  <c r="B93" i="1"/>
  <c r="B98" i="1"/>
  <c r="B116" i="1"/>
  <c r="B117" i="1"/>
  <c r="B118" i="1"/>
  <c r="B123" i="1"/>
  <c r="B124" i="1"/>
  <c r="B136" i="1"/>
  <c r="B137" i="1"/>
  <c r="B138" i="1"/>
  <c r="B139" i="1"/>
  <c r="B141" i="1"/>
  <c r="B143" i="1"/>
  <c r="B148" i="1"/>
  <c r="B150" i="1"/>
  <c r="B152" i="1"/>
  <c r="B191" i="1"/>
  <c r="B193" i="1"/>
  <c r="B204" i="1"/>
  <c r="B205" i="1"/>
  <c r="B220" i="1"/>
  <c r="M220" i="1" s="1"/>
  <c r="B228" i="1"/>
  <c r="M228" i="1" s="1"/>
  <c r="B229" i="1"/>
  <c r="M229" i="1" s="1"/>
  <c r="B242" i="1"/>
  <c r="M242" i="1" s="1"/>
  <c r="B245" i="1"/>
  <c r="M245" i="1" s="1"/>
  <c r="B247" i="1"/>
  <c r="M247" i="1" s="1"/>
  <c r="B256" i="1"/>
  <c r="M256" i="1" s="1"/>
  <c r="B263" i="1"/>
  <c r="M263" i="1" s="1"/>
  <c r="B265" i="1"/>
  <c r="M265" i="1" s="1"/>
  <c r="B269" i="1"/>
  <c r="M269" i="1" s="1"/>
  <c r="B275" i="1"/>
  <c r="M275" i="1" s="1"/>
  <c r="B297" i="1"/>
  <c r="M297" i="1" s="1"/>
  <c r="B299" i="1"/>
  <c r="M299" i="1" s="1"/>
  <c r="B302" i="1"/>
  <c r="M302" i="1" s="1"/>
  <c r="B304" i="1"/>
  <c r="M304" i="1" s="1"/>
  <c r="B305" i="1"/>
  <c r="M305" i="1" s="1"/>
  <c r="B310" i="1"/>
  <c r="M310" i="1" s="1"/>
  <c r="B153" i="1"/>
  <c r="B159" i="1"/>
  <c r="B2" i="1"/>
  <c r="M2" i="1" s="1"/>
  <c r="B276" i="1"/>
  <c r="M276" i="1" s="1"/>
  <c r="B169" i="1"/>
  <c r="A14" i="10"/>
  <c r="A13" i="11"/>
  <c r="P2" i="11"/>
  <c r="P3" i="11"/>
  <c r="P4" i="11"/>
  <c r="P5" i="11"/>
  <c r="P6" i="11"/>
  <c r="P7" i="11"/>
  <c r="P8" i="11"/>
  <c r="P9" i="11"/>
  <c r="P10" i="11"/>
  <c r="P11" i="11"/>
  <c r="P12" i="11"/>
  <c r="N12" i="11"/>
  <c r="P13" i="11"/>
  <c r="N13" i="11"/>
  <c r="P1" i="11"/>
  <c r="J508" i="1"/>
  <c r="J506" i="1"/>
  <c r="J507" i="1"/>
  <c r="J509" i="1"/>
  <c r="N4" i="1"/>
  <c r="N5" i="1"/>
  <c r="N6" i="1"/>
  <c r="N7" i="1"/>
  <c r="N8" i="1"/>
  <c r="N9" i="1"/>
  <c r="N10" i="1"/>
  <c r="N11" i="1"/>
  <c r="N12" i="1"/>
  <c r="N14" i="1"/>
  <c r="N15" i="1"/>
  <c r="N16" i="1"/>
  <c r="N212" i="1"/>
  <c r="N213" i="1"/>
  <c r="N214" i="1"/>
  <c r="N232" i="1"/>
  <c r="N233" i="1"/>
  <c r="N234" i="1"/>
  <c r="N236" i="1"/>
  <c r="N235" i="1"/>
  <c r="N238" i="1"/>
  <c r="N239" i="1"/>
  <c r="N246" i="1"/>
  <c r="N251" i="1"/>
  <c r="N254" i="1"/>
  <c r="N258" i="1"/>
  <c r="N260" i="1"/>
  <c r="N261" i="1"/>
  <c r="N277" i="1"/>
  <c r="N278" i="1"/>
  <c r="N284" i="1"/>
  <c r="N285" i="1"/>
  <c r="N286" i="1"/>
  <c r="N287" i="1"/>
  <c r="N288" i="1"/>
  <c r="N289" i="1"/>
  <c r="N290" i="1"/>
  <c r="N291" i="1"/>
  <c r="N292" i="1"/>
  <c r="N294" i="1"/>
  <c r="N293" i="1"/>
  <c r="N295" i="1"/>
  <c r="N298" i="1"/>
  <c r="N306" i="1"/>
  <c r="N308" i="1"/>
  <c r="N312" i="1"/>
  <c r="N313" i="1"/>
  <c r="N315" i="1"/>
  <c r="N316" i="1"/>
  <c r="N317" i="1"/>
  <c r="N314" i="1"/>
  <c r="N241" i="1"/>
  <c r="N318" i="1"/>
  <c r="N319" i="1"/>
  <c r="N322" i="1"/>
  <c r="N323" i="1"/>
  <c r="N325" i="1"/>
  <c r="N326" i="1"/>
  <c r="N327" i="1"/>
  <c r="N328" i="1"/>
  <c r="N329" i="1"/>
  <c r="N335" i="1"/>
  <c r="N338" i="1"/>
  <c r="N339" i="1"/>
  <c r="N340" i="1"/>
  <c r="N342" i="1"/>
  <c r="N343" i="1"/>
  <c r="N344" i="1"/>
  <c r="N345" i="1"/>
  <c r="N346" i="1"/>
  <c r="N353" i="1"/>
  <c r="N354" i="1"/>
  <c r="N355" i="1"/>
  <c r="N356" i="1"/>
  <c r="N357" i="1"/>
  <c r="N358" i="1"/>
  <c r="N359" i="1"/>
  <c r="N360" i="1"/>
  <c r="N368" i="1"/>
  <c r="N369" i="1"/>
  <c r="N370" i="1"/>
  <c r="N371" i="1"/>
  <c r="N372" i="1"/>
  <c r="N374" i="1"/>
  <c r="N375" i="1"/>
  <c r="N377" i="1"/>
  <c r="N378" i="1"/>
  <c r="N379" i="1"/>
  <c r="N380" i="1"/>
  <c r="N373" i="1"/>
  <c r="N395" i="1"/>
  <c r="N399" i="1"/>
  <c r="N400" i="1"/>
  <c r="N401" i="1"/>
  <c r="N402" i="1"/>
  <c r="N403" i="1"/>
  <c r="N404" i="1"/>
  <c r="N410" i="1"/>
  <c r="N411" i="1"/>
  <c r="N414" i="1"/>
  <c r="N415" i="1"/>
  <c r="N447" i="1"/>
  <c r="N448" i="1"/>
  <c r="N449" i="1"/>
  <c r="N450" i="1"/>
  <c r="N451" i="1"/>
  <c r="N452" i="1"/>
  <c r="N454" i="1"/>
  <c r="N455" i="1"/>
  <c r="N456" i="1"/>
  <c r="N457" i="1"/>
  <c r="N459" i="1"/>
  <c r="N460" i="1"/>
  <c r="N468" i="1"/>
  <c r="N469" i="1"/>
  <c r="N470" i="1"/>
  <c r="N471" i="1"/>
  <c r="N496" i="1"/>
  <c r="N501" i="1"/>
  <c r="N502" i="1"/>
  <c r="N503" i="1"/>
  <c r="N504" i="1"/>
  <c r="N505" i="1"/>
  <c r="I506" i="1"/>
  <c r="N506" i="1" s="1"/>
  <c r="I507" i="1"/>
  <c r="N507" i="1" s="1"/>
  <c r="N297" i="1"/>
  <c r="N299" i="1"/>
  <c r="N304" i="1"/>
  <c r="N421" i="1"/>
  <c r="N441" i="1"/>
  <c r="N263" i="1"/>
  <c r="N262" i="1"/>
  <c r="N281" i="1"/>
  <c r="N350" i="1"/>
  <c r="N388" i="1"/>
  <c r="N387" i="1"/>
  <c r="N393" i="1"/>
  <c r="N445" i="1"/>
  <c r="N227" i="1"/>
  <c r="N224" i="1"/>
  <c r="N330" i="1"/>
  <c r="N381" i="1"/>
  <c r="N396" i="1"/>
  <c r="N405" i="1"/>
  <c r="N443" i="1"/>
  <c r="N310" i="1"/>
  <c r="N218" i="1"/>
  <c r="N279" i="1"/>
  <c r="N391" i="1"/>
  <c r="N486" i="1"/>
  <c r="N491" i="1"/>
  <c r="N220" i="1"/>
  <c r="N228" i="1"/>
  <c r="N243" i="1"/>
  <c r="N255" i="1"/>
  <c r="N259" i="1"/>
  <c r="N296" i="1"/>
  <c r="N303" i="1"/>
  <c r="N2" i="1"/>
  <c r="N209" i="1"/>
  <c r="N215" i="1"/>
  <c r="N217" i="1"/>
  <c r="N250" i="1"/>
  <c r="N280" i="1"/>
  <c r="N18" i="1"/>
  <c r="N17" i="1"/>
  <c r="N320" i="1"/>
  <c r="N331" i="1"/>
  <c r="N336" i="1"/>
  <c r="N347" i="1"/>
  <c r="N349" i="1"/>
  <c r="N361" i="1"/>
  <c r="N364" i="1"/>
  <c r="N382" i="1"/>
  <c r="N384" i="1"/>
  <c r="N386" i="1"/>
  <c r="N392" i="1"/>
  <c r="N397" i="1"/>
  <c r="N412" i="1"/>
  <c r="N416" i="1"/>
  <c r="N428" i="1"/>
  <c r="N430" i="1"/>
  <c r="N432" i="1"/>
  <c r="N435" i="1"/>
  <c r="N438" i="1"/>
  <c r="N440" i="1"/>
  <c r="N463" i="1"/>
  <c r="N465" i="1"/>
  <c r="N472" i="1"/>
  <c r="N494" i="1"/>
  <c r="I508" i="1"/>
  <c r="N508" i="1" s="1"/>
  <c r="N19" i="1"/>
  <c r="N300" i="1"/>
  <c r="N417" i="1"/>
  <c r="N461" i="1"/>
  <c r="N473" i="1"/>
  <c r="N474" i="1"/>
  <c r="N477" i="1"/>
  <c r="N478" i="1"/>
  <c r="N479" i="1"/>
  <c r="N487" i="1"/>
  <c r="N488" i="1"/>
  <c r="N489" i="1"/>
  <c r="N222" i="1"/>
  <c r="I509" i="1"/>
  <c r="I510" i="1"/>
  <c r="N510" i="1" s="1"/>
  <c r="I511" i="1"/>
  <c r="N511" i="1" s="1"/>
  <c r="I512" i="1"/>
  <c r="N512" i="1" s="1"/>
  <c r="I513" i="1"/>
  <c r="N513" i="1" s="1"/>
  <c r="I514" i="1"/>
  <c r="I515" i="1"/>
  <c r="I516" i="1"/>
  <c r="N516" i="1" s="1"/>
  <c r="I517" i="1"/>
  <c r="N517" i="1" s="1"/>
  <c r="I518" i="1"/>
  <c r="N518" i="1" s="1"/>
  <c r="I519" i="1"/>
  <c r="N519" i="1" s="1"/>
  <c r="I520" i="1"/>
  <c r="N520" i="1" s="1"/>
  <c r="I521" i="1"/>
  <c r="I522" i="1"/>
  <c r="N522" i="1" s="1"/>
  <c r="I523" i="1"/>
  <c r="N523" i="1" s="1"/>
  <c r="I524" i="1"/>
  <c r="N524" i="1" s="1"/>
  <c r="I525" i="1"/>
  <c r="I526" i="1"/>
  <c r="I527" i="1"/>
  <c r="I528" i="1"/>
  <c r="I529" i="1"/>
  <c r="N529" i="1" s="1"/>
  <c r="I530" i="1"/>
  <c r="N530" i="1" s="1"/>
  <c r="I531" i="1"/>
  <c r="I532" i="1"/>
  <c r="N532" i="1" s="1"/>
  <c r="I533" i="1"/>
  <c r="I534" i="1"/>
  <c r="N534" i="1" s="1"/>
  <c r="I535" i="1"/>
  <c r="N535" i="1" s="1"/>
  <c r="I536" i="1"/>
  <c r="N536" i="1" s="1"/>
  <c r="I537" i="1"/>
  <c r="I538" i="1"/>
  <c r="I539" i="1"/>
  <c r="I540" i="1"/>
  <c r="I541" i="1"/>
  <c r="N541" i="1" s="1"/>
  <c r="I542" i="1"/>
  <c r="N542" i="1" s="1"/>
  <c r="I543" i="1"/>
  <c r="N543" i="1" s="1"/>
  <c r="I544" i="1"/>
  <c r="N544" i="1" s="1"/>
  <c r="I545" i="1"/>
  <c r="I546" i="1"/>
  <c r="N546" i="1" s="1"/>
  <c r="I547" i="1"/>
  <c r="N547" i="1" s="1"/>
  <c r="I548" i="1"/>
  <c r="N548" i="1" s="1"/>
  <c r="I549" i="1"/>
  <c r="I550" i="1"/>
  <c r="I551" i="1"/>
  <c r="I552" i="1"/>
  <c r="I553" i="1"/>
  <c r="N553" i="1" s="1"/>
  <c r="I554" i="1"/>
  <c r="N554" i="1" s="1"/>
  <c r="I555" i="1"/>
  <c r="N555" i="1" s="1"/>
  <c r="I556" i="1"/>
  <c r="N556" i="1" s="1"/>
  <c r="I557" i="1"/>
  <c r="N557" i="1" s="1"/>
  <c r="I558" i="1"/>
  <c r="N558" i="1" s="1"/>
  <c r="I559" i="1"/>
  <c r="N559" i="1" s="1"/>
  <c r="I560" i="1"/>
  <c r="I561" i="1"/>
  <c r="I562" i="1"/>
  <c r="I563" i="1"/>
  <c r="I564" i="1"/>
  <c r="I565" i="1"/>
  <c r="N565" i="1" s="1"/>
  <c r="I566" i="1"/>
  <c r="N566" i="1" s="1"/>
  <c r="I567" i="1"/>
  <c r="N567" i="1" s="1"/>
  <c r="I568" i="1"/>
  <c r="N568" i="1" s="1"/>
  <c r="I569" i="1"/>
  <c r="N569" i="1" s="1"/>
  <c r="I570" i="1"/>
  <c r="N570" i="1" s="1"/>
  <c r="I571" i="1"/>
  <c r="I572" i="1"/>
  <c r="I573" i="1"/>
  <c r="I574" i="1"/>
  <c r="I575" i="1"/>
  <c r="I576" i="1"/>
  <c r="I577" i="1"/>
  <c r="N577" i="1" s="1"/>
  <c r="I578" i="1"/>
  <c r="N578" i="1" s="1"/>
  <c r="I579" i="1"/>
  <c r="I580" i="1"/>
  <c r="N580" i="1" s="1"/>
  <c r="I581" i="1"/>
  <c r="N581" i="1" s="1"/>
  <c r="I582" i="1"/>
  <c r="N582" i="1" s="1"/>
  <c r="I583" i="1"/>
  <c r="I584" i="1"/>
  <c r="I585" i="1"/>
  <c r="I586" i="1"/>
  <c r="I587" i="1"/>
  <c r="I588" i="1"/>
  <c r="N588" i="1" s="1"/>
  <c r="I589" i="1"/>
  <c r="N589" i="1" s="1"/>
  <c r="I590" i="1"/>
  <c r="N590" i="1" s="1"/>
  <c r="I591" i="1"/>
  <c r="N591" i="1" s="1"/>
  <c r="I592" i="1"/>
  <c r="N592" i="1" s="1"/>
  <c r="I593" i="1"/>
  <c r="N593" i="1" s="1"/>
  <c r="I594" i="1"/>
  <c r="I595" i="1"/>
  <c r="I596" i="1"/>
  <c r="I597" i="1"/>
  <c r="I598" i="1"/>
  <c r="I599" i="1"/>
  <c r="I600" i="1"/>
  <c r="I601" i="1"/>
  <c r="N601" i="1" s="1"/>
  <c r="I602" i="1"/>
  <c r="N602" i="1" s="1"/>
  <c r="I603" i="1"/>
  <c r="N603" i="1" s="1"/>
  <c r="I604" i="1"/>
  <c r="N604" i="1" s="1"/>
  <c r="I605" i="1"/>
  <c r="N605" i="1" s="1"/>
  <c r="I606" i="1"/>
  <c r="I607" i="1"/>
  <c r="I608" i="1"/>
  <c r="I609" i="1"/>
  <c r="I610" i="1"/>
  <c r="I611" i="1"/>
  <c r="I612" i="1"/>
  <c r="N612" i="1" s="1"/>
  <c r="I613" i="1"/>
  <c r="N613" i="1" s="1"/>
  <c r="I614" i="1"/>
  <c r="N614" i="1" s="1"/>
  <c r="I615" i="1"/>
  <c r="N615"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10" i="1"/>
  <c r="N221" i="1"/>
  <c r="N265" i="1"/>
  <c r="N302" i="1"/>
  <c r="N389" i="1"/>
  <c r="N390" i="1"/>
  <c r="N394" i="1"/>
  <c r="N398" i="1"/>
  <c r="N407" i="1"/>
  <c r="N305" i="1"/>
  <c r="N276" i="1"/>
  <c r="N408" i="1"/>
  <c r="N413" i="1"/>
  <c r="N283" i="1"/>
  <c r="N419" i="1"/>
  <c r="N422" i="1"/>
  <c r="N211" i="1"/>
  <c r="N424" i="1"/>
  <c r="N216" i="1"/>
  <c r="N426" i="1"/>
  <c r="N427" i="1"/>
  <c r="N493" i="1"/>
  <c r="N429" i="1"/>
  <c r="N433" i="1"/>
  <c r="N307" i="1"/>
  <c r="N252" i="1"/>
  <c r="N437" i="1"/>
  <c r="N439" i="1"/>
  <c r="N282" i="1"/>
  <c r="N253" i="1"/>
  <c r="N240" i="1"/>
  <c r="N334" i="1"/>
  <c r="N442" i="1"/>
  <c r="N462" i="1"/>
  <c r="N242" i="1"/>
  <c r="N464" i="1"/>
  <c r="N466" i="1"/>
  <c r="N229" i="1"/>
  <c r="N467" i="1"/>
  <c r="N483" i="1"/>
  <c r="N321" i="1"/>
  <c r="N484" i="1"/>
  <c r="N332" i="1"/>
  <c r="N333" i="1"/>
  <c r="N337" i="1"/>
  <c r="N348" i="1"/>
  <c r="N351" i="1"/>
  <c r="N362" i="1"/>
  <c r="N475" i="1"/>
  <c r="N249" i="1"/>
  <c r="N495" i="1"/>
  <c r="N247" i="1"/>
  <c r="N498" i="1"/>
  <c r="N446" i="1"/>
  <c r="N436" i="1"/>
  <c r="N365" i="1"/>
  <c r="N366" i="1"/>
  <c r="N223" i="1"/>
  <c r="N231" i="1"/>
  <c r="N20" i="1"/>
  <c r="N256" i="1"/>
  <c r="N352" i="1"/>
  <c r="N383" i="1"/>
  <c r="N418" i="1"/>
  <c r="N431" i="1"/>
  <c r="N367" i="1"/>
  <c r="N264" i="1"/>
  <c r="N499" i="1"/>
  <c r="N490" i="1"/>
  <c r="N245" i="1"/>
  <c r="N385" i="1"/>
  <c r="N409" i="1"/>
  <c r="N500" i="1"/>
  <c r="N248" i="1"/>
  <c r="N244" i="1"/>
  <c r="N225" i="1"/>
  <c r="N226" i="1"/>
  <c r="N21" i="1"/>
  <c r="N266" i="1"/>
  <c r="N267" i="1"/>
  <c r="N268" i="1"/>
  <c r="N269" i="1"/>
  <c r="N270" i="1"/>
  <c r="N271" i="1"/>
  <c r="N273" i="1"/>
  <c r="N274" i="1"/>
  <c r="N275" i="1"/>
  <c r="N309" i="1"/>
  <c r="N272" i="1"/>
  <c r="N301" i="1"/>
  <c r="N219" i="1"/>
  <c r="N230" i="1"/>
  <c r="N257" i="1"/>
  <c r="N311" i="1"/>
  <c r="H3" i="7"/>
  <c r="I4" i="9"/>
  <c r="L129" i="9"/>
  <c r="J129" i="9"/>
  <c r="H130" i="9"/>
  <c r="N14" i="11"/>
  <c r="N15" i="11"/>
  <c r="N16" i="11"/>
  <c r="N17" i="11"/>
  <c r="N18" i="11"/>
  <c r="N19" i="11"/>
  <c r="N458" i="1"/>
  <c r="N237" i="1"/>
  <c r="N341" i="1"/>
  <c r="N3" i="1"/>
  <c r="L457" i="1"/>
  <c r="B457" i="1"/>
  <c r="M457" i="1" s="1"/>
  <c r="L256" i="1"/>
  <c r="L215" i="1"/>
  <c r="B215" i="1"/>
  <c r="M215" i="1" s="1"/>
  <c r="L491" i="1"/>
  <c r="B491" i="1"/>
  <c r="M491" i="1" s="1"/>
  <c r="L281" i="1"/>
  <c r="B281" i="1"/>
  <c r="M281" i="1" s="1"/>
  <c r="L333" i="1"/>
  <c r="B333" i="1"/>
  <c r="M333" i="1" s="1"/>
  <c r="L453" i="1"/>
  <c r="L251" i="1"/>
  <c r="L254" i="1"/>
  <c r="L258" i="1"/>
  <c r="L260" i="1"/>
  <c r="L261" i="1"/>
  <c r="L277" i="1"/>
  <c r="L278" i="1"/>
  <c r="L284" i="1"/>
  <c r="B238" i="1"/>
  <c r="M238" i="1" s="1"/>
  <c r="B156" i="1"/>
  <c r="B217" i="1"/>
  <c r="M217" i="1" s="1"/>
  <c r="B232" i="1"/>
  <c r="M232" i="1" s="1"/>
  <c r="B239" i="1"/>
  <c r="M239" i="1" s="1"/>
  <c r="B246" i="1"/>
  <c r="M246" i="1" s="1"/>
  <c r="B316" i="1"/>
  <c r="M316" i="1" s="1"/>
  <c r="B231" i="1"/>
  <c r="M231" i="1" s="1"/>
  <c r="B158" i="1"/>
  <c r="B505" i="1"/>
  <c r="M505" i="1" s="1"/>
  <c r="B502" i="1"/>
  <c r="M502" i="1" s="1"/>
  <c r="B504" i="1"/>
  <c r="M504" i="1" s="1"/>
  <c r="B285" i="1"/>
  <c r="M285" i="1" s="1"/>
  <c r="B312" i="1"/>
  <c r="M312" i="1" s="1"/>
  <c r="B326" i="1"/>
  <c r="M326" i="1" s="1"/>
  <c r="B121" i="1"/>
  <c r="B295" i="1"/>
  <c r="M295" i="1" s="1"/>
  <c r="B314" i="1"/>
  <c r="M314" i="1" s="1"/>
  <c r="B354" i="1"/>
  <c r="M354" i="1" s="1"/>
  <c r="B442" i="1"/>
  <c r="M442" i="1" s="1"/>
  <c r="B288" i="1"/>
  <c r="M288" i="1" s="1"/>
  <c r="B328" i="1"/>
  <c r="M328" i="1" s="1"/>
  <c r="B496" i="1"/>
  <c r="M496" i="1" s="1"/>
  <c r="B501" i="1"/>
  <c r="M501" i="1" s="1"/>
  <c r="B378" i="1"/>
  <c r="M378" i="1" s="1"/>
  <c r="B182" i="1"/>
  <c r="B26" i="1"/>
  <c r="B27" i="1"/>
  <c r="B394" i="1"/>
  <c r="M394" i="1" s="1"/>
  <c r="B79" i="1"/>
  <c r="B80" i="1"/>
  <c r="B379" i="1"/>
  <c r="M379" i="1" s="1"/>
  <c r="B490" i="1"/>
  <c r="M490" i="1" s="1"/>
  <c r="B95" i="1"/>
  <c r="B226" i="1"/>
  <c r="M226" i="1" s="1"/>
  <c r="B47" i="1"/>
  <c r="B464" i="1"/>
  <c r="M464" i="1" s="1"/>
  <c r="B466" i="1"/>
  <c r="M466" i="1" s="1"/>
  <c r="B223" i="1"/>
  <c r="M223" i="1" s="1"/>
  <c r="B219" i="1"/>
  <c r="M219" i="1" s="1"/>
  <c r="B154" i="1"/>
  <c r="B3" i="1"/>
  <c r="M3" i="1" s="1"/>
  <c r="B134" i="1"/>
  <c r="B149" i="1"/>
  <c r="B151" i="1"/>
  <c r="B189" i="1"/>
  <c r="B190" i="1"/>
  <c r="B214" i="1"/>
  <c r="M214" i="1" s="1"/>
  <c r="B200" i="1"/>
  <c r="B106" i="1"/>
  <c r="B113" i="1"/>
  <c r="B128" i="1"/>
  <c r="B129" i="1"/>
  <c r="B167" i="1"/>
  <c r="B351" i="1"/>
  <c r="M351" i="1" s="1"/>
  <c r="B366" i="1"/>
  <c r="M366" i="1" s="1"/>
  <c r="B135" i="1"/>
  <c r="B499" i="1"/>
  <c r="M499" i="1" s="1"/>
  <c r="B357" i="1"/>
  <c r="M357" i="1" s="1"/>
  <c r="B400" i="1"/>
  <c r="M400" i="1" s="1"/>
  <c r="B471" i="1"/>
  <c r="M471" i="1" s="1"/>
  <c r="B387" i="1"/>
  <c r="M387" i="1" s="1"/>
  <c r="B64" i="1"/>
  <c r="B279" i="1"/>
  <c r="M279" i="1" s="1"/>
  <c r="B391" i="1"/>
  <c r="M391" i="1" s="1"/>
  <c r="B56" i="1"/>
  <c r="B65" i="1"/>
  <c r="B110" i="1"/>
  <c r="B165" i="1"/>
  <c r="B484" i="1"/>
  <c r="M484" i="1" s="1"/>
  <c r="B206" i="1"/>
  <c r="B282" i="1"/>
  <c r="M282" i="1" s="1"/>
  <c r="B321" i="1"/>
  <c r="M321" i="1" s="1"/>
  <c r="B173" i="1"/>
  <c r="B120" i="1"/>
  <c r="B94" i="1"/>
  <c r="B105" i="1"/>
  <c r="B365" i="1"/>
  <c r="M365" i="1" s="1"/>
  <c r="B283" i="1"/>
  <c r="M283" i="1" s="1"/>
  <c r="B352" i="1"/>
  <c r="M352" i="1" s="1"/>
  <c r="B33" i="1"/>
  <c r="B332" i="1"/>
  <c r="M332" i="1" s="1"/>
  <c r="B469" i="1"/>
  <c r="M469" i="1" s="1"/>
  <c r="B57" i="1"/>
  <c r="B92" i="1"/>
  <c r="B76" i="1"/>
  <c r="B109" i="1"/>
  <c r="B130" i="1"/>
  <c r="B313" i="1"/>
  <c r="M313" i="1" s="1"/>
  <c r="B373" i="1"/>
  <c r="M373" i="1" s="1"/>
  <c r="B395" i="1"/>
  <c r="M395" i="1" s="1"/>
  <c r="B453" i="1"/>
  <c r="M453" i="1" s="1"/>
  <c r="B251" i="1"/>
  <c r="M251" i="1" s="1"/>
  <c r="B254" i="1"/>
  <c r="M254" i="1" s="1"/>
  <c r="B258" i="1"/>
  <c r="M258" i="1" s="1"/>
  <c r="B260" i="1"/>
  <c r="M260" i="1" s="1"/>
  <c r="B261" i="1"/>
  <c r="M261" i="1" s="1"/>
  <c r="B277" i="1"/>
  <c r="M277" i="1" s="1"/>
  <c r="B278" i="1"/>
  <c r="M278" i="1" s="1"/>
  <c r="B284" i="1"/>
  <c r="M284" i="1" s="1"/>
  <c r="B133" i="1"/>
  <c r="B253" i="1"/>
  <c r="M253" i="1" s="1"/>
  <c r="B236" i="1"/>
  <c r="M236" i="1" s="1"/>
  <c r="B233" i="1"/>
  <c r="M233" i="1" s="1"/>
  <c r="B234" i="1"/>
  <c r="M234" i="1" s="1"/>
  <c r="B298" i="1"/>
  <c r="M298" i="1" s="1"/>
  <c r="B179" i="1"/>
  <c r="B72" i="1"/>
  <c r="B429" i="1"/>
  <c r="M429" i="1" s="1"/>
  <c r="B433" i="1"/>
  <c r="M433" i="1" s="1"/>
  <c r="B439" i="1"/>
  <c r="M439" i="1" s="1"/>
  <c r="B498" i="1"/>
  <c r="M498"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30" i="1"/>
  <c r="M230" i="1" s="1"/>
  <c r="L230" i="1"/>
  <c r="L238" i="1"/>
  <c r="L217" i="1"/>
  <c r="L232" i="1"/>
  <c r="L239" i="1"/>
  <c r="L246" i="1"/>
  <c r="B157" i="1"/>
  <c r="L310" i="1"/>
  <c r="B441" i="1"/>
  <c r="M441" i="1" s="1"/>
  <c r="L441" i="1"/>
  <c r="B184" i="1"/>
  <c r="L264" i="1"/>
  <c r="L245" i="1"/>
  <c r="B383" i="1"/>
  <c r="M383" i="1" s="1"/>
  <c r="L383" i="1"/>
  <c r="B418" i="1"/>
  <c r="M418" i="1" s="1"/>
  <c r="L418" i="1"/>
  <c r="B409" i="1"/>
  <c r="M409" i="1" s="1"/>
  <c r="L409" i="1"/>
  <c r="B500" i="1"/>
  <c r="M500" i="1" s="1"/>
  <c r="L500" i="1"/>
  <c r="B155" i="1"/>
  <c r="B293" i="1"/>
  <c r="M293" i="1" s="1"/>
  <c r="L293" i="1"/>
  <c r="B241" i="1"/>
  <c r="M241" i="1" s="1"/>
  <c r="L241" i="1"/>
  <c r="B170" i="1"/>
  <c r="B60" i="1"/>
  <c r="B355" i="1"/>
  <c r="M355" i="1" s="1"/>
  <c r="L355" i="1"/>
  <c r="L316" i="1"/>
  <c r="L231" i="1"/>
  <c r="B175" i="1"/>
  <c r="B183" i="1"/>
  <c r="B376" i="1"/>
  <c r="M376" i="1" s="1"/>
  <c r="N376" i="1"/>
  <c r="L376" i="1"/>
  <c r="B252" i="1"/>
  <c r="M252" i="1" s="1"/>
  <c r="L252" i="1"/>
  <c r="B399" i="1"/>
  <c r="M399" i="1" s="1"/>
  <c r="L399" i="1"/>
  <c r="L505" i="1"/>
  <c r="B45" i="1"/>
  <c r="L299" i="1"/>
  <c r="L502" i="1"/>
  <c r="B348" i="1"/>
  <c r="M348" i="1" s="1"/>
  <c r="L348" i="1"/>
  <c r="B315" i="1"/>
  <c r="M315" i="1" s="1"/>
  <c r="L315" i="1"/>
  <c r="L504" i="1"/>
  <c r="L285" i="1"/>
  <c r="L312" i="1"/>
  <c r="L326" i="1"/>
  <c r="L218" i="1"/>
  <c r="L295" i="1"/>
  <c r="L314" i="1"/>
  <c r="L354" i="1"/>
  <c r="L442" i="1"/>
  <c r="L288" i="1"/>
  <c r="L328" i="1"/>
  <c r="L496" i="1"/>
  <c r="L501" i="1"/>
  <c r="L378" i="1"/>
  <c r="L297" i="1"/>
  <c r="L304" i="1"/>
  <c r="L394" i="1"/>
  <c r="L379" i="1"/>
  <c r="L490" i="1"/>
  <c r="L226" i="1"/>
  <c r="L464" i="1"/>
  <c r="L466" i="1"/>
  <c r="L223" i="1"/>
  <c r="L219" i="1"/>
  <c r="L3" i="1"/>
  <c r="L214" i="1"/>
  <c r="B249" i="1"/>
  <c r="M249" i="1" s="1"/>
  <c r="L249" i="1"/>
  <c r="B385" i="1"/>
  <c r="M385" i="1" s="1"/>
  <c r="L385" i="1"/>
  <c r="B257" i="1"/>
  <c r="M257" i="1" s="1"/>
  <c r="L257" i="1"/>
  <c r="B443" i="1"/>
  <c r="M443" i="1" s="1"/>
  <c r="L443" i="1"/>
  <c r="B389" i="1"/>
  <c r="M389" i="1" s="1"/>
  <c r="L389" i="1"/>
  <c r="B327" i="1"/>
  <c r="M327" i="1" s="1"/>
  <c r="L327" i="1"/>
  <c r="B104" i="1"/>
  <c r="B462" i="1"/>
  <c r="M462" i="1" s="1"/>
  <c r="L462" i="1"/>
  <c r="B103" i="1"/>
  <c r="B363" i="1"/>
  <c r="M363" i="1" s="1"/>
  <c r="L363" i="1"/>
  <c r="L351" i="1"/>
  <c r="B362" i="1"/>
  <c r="M362" i="1" s="1"/>
  <c r="L362" i="1"/>
  <c r="B380" i="1"/>
  <c r="M380" i="1" s="1"/>
  <c r="L380" i="1"/>
  <c r="B337" i="1"/>
  <c r="M337" i="1" s="1"/>
  <c r="L337" i="1"/>
  <c r="L366" i="1"/>
  <c r="B187" i="1"/>
  <c r="B467" i="1"/>
  <c r="M467" i="1" s="1"/>
  <c r="L467" i="1"/>
  <c r="B483" i="1"/>
  <c r="M483" i="1" s="1"/>
  <c r="L483" i="1"/>
  <c r="B188" i="1"/>
  <c r="L499" i="1"/>
  <c r="L357" i="1"/>
  <c r="L400" i="1"/>
  <c r="L471" i="1"/>
  <c r="B446" i="1"/>
  <c r="M446" i="1" s="1"/>
  <c r="L446" i="1"/>
  <c r="B436" i="1"/>
  <c r="M436" i="1" s="1"/>
  <c r="L436" i="1"/>
  <c r="B207" i="1"/>
  <c r="B211" i="1"/>
  <c r="M211" i="1" s="1"/>
  <c r="L211" i="1"/>
  <c r="B14" i="1"/>
  <c r="M14" i="1" s="1"/>
  <c r="L14" i="1"/>
  <c r="B15" i="1"/>
  <c r="M15" i="1" s="1"/>
  <c r="L15" i="1"/>
  <c r="B475" i="1"/>
  <c r="M475" i="1" s="1"/>
  <c r="L475" i="1"/>
  <c r="B67" i="1"/>
  <c r="B131" i="1"/>
  <c r="L242" i="1"/>
  <c r="B431" i="1"/>
  <c r="M431" i="1" s="1"/>
  <c r="L431" i="1"/>
  <c r="B132" i="1"/>
  <c r="B454" i="1"/>
  <c r="M454" i="1" s="1"/>
  <c r="L454" i="1"/>
  <c r="L387" i="1"/>
  <c r="B367" i="1"/>
  <c r="M367" i="1" s="1"/>
  <c r="L367" i="1"/>
  <c r="B286" i="1"/>
  <c r="M286" i="1" s="1"/>
  <c r="L286" i="1"/>
  <c r="L279" i="1"/>
  <c r="L391" i="1"/>
  <c r="B287" i="1"/>
  <c r="M287" i="1" s="1"/>
  <c r="L287" i="1"/>
  <c r="L263" i="1"/>
  <c r="B248" i="1"/>
  <c r="M248" i="1" s="1"/>
  <c r="L248" i="1"/>
  <c r="B244" i="1"/>
  <c r="M244" i="1" s="1"/>
  <c r="L244" i="1"/>
  <c r="B59" i="1"/>
  <c r="B203" i="1"/>
  <c r="B421" i="1"/>
  <c r="M421" i="1" s="1"/>
  <c r="L421" i="1"/>
  <c r="B166" i="1"/>
  <c r="B185" i="1"/>
  <c r="B69" i="1"/>
  <c r="L220" i="1"/>
  <c r="L228" i="1"/>
  <c r="L484" i="1"/>
  <c r="B458" i="1"/>
  <c r="M458" i="1" s="1"/>
  <c r="L458" i="1"/>
  <c r="B459" i="1"/>
  <c r="M459" i="1" s="1"/>
  <c r="L459" i="1"/>
  <c r="B506" i="1"/>
  <c r="M506" i="1" s="1"/>
  <c r="L506" i="1"/>
  <c r="B393" i="1"/>
  <c r="M393" i="1" s="1"/>
  <c r="L393" i="1"/>
  <c r="B54" i="1"/>
  <c r="B404" i="1"/>
  <c r="M404" i="1" s="1"/>
  <c r="L404" i="1"/>
  <c r="B9" i="1"/>
  <c r="M9" i="1" s="1"/>
  <c r="L9" i="1"/>
  <c r="B411" i="1"/>
  <c r="M411" i="1" s="1"/>
  <c r="L411" i="1"/>
  <c r="B368" i="1"/>
  <c r="M368" i="1" s="1"/>
  <c r="L368" i="1"/>
  <c r="B370" i="1"/>
  <c r="M370" i="1" s="1"/>
  <c r="L370" i="1"/>
  <c r="B11" i="1"/>
  <c r="M11" i="1" s="1"/>
  <c r="L11" i="1"/>
  <c r="B86" i="1"/>
  <c r="B161" i="1"/>
  <c r="B91" i="1"/>
  <c r="B372" i="1"/>
  <c r="M372" i="1" s="1"/>
  <c r="L372" i="1"/>
  <c r="B375" i="1"/>
  <c r="M375" i="1" s="1"/>
  <c r="L375" i="1"/>
  <c r="B402" i="1"/>
  <c r="M402" i="1" s="1"/>
  <c r="L402" i="1"/>
  <c r="B319" i="1"/>
  <c r="M319" i="1" s="1"/>
  <c r="L319" i="1"/>
  <c r="B359" i="1"/>
  <c r="M359" i="1" s="1"/>
  <c r="L359" i="1"/>
  <c r="B99" i="1"/>
  <c r="B210" i="1"/>
  <c r="M210" i="1" s="1"/>
  <c r="L210" i="1"/>
  <c r="B221" i="1"/>
  <c r="M221" i="1" s="1"/>
  <c r="L221" i="1"/>
  <c r="B225" i="1"/>
  <c r="M225" i="1" s="1"/>
  <c r="L225" i="1"/>
  <c r="B114" i="1"/>
  <c r="B390" i="1"/>
  <c r="M390" i="1" s="1"/>
  <c r="L390" i="1"/>
  <c r="B398" i="1"/>
  <c r="M398" i="1" s="1"/>
  <c r="L398" i="1"/>
  <c r="B407" i="1"/>
  <c r="M407" i="1" s="1"/>
  <c r="L407" i="1"/>
  <c r="L21" i="1"/>
  <c r="B266" i="1"/>
  <c r="M266" i="1" s="1"/>
  <c r="L266" i="1"/>
  <c r="B267" i="1"/>
  <c r="M267" i="1" s="1"/>
  <c r="L267" i="1"/>
  <c r="B62" i="1"/>
  <c r="B78" i="1"/>
  <c r="L282" i="1"/>
  <c r="B82" i="1"/>
  <c r="B268" i="1"/>
  <c r="M268" i="1" s="1"/>
  <c r="L268" i="1"/>
  <c r="L269" i="1"/>
  <c r="B83" i="1"/>
  <c r="B84" i="1"/>
  <c r="L275" i="1"/>
  <c r="L321" i="1"/>
  <c r="L276" i="1"/>
  <c r="B89" i="1"/>
  <c r="B194" i="1"/>
  <c r="B212" i="1"/>
  <c r="M212" i="1" s="1"/>
  <c r="L212" i="1"/>
  <c r="L365" i="1"/>
  <c r="L283" i="1"/>
  <c r="B213" i="1"/>
  <c r="M213" i="1" s="1"/>
  <c r="L213" i="1"/>
  <c r="B289" i="1"/>
  <c r="M289" i="1" s="1"/>
  <c r="L289" i="1"/>
  <c r="B270" i="1"/>
  <c r="M270" i="1" s="1"/>
  <c r="L270" i="1"/>
  <c r="B290" i="1"/>
  <c r="M290" i="1" s="1"/>
  <c r="L290" i="1"/>
  <c r="B291" i="1"/>
  <c r="M291" i="1" s="1"/>
  <c r="L291" i="1"/>
  <c r="L352" i="1"/>
  <c r="B292" i="1"/>
  <c r="M292" i="1" s="1"/>
  <c r="L292" i="1"/>
  <c r="L332" i="1"/>
  <c r="L307" i="1"/>
  <c r="L469" i="1"/>
  <c r="B317" i="1"/>
  <c r="M317" i="1" s="1"/>
  <c r="L317" i="1"/>
  <c r="B318" i="1"/>
  <c r="M318" i="1" s="1"/>
  <c r="L318" i="1"/>
  <c r="B322" i="1"/>
  <c r="M322" i="1" s="1"/>
  <c r="L322" i="1"/>
  <c r="B323" i="1"/>
  <c r="M323" i="1" s="1"/>
  <c r="L323" i="1"/>
  <c r="B271" i="1"/>
  <c r="M271" i="1" s="1"/>
  <c r="L271" i="1"/>
  <c r="B329" i="1"/>
  <c r="M329" i="1" s="1"/>
  <c r="L329" i="1"/>
  <c r="B335" i="1"/>
  <c r="M335" i="1" s="1"/>
  <c r="L335" i="1"/>
  <c r="B460" i="1"/>
  <c r="M460" i="1" s="1"/>
  <c r="L460" i="1"/>
  <c r="B468" i="1"/>
  <c r="M468" i="1" s="1"/>
  <c r="L468" i="1"/>
  <c r="B273" i="1"/>
  <c r="M273" i="1" s="1"/>
  <c r="L273" i="1"/>
  <c r="B507" i="1"/>
  <c r="M507" i="1" s="1"/>
  <c r="L507" i="1"/>
  <c r="B274" i="1"/>
  <c r="M274" i="1" s="1"/>
  <c r="L274" i="1"/>
  <c r="B34" i="1"/>
  <c r="L313" i="1"/>
  <c r="L373" i="1"/>
  <c r="L395" i="1"/>
  <c r="L302" i="1"/>
  <c r="L265" i="1"/>
  <c r="L253" i="1"/>
  <c r="L236" i="1"/>
  <c r="L233" i="1"/>
  <c r="L234" i="1"/>
  <c r="L298" i="1"/>
  <c r="L247" i="1"/>
  <c r="L305" i="1"/>
  <c r="L429" i="1"/>
  <c r="L433" i="1"/>
  <c r="L439" i="1"/>
  <c r="B437" i="1"/>
  <c r="M437" i="1" s="1"/>
  <c r="L437" i="1"/>
  <c r="L498" i="1"/>
  <c r="B356" i="1"/>
  <c r="M356" i="1" s="1"/>
  <c r="L356" i="1"/>
  <c r="B4" i="1"/>
  <c r="M4" i="1" s="1"/>
  <c r="L4" i="1"/>
  <c r="B5" i="1"/>
  <c r="M5" i="1" s="1"/>
  <c r="L5" i="1"/>
  <c r="B6" i="1"/>
  <c r="M6" i="1" s="1"/>
  <c r="L6" i="1"/>
  <c r="B7" i="1"/>
  <c r="M7" i="1" s="1"/>
  <c r="L7" i="1"/>
  <c r="B8" i="1"/>
  <c r="M8" i="1" s="1"/>
  <c r="L8" i="1"/>
  <c r="B197" i="1"/>
  <c r="B410" i="1"/>
  <c r="M410" i="1" s="1"/>
  <c r="L410" i="1"/>
  <c r="B10" i="1"/>
  <c r="M10" i="1" s="1"/>
  <c r="L10" i="1"/>
  <c r="B455" i="1"/>
  <c r="M455" i="1" s="1"/>
  <c r="L455" i="1"/>
  <c r="B369" i="1"/>
  <c r="M369" i="1" s="1"/>
  <c r="L369" i="1"/>
  <c r="B371" i="1"/>
  <c r="M371" i="1" s="1"/>
  <c r="L371" i="1"/>
  <c r="B85" i="1"/>
  <c r="B87" i="1"/>
  <c r="B160" i="1"/>
  <c r="B374" i="1"/>
  <c r="M374" i="1" s="1"/>
  <c r="L374" i="1"/>
  <c r="B401" i="1"/>
  <c r="M401" i="1" s="1"/>
  <c r="L401" i="1"/>
  <c r="B403" i="1"/>
  <c r="M403" i="1" s="1"/>
  <c r="L403" i="1"/>
  <c r="B338" i="1"/>
  <c r="M338" i="1" s="1"/>
  <c r="L338" i="1"/>
  <c r="B360" i="1"/>
  <c r="M360" i="1" s="1"/>
  <c r="L360" i="1"/>
  <c r="B208" i="1"/>
  <c r="B55" i="1"/>
  <c r="B63" i="1"/>
  <c r="B198" i="1"/>
  <c r="B199" i="1"/>
  <c r="B243" i="1"/>
  <c r="M243" i="1" s="1"/>
  <c r="L243" i="1"/>
  <c r="B255" i="1"/>
  <c r="M255" i="1" s="1"/>
  <c r="L255" i="1"/>
  <c r="B259" i="1"/>
  <c r="M259" i="1" s="1"/>
  <c r="L259" i="1"/>
  <c r="B296" i="1"/>
  <c r="M296" i="1" s="1"/>
  <c r="L296" i="1"/>
  <c r="B303" i="1"/>
  <c r="M303" i="1" s="1"/>
  <c r="L303" i="1"/>
  <c r="L2" i="1"/>
  <c r="B58" i="1"/>
  <c r="B168" i="1"/>
  <c r="B174" i="1"/>
  <c r="B201" i="1"/>
  <c r="B209" i="1"/>
  <c r="M209" i="1" s="1"/>
  <c r="L209" i="1"/>
  <c r="B250" i="1"/>
  <c r="M250" i="1" s="1"/>
  <c r="L250" i="1"/>
  <c r="B280" i="1"/>
  <c r="M280" i="1" s="1"/>
  <c r="L280" i="1"/>
  <c r="B18" i="1"/>
  <c r="M18" i="1" s="1"/>
  <c r="L18" i="1"/>
  <c r="B17" i="1"/>
  <c r="M17" i="1" s="1"/>
  <c r="L17" i="1"/>
  <c r="B320" i="1"/>
  <c r="M320" i="1" s="1"/>
  <c r="L320" i="1"/>
  <c r="B331" i="1"/>
  <c r="M331" i="1" s="1"/>
  <c r="L331" i="1"/>
  <c r="B336" i="1"/>
  <c r="M336" i="1" s="1"/>
  <c r="L336" i="1"/>
  <c r="B347" i="1"/>
  <c r="M347" i="1" s="1"/>
  <c r="L347" i="1"/>
  <c r="B349" i="1"/>
  <c r="M349" i="1" s="1"/>
  <c r="L349" i="1"/>
  <c r="B361" i="1"/>
  <c r="M361" i="1" s="1"/>
  <c r="L361" i="1"/>
  <c r="B162" i="1"/>
  <c r="B486" i="1"/>
  <c r="M486" i="1" s="1"/>
  <c r="L486" i="1"/>
  <c r="B364" i="1"/>
  <c r="M364" i="1" s="1"/>
  <c r="L364" i="1"/>
  <c r="B427" i="1"/>
  <c r="M427" i="1" s="1"/>
  <c r="L427" i="1"/>
  <c r="B12" i="1"/>
  <c r="M12" i="1" s="1"/>
  <c r="L12" i="1"/>
  <c r="L229" i="1"/>
  <c r="B237" i="1"/>
  <c r="M237" i="1" s="1"/>
  <c r="L237" i="1"/>
  <c r="B235" i="1"/>
  <c r="M235" i="1" s="1"/>
  <c r="L235" i="1"/>
  <c r="B66" i="1"/>
  <c r="B140" i="1"/>
  <c r="B180" i="1"/>
  <c r="B405" i="1"/>
  <c r="M405" i="1" s="1"/>
  <c r="L405" i="1"/>
  <c r="B102" i="1"/>
  <c r="B216" i="1"/>
  <c r="M216" i="1" s="1"/>
  <c r="L216" i="1"/>
  <c r="L20" i="1"/>
  <c r="B127" i="1"/>
  <c r="B330" i="1"/>
  <c r="M330" i="1" s="1"/>
  <c r="L330" i="1"/>
  <c r="B122" i="1"/>
  <c r="B126" i="1"/>
  <c r="B227" i="1"/>
  <c r="M227" i="1" s="1"/>
  <c r="L227" i="1"/>
  <c r="B186" i="1"/>
  <c r="B262" i="1"/>
  <c r="M262" i="1" s="1"/>
  <c r="L262" i="1"/>
  <c r="B493" i="1"/>
  <c r="M493" i="1" s="1"/>
  <c r="L493" i="1"/>
  <c r="B74" i="1"/>
  <c r="B108" i="1"/>
  <c r="B503" i="1"/>
  <c r="M503" i="1" s="1"/>
  <c r="L503" i="1"/>
  <c r="B495" i="1"/>
  <c r="M495" i="1" s="1"/>
  <c r="L495" i="1"/>
  <c r="B147" i="1"/>
  <c r="B325" i="1"/>
  <c r="M325" i="1" s="1"/>
  <c r="L325" i="1"/>
  <c r="B75" i="1"/>
  <c r="B146" i="1"/>
  <c r="B111" i="1"/>
  <c r="B240" i="1"/>
  <c r="M240" i="1" s="1"/>
  <c r="L240" i="1"/>
  <c r="B334" i="1"/>
  <c r="M334" i="1" s="1"/>
  <c r="L334" i="1"/>
  <c r="B311" i="1"/>
  <c r="M311" i="1" s="1"/>
  <c r="L311" i="1"/>
  <c r="L309" i="1"/>
  <c r="B16" i="1"/>
  <c r="M16" i="1" s="1"/>
  <c r="L16" i="1"/>
  <c r="B294" i="1"/>
  <c r="M294" i="1" s="1"/>
  <c r="L294" i="1"/>
  <c r="B353" i="1"/>
  <c r="M353" i="1" s="1"/>
  <c r="L353" i="1"/>
  <c r="B343" i="1"/>
  <c r="M343" i="1" s="1"/>
  <c r="L343" i="1"/>
  <c r="B339" i="1"/>
  <c r="M339" i="1" s="1"/>
  <c r="L339" i="1"/>
  <c r="B345" i="1"/>
  <c r="M345" i="1" s="1"/>
  <c r="L345" i="1"/>
  <c r="B340" i="1"/>
  <c r="M340" i="1" s="1"/>
  <c r="L340" i="1"/>
  <c r="B344" i="1"/>
  <c r="M344" i="1" s="1"/>
  <c r="L344" i="1"/>
  <c r="B341" i="1"/>
  <c r="M341" i="1" s="1"/>
  <c r="L341" i="1"/>
  <c r="B342" i="1"/>
  <c r="M342" i="1" s="1"/>
  <c r="L342" i="1"/>
  <c r="B346" i="1"/>
  <c r="M346" i="1" s="1"/>
  <c r="L346" i="1"/>
  <c r="B358" i="1"/>
  <c r="M358" i="1" s="1"/>
  <c r="L358" i="1"/>
  <c r="B470" i="1"/>
  <c r="M470" i="1" s="1"/>
  <c r="L470" i="1"/>
  <c r="B350" i="1"/>
  <c r="M350" i="1" s="1"/>
  <c r="L350" i="1"/>
  <c r="B388" i="1"/>
  <c r="M388" i="1" s="1"/>
  <c r="L388" i="1"/>
  <c r="B381" i="1"/>
  <c r="M381" i="1" s="1"/>
  <c r="L381" i="1"/>
  <c r="B396" i="1"/>
  <c r="M396" i="1" s="1"/>
  <c r="L396" i="1"/>
  <c r="B68" i="1"/>
  <c r="B426" i="1"/>
  <c r="M426" i="1" s="1"/>
  <c r="L426" i="1"/>
  <c r="B413" i="1"/>
  <c r="M413" i="1" s="1"/>
  <c r="L413" i="1"/>
  <c r="B419" i="1"/>
  <c r="M419" i="1" s="1"/>
  <c r="L419" i="1"/>
  <c r="B424" i="1"/>
  <c r="M424" i="1" s="1"/>
  <c r="L424" i="1"/>
  <c r="B422" i="1"/>
  <c r="M422" i="1" s="1"/>
  <c r="L422" i="1"/>
  <c r="B408" i="1"/>
  <c r="M408" i="1" s="1"/>
  <c r="L408" i="1"/>
  <c r="B172" i="1"/>
  <c r="B301" i="1"/>
  <c r="M301" i="1" s="1"/>
  <c r="L301" i="1"/>
  <c r="B176" i="1"/>
  <c r="B145" i="1"/>
  <c r="B177" i="1"/>
  <c r="B46" i="1"/>
  <c r="B192" i="1"/>
  <c r="B171" i="1"/>
  <c r="B119" i="1"/>
  <c r="B272" i="1"/>
  <c r="M272" i="1" s="1"/>
  <c r="L272" i="1"/>
  <c r="B37" i="1"/>
  <c r="B38" i="1"/>
  <c r="B100" i="1"/>
  <c r="B107" i="1"/>
  <c r="B308" i="1"/>
  <c r="M308" i="1" s="1"/>
  <c r="L308" i="1"/>
  <c r="B306" i="1"/>
  <c r="M306" i="1" s="1"/>
  <c r="L306" i="1"/>
  <c r="B324" i="1"/>
  <c r="M324" i="1" s="1"/>
  <c r="L324" i="1"/>
  <c r="N324" i="1"/>
  <c r="B377" i="1"/>
  <c r="M377" i="1" s="1"/>
  <c r="L377" i="1"/>
  <c r="B452" i="1"/>
  <c r="M452" i="1" s="1"/>
  <c r="L452" i="1"/>
  <c r="B448" i="1"/>
  <c r="M448" i="1" s="1"/>
  <c r="L448" i="1"/>
  <c r="B414" i="1"/>
  <c r="M414" i="1" s="1"/>
  <c r="L414" i="1"/>
  <c r="B450" i="1"/>
  <c r="M450" i="1" s="1"/>
  <c r="L450" i="1"/>
  <c r="B415" i="1"/>
  <c r="M415" i="1" s="1"/>
  <c r="L415" i="1"/>
  <c r="B449" i="1"/>
  <c r="M449" i="1" s="1"/>
  <c r="L449" i="1"/>
  <c r="B434" i="1"/>
  <c r="M434" i="1" s="1"/>
  <c r="L434" i="1"/>
  <c r="N434" i="1"/>
  <c r="B447" i="1"/>
  <c r="M447" i="1" s="1"/>
  <c r="L447" i="1"/>
  <c r="B451" i="1"/>
  <c r="M451" i="1" s="1"/>
  <c r="L451" i="1"/>
  <c r="B456" i="1"/>
  <c r="M456" i="1" s="1"/>
  <c r="L456" i="1"/>
  <c r="B445" i="1"/>
  <c r="M445" i="1" s="1"/>
  <c r="L445" i="1"/>
  <c r="B49" i="1"/>
  <c r="B224" i="1"/>
  <c r="M224" i="1" s="1"/>
  <c r="L224" i="1"/>
  <c r="B115" i="1"/>
  <c r="B202" i="1"/>
  <c r="B164" i="1"/>
  <c r="B163" i="1"/>
  <c r="B112" i="1"/>
  <c r="B178" i="1"/>
  <c r="B101" i="1"/>
  <c r="B382" i="1"/>
  <c r="M382" i="1" s="1"/>
  <c r="L382" i="1"/>
  <c r="B384" i="1"/>
  <c r="M384" i="1" s="1"/>
  <c r="L384" i="1"/>
  <c r="B386" i="1"/>
  <c r="M386" i="1" s="1"/>
  <c r="L386" i="1"/>
  <c r="B392" i="1"/>
  <c r="M392" i="1" s="1"/>
  <c r="L392" i="1"/>
  <c r="B397" i="1"/>
  <c r="M397" i="1" s="1"/>
  <c r="L397" i="1"/>
  <c r="B406" i="1"/>
  <c r="M406" i="1" s="1"/>
  <c r="L406" i="1"/>
  <c r="N406" i="1"/>
  <c r="B412" i="1"/>
  <c r="M412" i="1" s="1"/>
  <c r="L412" i="1"/>
  <c r="B416" i="1"/>
  <c r="M416" i="1" s="1"/>
  <c r="L416" i="1"/>
  <c r="B420" i="1"/>
  <c r="M420" i="1" s="1"/>
  <c r="L420" i="1"/>
  <c r="N420" i="1"/>
  <c r="B423" i="1"/>
  <c r="M423" i="1" s="1"/>
  <c r="L423" i="1"/>
  <c r="N423" i="1"/>
  <c r="B425" i="1"/>
  <c r="M425" i="1" s="1"/>
  <c r="L425" i="1"/>
  <c r="N425" i="1"/>
  <c r="B428" i="1"/>
  <c r="M428" i="1" s="1"/>
  <c r="L428" i="1"/>
  <c r="B430" i="1"/>
  <c r="M430" i="1" s="1"/>
  <c r="L430" i="1"/>
  <c r="B432" i="1"/>
  <c r="M432" i="1" s="1"/>
  <c r="L432" i="1"/>
  <c r="B435" i="1"/>
  <c r="M435" i="1" s="1"/>
  <c r="L435" i="1"/>
  <c r="B438" i="1"/>
  <c r="M438" i="1" s="1"/>
  <c r="L438" i="1"/>
  <c r="B440" i="1"/>
  <c r="M440" i="1" s="1"/>
  <c r="L440" i="1"/>
  <c r="B444" i="1"/>
  <c r="M444" i="1" s="1"/>
  <c r="L444" i="1"/>
  <c r="N444" i="1"/>
  <c r="B463" i="1"/>
  <c r="M463" i="1" s="1"/>
  <c r="L463" i="1"/>
  <c r="B465" i="1"/>
  <c r="M465" i="1" s="1"/>
  <c r="L465" i="1"/>
  <c r="B472" i="1"/>
  <c r="M472" i="1" s="1"/>
  <c r="L472" i="1"/>
  <c r="B485" i="1"/>
  <c r="M485" i="1" s="1"/>
  <c r="L485" i="1"/>
  <c r="N485" i="1"/>
  <c r="B492" i="1"/>
  <c r="M492" i="1" s="1"/>
  <c r="L492" i="1"/>
  <c r="N492" i="1"/>
  <c r="B494" i="1"/>
  <c r="M494" i="1" s="1"/>
  <c r="L494" i="1"/>
  <c r="B497" i="1"/>
  <c r="M497" i="1" s="1"/>
  <c r="L497" i="1"/>
  <c r="N497" i="1"/>
  <c r="B508" i="1"/>
  <c r="M508" i="1" s="1"/>
  <c r="L508" i="1"/>
  <c r="B181" i="1"/>
  <c r="B19" i="1"/>
  <c r="M19" i="1" s="1"/>
  <c r="L19" i="1"/>
  <c r="B42" i="1"/>
  <c r="B48" i="1"/>
  <c r="B50" i="1"/>
  <c r="B300" i="1"/>
  <c r="M300" i="1" s="1"/>
  <c r="L300" i="1"/>
  <c r="B96" i="1"/>
  <c r="B417" i="1"/>
  <c r="M417" i="1" s="1"/>
  <c r="L417" i="1"/>
  <c r="B461" i="1"/>
  <c r="M461" i="1" s="1"/>
  <c r="L461" i="1"/>
  <c r="B473" i="1"/>
  <c r="M473" i="1" s="1"/>
  <c r="L473" i="1"/>
  <c r="B474" i="1"/>
  <c r="M474" i="1" s="1"/>
  <c r="L474" i="1"/>
  <c r="B476" i="1"/>
  <c r="M476" i="1" s="1"/>
  <c r="L476" i="1"/>
  <c r="N476" i="1"/>
  <c r="B477" i="1"/>
  <c r="M477" i="1" s="1"/>
  <c r="L477" i="1"/>
  <c r="B478" i="1"/>
  <c r="M478" i="1" s="1"/>
  <c r="L478" i="1"/>
  <c r="B479" i="1"/>
  <c r="M479" i="1" s="1"/>
  <c r="L479" i="1"/>
  <c r="B480" i="1"/>
  <c r="M480" i="1" s="1"/>
  <c r="L480" i="1"/>
  <c r="N480" i="1"/>
  <c r="B481" i="1"/>
  <c r="M481" i="1" s="1"/>
  <c r="L481" i="1"/>
  <c r="N481" i="1"/>
  <c r="B482" i="1"/>
  <c r="M482" i="1" s="1"/>
  <c r="L482" i="1"/>
  <c r="N482" i="1"/>
  <c r="B487" i="1"/>
  <c r="M487" i="1" s="1"/>
  <c r="L487" i="1"/>
  <c r="B488" i="1"/>
  <c r="M488" i="1" s="1"/>
  <c r="L488" i="1"/>
  <c r="B489" i="1"/>
  <c r="M489" i="1" s="1"/>
  <c r="L489" i="1"/>
  <c r="B222" i="1"/>
  <c r="M222" i="1" s="1"/>
  <c r="L222" i="1"/>
  <c r="B509" i="1"/>
  <c r="M509" i="1" s="1"/>
  <c r="L509" i="1"/>
  <c r="N509" i="1"/>
  <c r="B510" i="1"/>
  <c r="M510" i="1" s="1"/>
  <c r="L510" i="1"/>
  <c r="B511" i="1"/>
  <c r="M511" i="1" s="1"/>
  <c r="L511" i="1"/>
  <c r="B512" i="1"/>
  <c r="M512" i="1" s="1"/>
  <c r="L512" i="1"/>
  <c r="B513" i="1"/>
  <c r="M513" i="1" s="1"/>
  <c r="L513" i="1"/>
  <c r="B514" i="1"/>
  <c r="M514" i="1" s="1"/>
  <c r="L514" i="1"/>
  <c r="N514" i="1"/>
  <c r="B515" i="1"/>
  <c r="M515" i="1" s="1"/>
  <c r="L515" i="1"/>
  <c r="N515" i="1"/>
  <c r="B516" i="1"/>
  <c r="M516" i="1" s="1"/>
  <c r="L516" i="1"/>
  <c r="B517" i="1"/>
  <c r="M517" i="1" s="1"/>
  <c r="L517" i="1"/>
  <c r="B518" i="1"/>
  <c r="M518" i="1" s="1"/>
  <c r="L518" i="1"/>
  <c r="B519" i="1"/>
  <c r="M519" i="1" s="1"/>
  <c r="L519" i="1"/>
  <c r="B520" i="1"/>
  <c r="M520" i="1" s="1"/>
  <c r="L520" i="1"/>
  <c r="B521" i="1"/>
  <c r="M521" i="1" s="1"/>
  <c r="L521" i="1"/>
  <c r="N521" i="1"/>
  <c r="B522" i="1"/>
  <c r="M522" i="1" s="1"/>
  <c r="L522" i="1"/>
  <c r="B523" i="1"/>
  <c r="M523" i="1" s="1"/>
  <c r="L523" i="1"/>
  <c r="B524" i="1"/>
  <c r="M524" i="1" s="1"/>
  <c r="L524" i="1"/>
  <c r="B525" i="1"/>
  <c r="M525" i="1" s="1"/>
  <c r="L525" i="1"/>
  <c r="N525" i="1"/>
  <c r="B526" i="1"/>
  <c r="M526" i="1" s="1"/>
  <c r="L526" i="1"/>
  <c r="N526" i="1"/>
  <c r="B527" i="1"/>
  <c r="M527" i="1" s="1"/>
  <c r="L527" i="1"/>
  <c r="N527" i="1"/>
  <c r="B528" i="1"/>
  <c r="M528" i="1" s="1"/>
  <c r="L528" i="1"/>
  <c r="N528" i="1"/>
  <c r="B529" i="1"/>
  <c r="M529" i="1" s="1"/>
  <c r="L529" i="1"/>
  <c r="B530" i="1"/>
  <c r="M530" i="1" s="1"/>
  <c r="L530" i="1"/>
  <c r="B531" i="1"/>
  <c r="M531" i="1" s="1"/>
  <c r="L531" i="1"/>
  <c r="N531" i="1"/>
  <c r="B532" i="1"/>
  <c r="M532" i="1" s="1"/>
  <c r="L532" i="1"/>
  <c r="B533" i="1"/>
  <c r="M533" i="1" s="1"/>
  <c r="L533" i="1"/>
  <c r="N533" i="1"/>
  <c r="B534" i="1"/>
  <c r="M534" i="1" s="1"/>
  <c r="L534" i="1"/>
  <c r="B535" i="1"/>
  <c r="M535" i="1" s="1"/>
  <c r="L535" i="1"/>
  <c r="B536" i="1"/>
  <c r="M536" i="1" s="1"/>
  <c r="L536" i="1"/>
  <c r="B537" i="1"/>
  <c r="M537" i="1" s="1"/>
  <c r="L537" i="1"/>
  <c r="N537" i="1"/>
  <c r="B538" i="1"/>
  <c r="M538" i="1" s="1"/>
  <c r="L538" i="1"/>
  <c r="N538" i="1"/>
  <c r="B539" i="1"/>
  <c r="M539" i="1" s="1"/>
  <c r="L539" i="1"/>
  <c r="N539" i="1"/>
  <c r="B540" i="1"/>
  <c r="M540" i="1" s="1"/>
  <c r="L540" i="1"/>
  <c r="N540" i="1"/>
  <c r="B541" i="1"/>
  <c r="M541" i="1" s="1"/>
  <c r="L541" i="1"/>
  <c r="B542" i="1"/>
  <c r="M542" i="1" s="1"/>
  <c r="L542" i="1"/>
  <c r="B543" i="1"/>
  <c r="M543" i="1" s="1"/>
  <c r="L543" i="1"/>
  <c r="B544" i="1"/>
  <c r="M544" i="1" s="1"/>
  <c r="L544" i="1"/>
  <c r="B545" i="1"/>
  <c r="M545" i="1" s="1"/>
  <c r="L545" i="1"/>
  <c r="N545" i="1"/>
  <c r="B546" i="1"/>
  <c r="M546" i="1" s="1"/>
  <c r="L546" i="1"/>
  <c r="B547" i="1"/>
  <c r="M547" i="1" s="1"/>
  <c r="L547" i="1"/>
  <c r="B548" i="1"/>
  <c r="M548" i="1" s="1"/>
  <c r="L548" i="1"/>
  <c r="B549" i="1"/>
  <c r="M549" i="1" s="1"/>
  <c r="L549" i="1"/>
  <c r="N549" i="1"/>
  <c r="B550" i="1"/>
  <c r="M550" i="1" s="1"/>
  <c r="L550" i="1"/>
  <c r="N550" i="1"/>
  <c r="B551" i="1"/>
  <c r="M551" i="1" s="1"/>
  <c r="L551" i="1"/>
  <c r="N551" i="1"/>
  <c r="B552" i="1"/>
  <c r="M552" i="1" s="1"/>
  <c r="L552" i="1"/>
  <c r="N552" i="1"/>
  <c r="B553" i="1"/>
  <c r="M553" i="1" s="1"/>
  <c r="L553" i="1"/>
  <c r="B554" i="1"/>
  <c r="M554" i="1" s="1"/>
  <c r="L554" i="1"/>
  <c r="B555" i="1"/>
  <c r="M555" i="1" s="1"/>
  <c r="L555" i="1"/>
  <c r="B556" i="1"/>
  <c r="M556" i="1" s="1"/>
  <c r="L556" i="1"/>
  <c r="B557" i="1"/>
  <c r="M557" i="1" s="1"/>
  <c r="L557" i="1"/>
  <c r="B558" i="1"/>
  <c r="M558" i="1" s="1"/>
  <c r="L558" i="1"/>
  <c r="B559" i="1"/>
  <c r="M559" i="1" s="1"/>
  <c r="L559" i="1"/>
  <c r="B560" i="1"/>
  <c r="M560" i="1" s="1"/>
  <c r="L560" i="1"/>
  <c r="N560" i="1"/>
  <c r="B561" i="1"/>
  <c r="M561" i="1" s="1"/>
  <c r="L561" i="1"/>
  <c r="N561" i="1"/>
  <c r="B562" i="1"/>
  <c r="M562" i="1" s="1"/>
  <c r="L562" i="1"/>
  <c r="N562" i="1"/>
  <c r="B563" i="1"/>
  <c r="M563" i="1" s="1"/>
  <c r="L563" i="1"/>
  <c r="N563" i="1"/>
  <c r="B564" i="1"/>
  <c r="M564" i="1" s="1"/>
  <c r="L564" i="1"/>
  <c r="N564" i="1"/>
  <c r="B565" i="1"/>
  <c r="M565" i="1" s="1"/>
  <c r="L565" i="1"/>
  <c r="B566" i="1"/>
  <c r="M566" i="1" s="1"/>
  <c r="L566" i="1"/>
  <c r="B567" i="1"/>
  <c r="M567" i="1" s="1"/>
  <c r="L567" i="1"/>
  <c r="B568" i="1"/>
  <c r="M568" i="1" s="1"/>
  <c r="L568" i="1"/>
  <c r="B569" i="1"/>
  <c r="M569" i="1" s="1"/>
  <c r="L569" i="1"/>
  <c r="B570" i="1"/>
  <c r="M570" i="1" s="1"/>
  <c r="L570" i="1"/>
  <c r="B571" i="1"/>
  <c r="M571" i="1" s="1"/>
  <c r="L571" i="1"/>
  <c r="N571" i="1"/>
  <c r="B572" i="1"/>
  <c r="M572" i="1" s="1"/>
  <c r="L572" i="1"/>
  <c r="N572" i="1"/>
  <c r="B573" i="1"/>
  <c r="M573" i="1" s="1"/>
  <c r="L573" i="1"/>
  <c r="N573" i="1"/>
  <c r="B574" i="1"/>
  <c r="M574" i="1" s="1"/>
  <c r="L574" i="1"/>
  <c r="N574" i="1"/>
  <c r="B575" i="1"/>
  <c r="M575" i="1" s="1"/>
  <c r="L575" i="1"/>
  <c r="N575" i="1"/>
  <c r="B576" i="1"/>
  <c r="M576" i="1" s="1"/>
  <c r="L576" i="1"/>
  <c r="N576" i="1"/>
  <c r="B577" i="1"/>
  <c r="M577" i="1" s="1"/>
  <c r="L577" i="1"/>
  <c r="B578" i="1"/>
  <c r="M578" i="1" s="1"/>
  <c r="L578" i="1"/>
  <c r="B579" i="1"/>
  <c r="M579" i="1" s="1"/>
  <c r="L579" i="1"/>
  <c r="N579" i="1"/>
  <c r="B580" i="1"/>
  <c r="M580" i="1" s="1"/>
  <c r="L580" i="1"/>
  <c r="B581" i="1"/>
  <c r="M581" i="1" s="1"/>
  <c r="L581" i="1"/>
  <c r="B582" i="1"/>
  <c r="M582" i="1" s="1"/>
  <c r="L582" i="1"/>
  <c r="B583" i="1"/>
  <c r="M583" i="1" s="1"/>
  <c r="L583" i="1"/>
  <c r="N583" i="1"/>
  <c r="B584" i="1"/>
  <c r="M584" i="1" s="1"/>
  <c r="L584" i="1"/>
  <c r="N584" i="1"/>
  <c r="B585" i="1"/>
  <c r="M585" i="1" s="1"/>
  <c r="L585" i="1"/>
  <c r="N585" i="1"/>
  <c r="B586" i="1"/>
  <c r="M586" i="1" s="1"/>
  <c r="L586" i="1"/>
  <c r="N586" i="1"/>
  <c r="B587" i="1"/>
  <c r="M587" i="1" s="1"/>
  <c r="L587" i="1"/>
  <c r="N587" i="1"/>
  <c r="B588" i="1"/>
  <c r="M588" i="1" s="1"/>
  <c r="L588" i="1"/>
  <c r="B589" i="1"/>
  <c r="M589" i="1" s="1"/>
  <c r="L589" i="1"/>
  <c r="B590" i="1"/>
  <c r="M590" i="1" s="1"/>
  <c r="L590" i="1"/>
  <c r="B591" i="1"/>
  <c r="M591" i="1" s="1"/>
  <c r="L591" i="1"/>
  <c r="B592" i="1"/>
  <c r="M592" i="1" s="1"/>
  <c r="L592" i="1"/>
  <c r="B593" i="1"/>
  <c r="M593" i="1" s="1"/>
  <c r="L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B602" i="1"/>
  <c r="M602" i="1" s="1"/>
  <c r="L602" i="1"/>
  <c r="B603" i="1"/>
  <c r="M603" i="1" s="1"/>
  <c r="L603" i="1"/>
  <c r="B604" i="1"/>
  <c r="M604" i="1" s="1"/>
  <c r="L604" i="1"/>
  <c r="B605" i="1"/>
  <c r="M605" i="1" s="1"/>
  <c r="L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B613" i="1"/>
  <c r="M613" i="1" s="1"/>
  <c r="L613" i="1"/>
  <c r="B614" i="1"/>
  <c r="M614" i="1" s="1"/>
  <c r="L614" i="1"/>
  <c r="B615" i="1"/>
  <c r="M615" i="1" s="1"/>
  <c r="L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B786" i="1"/>
  <c r="M786" i="1" s="1"/>
  <c r="L786" i="1"/>
  <c r="N786" i="1"/>
  <c r="B787" i="1"/>
  <c r="M787" i="1" s="1"/>
  <c r="L787" i="1"/>
  <c r="N787" i="1"/>
  <c r="I3" i="9"/>
  <c r="C4" i="9"/>
  <c r="C19" i="11" s="1"/>
  <c r="C5" i="9"/>
  <c r="B1" i="4"/>
  <c r="I33" i="9" s="1"/>
  <c r="B3" i="6"/>
  <c r="B4" i="6"/>
  <c r="H2" i="7"/>
  <c r="N363" i="1"/>
  <c r="C18" i="10" l="1"/>
  <c r="C6" i="9"/>
  <c r="A1" i="10" s="1"/>
  <c r="B20" i="1"/>
  <c r="M20" i="1" s="1"/>
  <c r="B39" i="1"/>
  <c r="B5" i="6"/>
  <c r="B264" i="1"/>
  <c r="M264" i="1" s="1"/>
  <c r="B309" i="1"/>
  <c r="M309" i="1" s="1"/>
  <c r="B195" i="1"/>
  <c r="B32" i="1"/>
  <c r="B25" i="1"/>
  <c r="B307" i="1"/>
  <c r="M307" i="1" s="1"/>
  <c r="B125" i="1"/>
  <c r="B218" i="1"/>
  <c r="M218" i="1" s="1"/>
  <c r="B196" i="1"/>
  <c r="B97" i="1"/>
  <c r="B142" i="1"/>
  <c r="B144" i="1"/>
  <c r="A1" i="11"/>
  <c r="B3" i="4"/>
  <c r="J78" i="4" s="1"/>
  <c r="B2" i="4"/>
  <c r="I24" i="9"/>
  <c r="I30" i="9"/>
  <c r="I25" i="9"/>
  <c r="I34" i="9"/>
  <c r="I28" i="9"/>
  <c r="I26" i="9"/>
  <c r="I27" i="9"/>
  <c r="I29" i="9"/>
  <c r="I21" i="9"/>
  <c r="I32" i="9"/>
  <c r="I18" i="9"/>
  <c r="I31" i="9"/>
  <c r="I20" i="9"/>
  <c r="I22" i="9"/>
  <c r="I19" i="9"/>
  <c r="I17" i="9"/>
  <c r="I23" i="9"/>
  <c r="C12" i="9"/>
  <c r="C10" i="9"/>
  <c r="C13" i="9"/>
  <c r="L39" i="9"/>
  <c r="L38" i="9"/>
  <c r="C14" i="9"/>
  <c r="C11" i="9"/>
  <c r="C23" i="4" l="1"/>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C65" i="9"/>
  <c r="L65" i="9"/>
  <c r="C13" i="6"/>
  <c r="C10" i="6"/>
  <c r="K40" i="9"/>
  <c r="L41" i="9"/>
  <c r="L43" i="9"/>
  <c r="L46" i="9" s="1"/>
  <c r="K45" i="9"/>
  <c r="B43" i="9" s="1"/>
  <c r="M13" i="4"/>
  <c r="K12" i="4"/>
  <c r="J12" i="4" s="1"/>
  <c r="C11" i="6"/>
  <c r="L63" i="9" l="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H40"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<sst xmlns="http://schemas.openxmlformats.org/spreadsheetml/2006/main" count="2808" uniqueCount="1591">
  <si>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</si>
  <si>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</si>
  <si>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</si>
  <si>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</si>
  <si>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</si>
  <si>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</si>
  <si>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</si>
  <si>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</si>
  <si>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</si>
  <si>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</si>
  <si>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</si>
  <si>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</si>
  <si>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</si>
  <si>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</si>
  <si>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</si>
  <si>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</si>
  <si>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</si>
  <si>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</si>
  <si>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</si>
  <si>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</si>
  <si>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</si>
  <si>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</si>
  <si>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</si>
  <si>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</si>
  <si>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</si>
  <si>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</si>
  <si>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</si>
  <si>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</si>
  <si>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</si>
  <si>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</si>
  <si>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</si>
  <si>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</si>
  <si>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</si>
  <si>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</si>
  <si>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</si>
  <si>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</si>
  <si>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</si>
  <si>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</si>
  <si>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</si>
  <si>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</si>
  <si>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</si>
  <si>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</si>
  <si>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</si>
  <si>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</si>
  <si>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</si>
  <si>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</si>
  <si>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</si>
  <si>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</si>
  <si>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</si>
  <si>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</si>
  <si>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</si>
  <si>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</si>
  <si>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</si>
  <si>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</si>
  <si>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</si>
  <si>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</si>
  <si>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</si>
  <si>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</si>
  <si>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</si>
  <si>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</si>
  <si>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</si>
  <si>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</si>
  <si>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</si>
  <si>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</si>
  <si>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</si>
  <si>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</si>
  <si>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</si>
  <si>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</si>
  <si>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</si>
  <si>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</si>
  <si>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</si>
  <si>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</si>
  <si>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</si>
  <si>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</si>
  <si>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</si>
  <si>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</si>
  <si>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</si>
  <si>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</si>
  <si>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</si>
  <si>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</si>
  <si>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</si>
  <si>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</si>
  <si>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</si>
  <si>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</si>
  <si>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</si>
  <si>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</si>
  <si>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</si>
  <si>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</si>
  <si>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</si>
  <si>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</si>
  <si>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</si>
  <si>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</si>
  <si>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</si>
  <si>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</si>
  <si>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</si>
  <si>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</si>
  <si>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</si>
  <si>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</si>
  <si>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</si>
  <si>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</si>
  <si>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</si>
  <si>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</si>
  <si>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</si>
  <si>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</si>
  <si>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</si>
  <si>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</si>
  <si>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</si>
  <si>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</si>
  <si>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</si>
  <si>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</si>
  <si>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</si>
  <si>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</si>
  <si>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</si>
  <si>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</si>
  <si>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</si>
  <si>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</si>
  <si>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</si>
  <si>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</si>
  <si>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</si>
  <si>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</si>
  <si>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</si>
  <si>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</si>
  <si>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</si>
  <si>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</si>
  <si>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</si>
  <si>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</si>
  <si>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</si>
  <si>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</si>
  <si>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</si>
  <si>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</si>
  <si>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</si>
  <si>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</si>
  <si>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</si>
  <si>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</si>
  <si>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</si>
  <si>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</si>
  <si>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</si>
  <si>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</si>
  <si>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</si>
  <si>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</si>
  <si>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</si>
  <si>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</si>
  <si>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</si>
  <si>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</si>
  <si>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</si>
  <si>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</si>
  <si>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</si>
  <si>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</si>
  <si>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</si>
  <si>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</si>
  <si>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</si>
  <si>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</si>
  <si>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</si>
  <si>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</si>
  <si>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</si>
  <si>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</si>
  <si>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</si>
  <si>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</si>
  <si>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</si>
  <si>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</si>
  <si>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</si>
  <si>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</si>
  <si>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</si>
  <si>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</si>
  <si>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</si>
  <si>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</si>
  <si>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</si>
  <si>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</si>
  <si>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</si>
  <si>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</si>
  <si>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</si>
  <si>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</si>
  <si>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</si>
  <si>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</si>
  <si>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</si>
  <si>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</si>
  <si>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</si>
  <si>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</si>
  <si>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</si>
  <si>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</si>
  <si>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</si>
  <si>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</si>
  <si>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</si>
  <si>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</si>
  <si>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</si>
  <si>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</si>
  <si>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</si>
  <si>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</si>
  <si>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</si>
  <si>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</si>
  <si>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</si>
  <si>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</si>
  <si>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</si>
  <si>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</si>
  <si>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</si>
  <si>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</si>
  <si>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</si>
  <si>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</si>
  <si>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</si>
  <si>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</si>
  <si>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</si>
  <si>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</si>
  <si>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</si>
  <si>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</si>
  <si>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</si>
  <si>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</si>
  <si>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</si>
  <si>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</si>
  <si>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</si>
  <si>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</si>
  <si>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</si>
  <si>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</si>
  <si>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</si>
  <si>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</si>
  <si>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</si>
  <si>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</si>
  <si>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</si>
  <si>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</si>
  <si>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</si>
  <si>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</si>
  <si>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</si>
  <si>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</si>
  <si>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</si>
  <si>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</si>
  <si>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</si>
  <si>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</si>
  <si>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</si>
  <si>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</si>
  <si>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</si>
  <si>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</si>
  <si>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</si>
  <si>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</si>
  <si>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</si>
  <si>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</si>
  <si>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</si>
  <si>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</si>
  <si>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</si>
  <si>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</si>
  <si>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</si>
  <si>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</si>
  <si>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</si>
  <si>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</si>
  <si>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</si>
  <si>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</si>
  <si>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</si>
  <si>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</si>
  <si>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</si>
  <si>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</si>
  <si>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</si>
  <si>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</si>
  <si>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</si>
  <si>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</si>
  <si>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</si>
  <si>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</si>
  <si>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</si>
  <si>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</si>
  <si>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</si>
  <si>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</si>
  <si>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</si>
  <si>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</si>
  <si>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</si>
  <si>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</si>
  <si>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</si>
  <si>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</si>
  <si>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</si>
  <si>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</si>
  <si>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</si>
  <si>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</si>
  <si>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</si>
  <si>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</si>
  <si>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</si>
  <si>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</si>
  <si>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</si>
  <si>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</si>
  <si>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</si>
  <si>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</si>
  <si>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</si>
  <si>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</si>
  <si>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</si>
  <si>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</si>
  <si>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</si>
  <si>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</si>
  <si>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</si>
  <si>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</si>
  <si>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</si>
  <si>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</si>
  <si>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</si>
  <si>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</si>
  <si>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</si>
  <si>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</si>
  <si>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</si>
  <si>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</si>
  <si>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</si>
  <si>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</si>
  <si>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</si>
  <si>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</si>
  <si>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</si>
  <si>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</si>
  <si>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</si>
  <si>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</si>
  <si>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</si>
  <si>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</si>
  <si>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</si>
  <si>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</si>
  <si>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</si>
  <si>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</si>
  <si>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</si>
  <si>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</si>
  <si>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</si>
  <si>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</si>
  <si>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</si>
  <si>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</si>
  <si>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</si>
  <si>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</si>
  <si>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</si>
  <si>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</si>
  <si>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</si>
  <si>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</si>
  <si>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</si>
  <si>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</si>
  <si>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</si>
  <si>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</si>
  <si>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</si>
  <si>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</si>
  <si>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</si>
  <si>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</si>
  <si>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</si>
  <si>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</si>
  <si>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</si>
  <si>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</si>
  <si>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</si>
  <si>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</si>
  <si>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</si>
  <si>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</si>
  <si>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</si>
  <si>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</si>
  <si>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</si>
  <si>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</si>
  <si>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</si>
  <si>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</si>
  <si>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</si>
  <si>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</si>
  <si>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</si>
  <si>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</si>
  <si>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</si>
  <si>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</si>
  <si>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</si>
  <si>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</si>
  <si>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</si>
  <si>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</si>
  <si>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</si>
  <si>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</si>
  <si>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</si>
  <si>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</si>
  <si>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</si>
  <si>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</si>
  <si>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</si>
  <si>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</si>
  <si>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</si>
  <si>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</si>
  <si>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</si>
  <si>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</si>
  <si>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</si>
  <si>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</si>
  <si>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</si>
  <si>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</si>
  <si>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</si>
  <si>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</si>
  <si>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</si>
  <si>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</si>
  <si>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</si>
  <si>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</si>
  <si>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</si>
  <si>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</si>
  <si>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</si>
  <si>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</si>
  <si>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</si>
  <si>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</si>
  <si>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</si>
  <si>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</si>
  <si>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</si>
  <si>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</si>
  <si>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</si>
  <si>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</si>
  <si>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</si>
  <si>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</si>
  <si>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</si>
  <si>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</si>
  <si>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</si>
  <si>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</si>
  <si>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</si>
  <si>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</si>
  <si>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</si>
  <si>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</si>
  <si>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</si>
  <si>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</si>
  <si>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</si>
  <si>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</si>
  <si>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</si>
  <si>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</si>
  <si>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</si>
  <si>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</si>
  <si>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</si>
  <si>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</si>
  <si>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</si>
  <si>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</si>
  <si>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</si>
  <si>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</si>
  <si>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</si>
  <si>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</si>
  <si>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</si>
  <si>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</si>
  <si>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</si>
  <si>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</si>
  <si>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</si>
  <si>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</si>
  <si>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</si>
  <si>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</si>
  <si>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</si>
  <si>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</si>
  <si>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</si>
  <si>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</si>
  <si>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</si>
  <si>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</si>
  <si>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</si>
  <si>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</si>
  <si>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</si>
  <si>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</si>
  <si>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</si>
  <si>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</si>
  <si>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</si>
  <si>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</si>
  <si>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</si>
  <si>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</si>
  <si>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</si>
  <si>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</si>
  <si>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</si>
  <si>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</si>
  <si>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</si>
  <si>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</si>
  <si>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</si>
  <si>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</si>
  <si>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</si>
  <si>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</si>
  <si>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</si>
  <si>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</si>
  <si>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</si>
  <si>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</si>
  <si>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</si>
  <si>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</si>
  <si>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</si>
  <si>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</si>
  <si>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</si>
  <si>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</si>
  <si>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</si>
  <si>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</si>
  <si>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</si>
  <si>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</si>
  <si>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</si>
  <si>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</si>
  <si>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</si>
  <si>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</si>
  <si>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</si>
  <si>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</si>
  <si>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</si>
  <si>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</si>
  <si>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</si>
  <si>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</si>
  <si>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</si>
  <si>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</si>
  <si>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</si>
  <si>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</si>
  <si>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</si>
  <si>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</si>
  <si>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</si>
  <si>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</si>
  <si>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</si>
  <si>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</si>
  <si>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</si>
  <si>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</si>
  <si>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</si>
  <si>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</si>
  <si>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</si>
  <si>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</si>
  <si>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</si>
  <si>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</si>
  <si>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</si>
  <si>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</si>
  <si>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</si>
  <si>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</si>
  <si>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</si>
  <si>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</si>
  <si>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</si>
  <si>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</si>
  <si>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</si>
  <si>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</si>
  <si>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</si>
  <si>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</si>
  <si>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</si>
  <si>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</si>
  <si>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</si>
  <si>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</si>
  <si>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</si>
  <si>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</si>
  <si>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</si>
  <si>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</si>
  <si>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</si>
  <si>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</si>
  <si>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</si>
  <si>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</si>
  <si>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</si>
  <si>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</si>
  <si>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</si>
  <si>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</si>
  <si>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</si>
  <si>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</si>
  <si>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</si>
  <si>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</si>
  <si>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</si>
  <si>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</si>
  <si>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</si>
  <si>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</si>
  <si>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</si>
  <si>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</si>
  <si>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</si>
  <si>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</si>
  <si>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</si>
  <si>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</si>
  <si>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</si>
  <si>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</si>
  <si>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</si>
  <si>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</si>
  <si>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</si>
  <si>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</si>
  <si>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</si>
  <si>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</si>
  <si>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</si>
  <si>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</si>
  <si>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</si>
  <si>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</si>
  <si>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</si>
  <si>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</si>
  <si>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</si>
  <si>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</si>
  <si>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</si>
  <si>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</si>
  <si>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</si>
  <si>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</si>
  <si>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</si>
  <si>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</si>
  <si>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</si>
  <si>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</si>
  <si>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</si>
  <si>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</si>
  <si>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</si>
  <si>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</si>
  <si>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</si>
  <si>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</si>
  <si>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</si>
  <si>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</si>
  <si>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</si>
  <si>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</si>
  <si>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</si>
  <si>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</si>
  <si>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</si>
  <si>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</si>
  <si>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</si>
  <si>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</si>
  <si>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</si>
  <si>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</si>
  <si>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</si>
  <si>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</si>
  <si>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</si>
  <si>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</si>
  <si>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</si>
  <si>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</si>
  <si>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</si>
  <si>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</si>
  <si>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</si>
  <si>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</si>
  <si>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</si>
  <si>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</si>
  <si>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</si>
  <si>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</si>
  <si>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</si>
  <si>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</si>
  <si>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</si>
  <si>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</si>
  <si>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</si>
  <si>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</si>
  <si>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</si>
  <si>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</si>
  <si>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</si>
  <si>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</si>
  <si>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</si>
  <si>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</si>
  <si>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</si>
  <si>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</si>
  <si>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</si>
  <si>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</si>
  <si>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</si>
  <si>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</si>
  <si>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</si>
  <si>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</si>
  <si>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</si>
  <si>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</si>
  <si>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</si>
  <si>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</si>
  <si>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</si>
  <si>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</si>
  <si>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</si>
  <si>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</si>
  <si>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</si>
  <si>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</si>
  <si>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</si>
  <si>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</si>
  <si>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</si>
  <si>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</si>
  <si>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</si>
  <si>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</si>
  <si>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</si>
  <si>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</si>
  <si>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</si>
  <si>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</si>
  <si>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</si>
  <si>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</si>
  <si>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</si>
  <si>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</si>
  <si>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</si>
  <si>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</si>
  <si>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</si>
  <si>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</si>
  <si>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</si>
  <si>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</si>
  <si>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</si>
  <si>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</si>
  <si>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</si>
  <si>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</si>
  <si>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</si>
  <si>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</si>
  <si>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</si>
  <si>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</si>
  <si>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</si>
  <si>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</si>
  <si>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</si>
  <si>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</si>
  <si>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</si>
  <si>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</si>
  <si>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</si>
  <si>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</si>
  <si>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</si>
  <si>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</si>
  <si>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</si>
  <si>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</si>
  <si>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</si>
  <si>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</si>
  <si>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</si>
  <si>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</si>
  <si>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</si>
  <si>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</si>
  <si>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</si>
  <si>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</si>
  <si>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</si>
  <si>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</si>
  <si>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</si>
  <si>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</si>
  <si>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</si>
  <si>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</si>
  <si>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</si>
  <si>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</si>
  <si>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</si>
  <si>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</si>
  <si>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</si>
  <si>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</si>
  <si>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</si>
  <si>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</si>
  <si>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</si>
  <si>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</si>
  <si>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</si>
  <si>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</si>
  <si>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</si>
  <si>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</si>
  <si>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</si>
  <si>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</si>
  <si>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</si>
  <si>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</si>
  <si>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</si>
  <si>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</si>
  <si>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</si>
  <si>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</si>
  <si>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</si>
  <si>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</si>
  <si>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</si>
  <si>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</si>
  <si>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</si>
  <si>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</si>
  <si>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</si>
  <si>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</si>
  <si>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</si>
  <si>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</si>
  <si>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</si>
  <si>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</si>
  <si>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</si>
  <si>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</si>
  <si>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</si>
  <si>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</si>
  <si>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</si>
  <si>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</si>
  <si>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</si>
  <si>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</si>
  <si>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</si>
  <si>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</si>
  <si>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</si>
  <si>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</si>
  <si>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</si>
  <si>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</si>
  <si>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</si>
  <si>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</si>
  <si>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</si>
  <si>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</si>
  <si>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</si>
  <si>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</si>
  <si>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</si>
  <si>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</si>
  <si>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</si>
  <si>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</si>
  <si>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</si>
  <si>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</si>
  <si>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</si>
  <si>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</si>
  <si>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</si>
  <si>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</si>
  <si>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</si>
  <si>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</si>
  <si>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</si>
  <si>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</si>
  <si>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</si>
  <si>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</si>
  <si>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</si>
  <si>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</si>
  <si>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</si>
  <si>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</si>
  <si>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</si>
  <si>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</si>
  <si>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</si>
  <si>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</si>
  <si>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</si>
  <si>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</si>
  <si>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</si>
  <si>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</si>
  <si>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</si>
  <si>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</si>
  <si>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</si>
  <si>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</si>
  <si>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</si>
  <si>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</si>
  <si>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</si>
  <si>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</si>
  <si>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</si>
  <si>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</si>
  <si>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</si>
  <si>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</si>
  <si>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</si>
  <si>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</si>
  <si>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</si>
  <si>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</si>
  <si>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</si>
  <si>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</si>
  <si>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</si>
  <si>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</si>
  <si>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</si>
  <si>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</si>
  <si>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</si>
  <si>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</si>
  <si>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</si>
  <si>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</si>
  <si>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</si>
  <si>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</si>
  <si>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</si>
  <si>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</si>
  <si>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</si>
  <si>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</si>
  <si>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</si>
  <si>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</si>
  <si>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</si>
  <si>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</si>
  <si>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</si>
  <si>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</si>
  <si>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</si>
  <si>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</si>
  <si>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</si>
  <si>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</si>
  <si>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</si>
  <si>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</si>
  <si>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</si>
  <si>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</si>
  <si>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</si>
  <si>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</si>
  <si>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</si>
  <si>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</si>
  <si>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</si>
  <si>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</si>
  <si>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</si>
  <si>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</si>
  <si>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</si>
  <si>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</si>
  <si>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</si>
  <si>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</si>
  <si>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</si>
  <si>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</si>
  <si>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</si>
  <si>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</si>
  <si>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</si>
  <si>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</si>
  <si>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</si>
  <si>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</si>
  <si>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</si>
  <si>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</si>
  <si>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</si>
  <si>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</si>
  <si>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</si>
  <si>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</si>
  <si>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</si>
  <si>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</si>
  <si>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</si>
  <si>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</si>
  <si>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</si>
  <si>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</si>
  <si>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</si>
  <si>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</si>
  <si>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</si>
  <si>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</si>
  <si>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</si>
  <si>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</si>
  <si>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</si>
  <si>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</si>
  <si>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</si>
  <si>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</si>
  <si>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</si>
  <si>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</si>
  <si>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</si>
  <si>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</si>
  <si>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</si>
  <si>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</si>
  <si>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</si>
  <si>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</si>
  <si>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</si>
  <si>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</si>
  <si>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</si>
  <si>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</si>
  <si>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</si>
  <si>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</si>
  <si>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</si>
  <si>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</si>
  <si>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</si>
  <si>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</si>
  <si>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</si>
  <si>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</si>
  <si>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</si>
  <si>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</si>
  <si>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</si>
  <si>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</si>
  <si>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</si>
  <si>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</si>
  <si>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</si>
  <si>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</si>
  <si>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</si>
  <si>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</si>
  <si>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</si>
  <si>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</si>
  <si>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</si>
  <si>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</si>
  <si>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</si>
  <si>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</si>
  <si>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</si>
  <si>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</si>
  <si>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</si>
  <si>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</si>
  <si>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</si>
  <si>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</si>
  <si>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</si>
  <si>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</si>
  <si>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</si>
  <si>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</si>
  <si>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</si>
  <si>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</si>
  <si>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</si>
  <si>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</si>
  <si>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</si>
  <si>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</si>
  <si>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</si>
  <si>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</si>
  <si>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</si>
  <si>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</si>
  <si>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</si>
  <si>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</si>
  <si>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</si>
  <si>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</si>
  <si>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</si>
  <si>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</si>
  <si>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</si>
  <si>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</si>
  <si>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</si>
  <si>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</si>
  <si>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</si>
  <si>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</si>
  <si>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</si>
  <si>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</si>
  <si>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</si>
  <si>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</si>
  <si>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</si>
  <si>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</si>
  <si>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</si>
  <si>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</si>
  <si>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</si>
  <si>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</si>
  <si>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</si>
  <si>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</si>
  <si>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</si>
  <si>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</si>
  <si>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</si>
  <si>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</si>
  <si>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</si>
  <si>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</si>
  <si>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</si>
  <si>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</si>
  <si>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</si>
  <si>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</si>
  <si>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</si>
  <si>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</si>
  <si>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</si>
  <si>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</si>
  <si>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</si>
  <si>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</si>
  <si>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</si>
  <si>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</si>
  <si>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</si>
  <si>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</si>
  <si>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</si>
  <si>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</si>
  <si>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</si>
  <si>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</si>
  <si>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</si>
  <si>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</si>
  <si>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</si>
  <si>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</si>
  <si>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</si>
  <si>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</si>
  <si>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</si>
  <si>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</si>
  <si>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</si>
  <si>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</si>
  <si>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</si>
  <si>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</si>
  <si>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</si>
  <si>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</si>
  <si>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</si>
  <si>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</si>
  <si>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</si>
  <si>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</si>
  <si>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</si>
  <si>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</si>
  <si>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</si>
  <si>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</si>
  <si>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</si>
  <si>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</si>
  <si>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</si>
  <si>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</si>
  <si>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</si>
  <si>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</si>
  <si>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</si>
  <si>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</si>
  <si>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</si>
  <si>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</si>
  <si>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</si>
  <si>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</si>
  <si>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</si>
  <si>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</si>
  <si>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</si>
  <si>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</si>
  <si>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</si>
  <si>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</si>
  <si>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</si>
  <si>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</si>
  <si>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</si>
  <si>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</si>
  <si>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</si>
  <si>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</si>
  <si>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</si>
  <si>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</si>
  <si>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</si>
  <si>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</si>
  <si>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</si>
  <si>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</si>
  <si>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</si>
  <si>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</si>
  <si>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</si>
  <si>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</si>
  <si>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</si>
  <si>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</si>
  <si>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</si>
  <si>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</si>
  <si>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</si>
  <si>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</si>
  <si>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</si>
  <si>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</si>
  <si>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</si>
  <si>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</si>
  <si>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</si>
  <si>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</si>
  <si>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</si>
  <si>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</si>
  <si>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</si>
  <si>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</si>
  <si>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</si>
  <si>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</si>
  <si>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</si>
  <si>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</si>
  <si>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</si>
  <si>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</si>
  <si>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</si>
  <si>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</si>
  <si>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</si>
  <si>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</si>
  <si>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</si>
  <si>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</si>
  <si>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</si>
  <si>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</si>
  <si>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</si>
  <si>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</si>
  <si>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</si>
  <si>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</si>
  <si>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</si>
  <si>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</si>
  <si>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</si>
  <si>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</si>
  <si>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</si>
  <si>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</si>
  <si>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</si>
  <si>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</si>
  <si>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</si>
  <si>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</si>
  <si>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</si>
  <si>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</si>
  <si>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</si>
  <si>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</si>
  <si>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</si>
  <si>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</si>
  <si>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</si>
  <si>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</si>
  <si>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</si>
  <si>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</si>
  <si>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</si>
  <si>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</si>
  <si>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</si>
  <si>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</si>
  <si>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</si>
  <si>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</si>
  <si>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</si>
  <si>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</si>
  <si>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</si>
  <si>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</si>
  <si>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</si>
  <si>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</si>
  <si>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</si>
  <si>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</si>
  <si>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</si>
  <si>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</si>
  <si>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</si>
  <si>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</si>
  <si>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</si>
  <si>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</si>
  <si>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</si>
  <si>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</si>
  <si>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</si>
  <si>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</si>
  <si>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</si>
  <si>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</si>
  <si>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</si>
  <si>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</si>
  <si>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</si>
  <si>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</si>
  <si>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</si>
  <si>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</si>
  <si>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</si>
  <si>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</si>
  <si>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</si>
  <si>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</si>
  <si>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</si>
  <si>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</si>
  <si>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</si>
  <si>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</si>
  <si>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</si>
  <si>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</si>
  <si>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</si>
  <si>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</si>
  <si>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</si>
  <si>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</si>
  <si>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</si>
  <si>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</si>
  <si>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</si>
  <si>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</si>
  <si>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</si>
  <si>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</si>
  <si>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</si>
  <si>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</si>
  <si>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</si>
  <si>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</si>
  <si>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</si>
  <si>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</si>
  <si>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</si>
  <si>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</si>
  <si>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</si>
  <si>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</si>
  <si>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</si>
  <si>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</si>
  <si>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</si>
  <si>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</si>
  <si>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</si>
  <si>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</si>
  <si>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</si>
  <si>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</si>
  <si>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</si>
  <si>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</si>
  <si>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</si>
  <si>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</si>
  <si>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</si>
  <si>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</si>
  <si>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</si>
  <si>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</si>
  <si>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</si>
  <si>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</si>
  <si>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</si>
  <si>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</si>
  <si>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</si>
  <si>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</si>
  <si>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</si>
  <si>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</si>
  <si>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</si>
  <si>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</si>
  <si>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</si>
  <si>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</si>
  <si>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</si>
  <si>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</si>
  <si>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</si>
  <si>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</si>
  <si>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</si>
  <si>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</si>
  <si>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</si>
  <si>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</si>
  <si>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</si>
  <si>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</si>
  <si>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</si>
  <si>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</si>
  <si>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</si>
  <si>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</si>
  <si>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</si>
  <si>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</si>
  <si>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</si>
  <si>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</si>
  <si>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</si>
  <si>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</si>
  <si>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</si>
  <si>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</si>
  <si>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</si>
  <si>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</si>
  <si>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</si>
  <si>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</si>
  <si>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</si>
  <si>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</si>
  <si>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</si>
  <si>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</si>
  <si>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</si>
  <si>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</si>
  <si>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</si>
  <si>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</si>
  <si>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</si>
  <si>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</si>
  <si>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</si>
  <si>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</si>
  <si>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</si>
  <si>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</si>
  <si>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</si>
  <si>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</si>
  <si>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</si>
  <si>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</si>
  <si>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</si>
  <si>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</si>
  <si>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</si>
  <si>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</si>
  <si>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</si>
  <si>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</si>
  <si>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</si>
  <si>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</si>
  <si>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</si>
  <si>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</si>
  <si>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</si>
  <si>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</si>
  <si>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</si>
  <si>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</si>
  <si>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</si>
  <si>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</si>
  <si>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</si>
  <si>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</si>
  <si>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</si>
  <si>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</si>
  <si>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</si>
  <si>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</si>
  <si>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</si>
  <si>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</si>
  <si>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</si>
  <si>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</si>
  <si>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</si>
  <si>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</si>
  <si>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</si>
  <si>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</si>
  <si>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</si>
  <si>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</si>
  <si>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</si>
  <si>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</si>
  <si>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</si>
  <si>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</si>
  <si>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</si>
  <si>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</si>
  <si>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</si>
  <si>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</si>
  <si>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</si>
  <si>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</si>
  <si>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</si>
  <si>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</si>
  <si>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</si>
  <si>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</si>
  <si>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</si>
  <si>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</si>
  <si>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</si>
  <si>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</si>
  <si>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</si>
  <si>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</si>
  <si>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</si>
  <si>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</si>
  <si>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</si>
  <si>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</si>
  <si>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</si>
  <si>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</si>
  <si>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</si>
  <si>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</si>
  <si>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</si>
  <si>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</si>
  <si>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</si>
  <si>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</si>
  <si>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</si>
  <si>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</si>
  <si>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</si>
  <si>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</si>
  <si>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</si>
  <si>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</si>
  <si>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</si>
  <si>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</si>
  <si>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</si>
  <si>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</si>
  <si>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</si>
  <si>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</si>
  <si>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</si>
  <si>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</si>
  <si>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</si>
  <si>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</si>
  <si>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</si>
  <si>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</si>
  <si>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</si>
  <si>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</si>
  <si>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</si>
  <si>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</si>
  <si>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</si>
  <si>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</si>
  <si>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</si>
  <si>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</si>
  <si>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</si>
  <si>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</si>
  <si>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</si>
  <si>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</si>
  <si>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</si>
  <si>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</si>
  <si>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</si>
  <si>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</si>
  <si>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</si>
  <si>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</si>
  <si>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</si>
  <si>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</si>
  <si>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</si>
  <si>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</si>
  <si>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</si>
  <si>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</si>
  <si>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</si>
  <si>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</si>
  <si>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</si>
  <si>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</si>
  <si>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</si>
  <si>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</si>
  <si>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</si>
  <si>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</si>
  <si>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</si>
  <si>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</si>
  <si>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</si>
  <si>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</si>
  <si>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</si>
  <si>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</si>
  <si>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</si>
  <si>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</si>
  <si>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</si>
  <si>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</si>
  <si>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</si>
  <si>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</si>
  <si>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</si>
  <si>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</si>
  <si>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</si>
  <si>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</si>
  <si>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</si>
  <si>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</si>
  <si>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</si>
  <si>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</si>
  <si>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</si>
  <si>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</si>
  <si>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</si>
  <si>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</si>
  <si>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</si>
  <si>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</si>
  <si>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</si>
  <si>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</si>
  <si>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</si>
  <si>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</si>
  <si>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</si>
  <si>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</si>
  <si>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</si>
  <si>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</si>
  <si>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</si>
  <si>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</si>
  <si>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</si>
  <si>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</si>
  <si>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</si>
  <si>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</si>
  <si>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</si>
  <si>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</si>
  <si>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</si>
  <si>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</si>
  <si>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</si>
  <si>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</si>
  <si>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</si>
  <si>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</si>
  <si>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</si>
  <si>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</si>
  <si>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</si>
  <si>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</si>
  <si>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</si>
  <si>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</si>
  <si>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</si>
  <si>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</si>
  <si>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</si>
  <si>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</si>
  <si>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</si>
  <si>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</si>
  <si>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</si>
  <si>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</si>
  <si>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</si>
  <si>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</si>
  <si>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</si>
  <si>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</si>
  <si>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</si>
  <si>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</si>
  <si>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</si>
  <si>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</si>
  <si>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</si>
  <si>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</si>
  <si>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</si>
  <si>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</si>
  <si>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</si>
  <si>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</si>
  <si>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</si>
  <si>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</si>
  <si>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</si>
  <si>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</si>
  <si>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</si>
  <si>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</si>
  <si>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</si>
  <si>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</si>
  <si>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</si>
  <si>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</si>
  <si>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</si>
  <si>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</si>
  <si>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</si>
  <si>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</si>
  <si>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</si>
  <si>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</si>
  <si>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</si>
  <si>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</si>
  <si>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</si>
  <si>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</si>
  <si>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</si>
  <si>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</si>
  <si>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</si>
  <si>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</si>
  <si>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</si>
  <si>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</si>
  <si>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</si>
  <si>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</si>
  <si>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</si>
  <si>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</si>
  <si>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</si>
  <si>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</si>
  <si>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</si>
  <si>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</si>
  <si>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</si>
  <si>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</si>
  <si>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</si>
  <si>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</si>
  <si>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</si>
  <si>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</si>
  <si>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</si>
  <si>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</si>
  <si>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</si>
  <si>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</si>
  <si>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</si>
  <si>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</si>
  <si>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</si>
  <si>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</si>
  <si>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</si>
  <si>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</si>
  <si>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</si>
  <si>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</si>
  <si>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</si>
  <si>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</si>
  <si>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</si>
  <si>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</si>
  <si>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</si>
  <si>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</si>
  <si>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</si>
  <si>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</si>
  <si>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</si>
  <si>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</si>
  <si>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</si>
  <si>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</si>
  <si>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</si>
  <si>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</si>
  <si>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</si>
  <si>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</si>
  <si>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</si>
  <si>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</si>
  <si>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</si>
  <si>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</si>
  <si>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</si>
  <si>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</si>
  <si>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</si>
  <si>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</si>
  <si>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</si>
  <si>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</si>
  <si>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</si>
  <si>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</si>
  <si>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</si>
  <si>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</si>
  <si>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</si>
  <si>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</si>
  <si>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</si>
  <si>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</si>
  <si>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</si>
  <si>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</si>
  <si>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</si>
  <si>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</si>
  <si>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</si>
  <si>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</si>
  <si>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</si>
  <si>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</si>
  <si>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</si>
  <si>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</si>
  <si>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</si>
  <si>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</si>
  <si>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</si>
  <si>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</si>
  <si>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</si>
  <si>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</si>
  <si>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</si>
  <si>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</si>
  <si>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</si>
  <si>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</si>
  <si>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</si>
  <si>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</si>
  <si>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</si>
  <si>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</si>
  <si>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</si>
  <si>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</si>
  <si>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</si>
  <si>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</si>
  <si>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</si>
  <si>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</si>
  <si>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</si>
  <si>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</si>
  <si>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</si>
  <si>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</si>
  <si>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</si>
  <si>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</si>
  <si>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</si>
  <si>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</si>
  <si>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</si>
  <si>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</si>
  <si>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</si>
  <si>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</si>
  <si>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</si>
  <si>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</si>
  <si>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wushu - bežné transfery</t>
  </si>
  <si>
    <t>Pracovná cesta: Názov - Majstrovstvá Európy vo wushu, Miesto: Kréta, Grécko Dátum -30.4. – 5.5.2025, Doprava - letecky, Počet súťažiacich: 9 športovcov., tréner doprovod - 1 osoba</t>
  </si>
  <si>
    <t>000028</t>
  </si>
  <si>
    <t xml:space="preserve">DEPOSIT FOR THE ENTRY FEE FOR THE EUROPEAN WUSHU CHAMPIONISHIPS - depozit - štartovné Majstrovstvá Európy vo wushu 2025 - úhrada polovice sumy </t>
  </si>
  <si>
    <t>HELLENIC WUSHU KUNG FU FEDERATION</t>
  </si>
  <si>
    <t>df-501</t>
  </si>
  <si>
    <t>df-502</t>
  </si>
  <si>
    <t>pelicantravel.com s.r.o</t>
  </si>
  <si>
    <t>dokupenie prirucnej batoziny - 1 osoba, ME vo wushu 2025</t>
  </si>
  <si>
    <t>Organizovanie podujatia, Názov: Majstrovstvá Slovenska vo wushu 2025. Miesto: Bratislava Termín: 31.5.2025</t>
  </si>
  <si>
    <t>402504409</t>
  </si>
  <si>
    <t>nákup materialu na MSR 2025, preplatenie platby v hotovosti, bd-2725, 25.4.2025</t>
  </si>
  <si>
    <t>Rempo s.r.o</t>
  </si>
  <si>
    <t>df-505</t>
  </si>
  <si>
    <t>nákup diplomov na MSR 2025, preplatenie platby v hotovosti, bd-2925, 10.5.2025</t>
  </si>
  <si>
    <t>TYPOCON s.r.o</t>
  </si>
  <si>
    <t>593</t>
  </si>
  <si>
    <t>farby do tlačiarne - MSR 2025</t>
  </si>
  <si>
    <t>Alza.sk s.r.o.</t>
  </si>
  <si>
    <t>nákup protišmykových podložiek pod súťažny koberec na MSR 2025, preplatenie platby v hotovosti, bd-3225, 24.5.2025</t>
  </si>
  <si>
    <t>Jutex Slovakia s.r.o.</t>
  </si>
  <si>
    <t>Technická podpora počas MSR Wushu 2025</t>
  </si>
  <si>
    <t>Sigilo, s. r. o.</t>
  </si>
  <si>
    <t>prenájom športových zariadení v objekte DOM ŠPORTU, MSR 2025</t>
  </si>
  <si>
    <t>DOM ŠPORTU, s.r.o</t>
  </si>
  <si>
    <t xml:space="preserve">technické zabezpečenie 31.5.2025 Majstrovstvá Slovenska vo wushu 2025 - Ozvučenie, 3 x repro , 3 x obrazovka, 4 x mikrofón, technik, </t>
  </si>
  <si>
    <t>T-service, s.r.o.</t>
  </si>
  <si>
    <t>2025-09</t>
  </si>
  <si>
    <t>Slovak Wushu Championship 2025 - fotograficke sluzby</t>
  </si>
  <si>
    <t>Tatiana Bérešová - Felicita FOTO</t>
  </si>
  <si>
    <t>df-503</t>
  </si>
  <si>
    <t>df-507</t>
  </si>
  <si>
    <t>df-508</t>
  </si>
  <si>
    <t>df-511</t>
  </si>
  <si>
    <t>df-512</t>
  </si>
  <si>
    <t>df-513</t>
  </si>
  <si>
    <t>df-516</t>
  </si>
  <si>
    <t>df-517</t>
  </si>
  <si>
    <t>9125577054</t>
  </si>
  <si>
    <t>platba za letenky na MS 2025 v Brazilii (športové wushu), 2 osoby + poistenie storna</t>
  </si>
  <si>
    <t>df-521</t>
  </si>
  <si>
    <t xml:space="preserve">Úhrada účasti SVK športovcove na 17th WWC - Majstrovstva sveta v modernom wushu 2025, 2 osoby </t>
  </si>
  <si>
    <t>BRAZILIAN WUSHU CONFEDERATION</t>
  </si>
  <si>
    <t>df-533</t>
  </si>
  <si>
    <t>VS000PKE4345</t>
  </si>
  <si>
    <t>cestovné poistenie pre Adam Bielčik a Mariia Stelmakh, MS Brazília,  preplatenie platby, bd-5725, 30.8.2025</t>
  </si>
  <si>
    <t>UNIQA poisťovňa, a.s.</t>
  </si>
  <si>
    <t>Pracovná cesta: Názov - Majstrovstvá sveta v tradičnom wushu, Miesto: Emeishan, Čína Dátum -14.10.2025. – 20.10.2025, Doprava - letecky, Počet súťažiacich: 7 športovcov, 1 doprovod tréner</t>
  </si>
  <si>
    <t>Pracovná cesta: Názov - Majstrovstvá sveta v modernom wushu, Miesto: Brazília, Brazília Dátum -31.8.2025. – 7.9.2025, Doprava - letecky, Počet súťažiacich: 2 športovci</t>
  </si>
  <si>
    <t>df-523</t>
  </si>
  <si>
    <t>platba za letenky na MS 2025 v Číne (tradičné wushu), 8 osôb + poistenie storna</t>
  </si>
  <si>
    <t>df-536</t>
  </si>
  <si>
    <t>250094</t>
  </si>
  <si>
    <t>df-537</t>
  </si>
  <si>
    <t>INV-SVK-092501</t>
  </si>
  <si>
    <t>športová prehliadka - repre MS - 1 osoba, ergometria</t>
  </si>
  <si>
    <t>IMUNOSPORT s. r. o.</t>
  </si>
  <si>
    <t>Participation Fee for WORLD KUNGFU CHAMPIONSHIPS 2025 - Slovakia (8 persons)</t>
  </si>
  <si>
    <t>Sichuan Major International Travel Agency Co., Ltd</t>
  </si>
  <si>
    <t>df-539</t>
  </si>
  <si>
    <t>Preprava z letiska na hotel a z hotela v rámci - WORLD KUNGFU CHAMPIONSHIPS 2025 - Slovakia (8 persons)</t>
  </si>
  <si>
    <t>df-504</t>
  </si>
  <si>
    <t>prenajom telocvicne, talentovana mladez</t>
  </si>
  <si>
    <t>Mestský športový areál Stará Turá s.r.o.</t>
  </si>
  <si>
    <t>df-510</t>
  </si>
  <si>
    <t>202505053</t>
  </si>
  <si>
    <t>df-506</t>
  </si>
  <si>
    <t>250401</t>
  </si>
  <si>
    <t>účtovna evidencia 2024, vypracovanie účtovnej závierky a daňového priznania 2024.</t>
  </si>
  <si>
    <t>carnone s.r.o.</t>
  </si>
  <si>
    <t>df-522</t>
  </si>
  <si>
    <t>poplatok za zahranicny prevod</t>
  </si>
  <si>
    <t>Fio banka, a.s.,</t>
  </si>
  <si>
    <t>df-538</t>
  </si>
  <si>
    <t>df-540</t>
  </si>
  <si>
    <t>df-509</t>
  </si>
  <si>
    <t>47/2025</t>
  </si>
  <si>
    <t>Megagym invest s.r.o.</t>
  </si>
  <si>
    <t>df-552</t>
  </si>
  <si>
    <t>tlac diplomov na sutaz - Kung fu deti 2 2025</t>
  </si>
  <si>
    <t>T-štúdio, s.r.o.</t>
  </si>
  <si>
    <t>df-554</t>
  </si>
  <si>
    <t>Organizovanie podujatia, Názov: Kung fu Deti 2025 2. kolo. Miesto: Stará Turá, Termín: 22.11.2025</t>
  </si>
  <si>
    <t xml:space="preserve">Technická podpora a prevádzka súťažného programu počas súťaže Kung fu deti 2 2025 </t>
  </si>
  <si>
    <t>preprava cvičebného koberca (Trnava - Brezno), preplatenie platby v hotovosti, bd-3325, 24.5.2025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</si>
</sst>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0"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sz val="11"/>
      <color indexed="8"/>
      <name val="Calibri"/>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3">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xf numFmtId="0" fontId="89" fillId="0" borderId="0"/>
  </cellStyleXfs>
  <cellXfs count="382">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49" fontId="1" fillId="3" borderId="0" xfId="0" applyNumberFormat="1" applyFont="1" applyFill="1" applyAlignment="1" applyProtection="1">
      <alignment horizontal="center" vertical="top" wrapText="1"/>
      <protection locked="0"/>
    </xf>
    <xf numFmtId="164" fontId="1" fillId="3" borderId="0" xfId="0" applyNumberFormat="1" applyFont="1" applyFill="1" applyAlignment="1" applyProtection="1">
      <alignment horizontal="center" vertical="top"/>
      <protection locked="0"/>
    </xf>
    <xf numFmtId="4" fontId="1" fillId="3" borderId="0" xfId="0" applyNumberFormat="1" applyFont="1" applyFill="1" applyAlignment="1" applyProtection="1">
      <alignment horizontal="center" vertical="top"/>
      <protection locked="0"/>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3">
    <cellStyle name="Excel Built-in Normal" xfId="32" xr:uid="{1B95FCCB-8776-4466-B71C-4B4C93B67250}"/>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3"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8" t="s">
        <v>0</v>
      </c>
      <c r="C1" s="326"/>
      <c r="D1" s="326"/>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1356</v>
      </c>
      <c r="C6" s="205"/>
      <c r="D6" s="205"/>
    </row>
    <row r="7" spans="1:4" s="18" customFormat="1" ht="15" customHeight="1" x14ac:dyDescent="0.25">
      <c r="A7" s="296" t="s">
        <v>4</v>
      </c>
      <c r="C7" s="205"/>
      <c r="D7" s="205"/>
    </row>
    <row r="8" spans="1:4" s="18" customFormat="1" ht="15" customHeight="1" x14ac:dyDescent="0.25">
      <c r="A8" s="269" t="s">
        <v>1357</v>
      </c>
      <c r="C8" s="205"/>
      <c r="D8" s="205"/>
    </row>
    <row r="9" spans="1:4" s="18" customFormat="1" ht="15" customHeight="1" x14ac:dyDescent="0.25">
      <c r="A9" s="269" t="s">
        <v>1358</v>
      </c>
      <c r="C9" s="205"/>
      <c r="D9" s="205"/>
    </row>
    <row r="10" spans="1:4" s="18" customFormat="1" ht="15.75" customHeight="1" x14ac:dyDescent="0.25">
      <c r="A10" s="296" t="s">
        <v>1359</v>
      </c>
      <c r="C10" s="205"/>
      <c r="D10" s="205"/>
    </row>
    <row r="11" spans="1:4" s="18" customFormat="1" ht="42.75" customHeight="1" x14ac:dyDescent="0.25">
      <c r="A11" s="296" t="s">
        <v>1360</v>
      </c>
      <c r="C11" s="205"/>
      <c r="D11" s="205"/>
    </row>
    <row r="12" spans="1:4" s="18" customFormat="1" ht="20.399999999999999" customHeight="1" x14ac:dyDescent="0.25">
      <c r="A12" s="304" t="s">
        <v>1379</v>
      </c>
      <c r="C12" s="205"/>
      <c r="D12" s="205"/>
    </row>
    <row r="13" spans="1:4" s="18" customFormat="1" ht="23.4" customHeight="1" x14ac:dyDescent="0.25">
      <c r="A13" s="309"/>
      <c r="C13" s="205"/>
      <c r="D13" s="205"/>
    </row>
    <row r="14" spans="1:4" s="18" customFormat="1" ht="17.399999999999999" x14ac:dyDescent="0.25">
      <c r="A14" s="310" t="s">
        <v>5</v>
      </c>
      <c r="C14" s="205"/>
      <c r="D14" s="205"/>
    </row>
    <row r="15" spans="1:4" ht="16.2" customHeight="1" x14ac:dyDescent="0.25">
      <c r="A15" s="127"/>
      <c r="C15" s="21"/>
    </row>
    <row r="16" spans="1:4" ht="316.8" x14ac:dyDescent="0.25">
      <c r="A16" s="298" t="s">
        <v>6</v>
      </c>
      <c r="C16" s="21"/>
    </row>
    <row r="17" spans="1:4" ht="17.399999999999999" customHeight="1" x14ac:dyDescent="0.25">
      <c r="A17" s="21"/>
      <c r="C17" s="21"/>
    </row>
    <row r="18" spans="1:4" ht="226.35" customHeight="1" x14ac:dyDescent="0.25">
      <c r="A18" s="298" t="s">
        <v>7</v>
      </c>
      <c r="B18" s="257"/>
      <c r="C18" s="21"/>
    </row>
    <row r="19" spans="1:4" ht="30.6" customHeight="1" x14ac:dyDescent="0.25">
      <c r="A19" s="21"/>
      <c r="B19" s="257"/>
      <c r="C19" s="21"/>
    </row>
    <row r="20" spans="1:4" ht="26.25" customHeight="1" x14ac:dyDescent="0.25">
      <c r="A20" s="299" t="s">
        <v>8</v>
      </c>
      <c r="C20" s="21"/>
    </row>
    <row r="21" spans="1:4" ht="39.6" x14ac:dyDescent="0.25">
      <c r="A21" s="19" t="s">
        <v>9</v>
      </c>
      <c r="C21" s="327"/>
      <c r="D21" s="327"/>
    </row>
    <row r="22" spans="1:4" x14ac:dyDescent="0.25">
      <c r="C22" s="328"/>
      <c r="D22" s="327"/>
    </row>
    <row r="23" spans="1:4" ht="66" x14ac:dyDescent="0.25">
      <c r="A23" s="23" t="s">
        <v>1380</v>
      </c>
      <c r="C23" s="255"/>
      <c r="D23" s="256"/>
    </row>
    <row r="24" spans="1:4" ht="12.75" customHeight="1" x14ac:dyDescent="0.25">
      <c r="C24" s="324"/>
      <c r="D24" s="325"/>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1361</v>
      </c>
    </row>
    <row r="32" spans="1:4" ht="12.6" customHeight="1" x14ac:dyDescent="0.25"/>
    <row r="33" spans="1:3" ht="15.75" customHeight="1" x14ac:dyDescent="0.25">
      <c r="A33" s="19" t="s">
        <v>1362</v>
      </c>
    </row>
    <row r="34" spans="1:3" ht="12.6" customHeight="1" x14ac:dyDescent="0.25"/>
    <row r="35" spans="1:3" ht="52.8" x14ac:dyDescent="0.25">
      <c r="A35" s="19" t="s">
        <v>1364</v>
      </c>
    </row>
    <row r="36" spans="1:3" ht="12" customHeight="1" x14ac:dyDescent="0.25"/>
    <row r="37" spans="1:3" ht="26.4" x14ac:dyDescent="0.25">
      <c r="A37" s="271" t="s">
        <v>1363</v>
      </c>
    </row>
    <row r="39" spans="1:3" ht="79.2" x14ac:dyDescent="0.25">
      <c r="A39" s="23" t="s">
        <v>1365</v>
      </c>
    </row>
    <row r="40" spans="1:3" ht="12.75" customHeight="1" x14ac:dyDescent="0.25"/>
    <row r="41" spans="1:3" ht="26.4" x14ac:dyDescent="0.25">
      <c r="A41" s="19" t="s">
        <v>13</v>
      </c>
    </row>
    <row r="42" spans="1:3" ht="12.75" customHeight="1" x14ac:dyDescent="0.25"/>
    <row r="43" spans="1:3" ht="81.75" customHeight="1" x14ac:dyDescent="0.25">
      <c r="A43" s="294" t="s">
        <v>14</v>
      </c>
      <c r="C43" s="22"/>
    </row>
    <row r="44" spans="1:3" ht="64.5" customHeight="1" x14ac:dyDescent="0.25">
      <c r="A44" s="300" t="s">
        <v>1366</v>
      </c>
      <c r="C44" s="22"/>
    </row>
    <row r="45" spans="1:3" ht="12.75" customHeight="1" x14ac:dyDescent="0.25">
      <c r="A45" s="293"/>
      <c r="C45" s="22"/>
    </row>
    <row r="46" spans="1:3" ht="41.4" customHeight="1" x14ac:dyDescent="0.25">
      <c r="A46" s="301" t="s">
        <v>15</v>
      </c>
      <c r="C46" s="22"/>
    </row>
    <row r="47" spans="1:3" ht="11.4" customHeight="1" x14ac:dyDescent="0.25"/>
    <row r="48" spans="1:3" x14ac:dyDescent="0.25">
      <c r="A48" s="302" t="s">
        <v>1367</v>
      </c>
    </row>
    <row r="49" spans="1:1" ht="12" customHeight="1" x14ac:dyDescent="0.25"/>
    <row r="50" spans="1:1" ht="39.6" x14ac:dyDescent="0.25">
      <c r="A50" s="19" t="s">
        <v>1368</v>
      </c>
    </row>
    <row r="51" spans="1:1" ht="12.75" customHeight="1" x14ac:dyDescent="0.25"/>
    <row r="52" spans="1:1" ht="79.2" x14ac:dyDescent="0.25">
      <c r="A52" s="19" t="s">
        <v>1369</v>
      </c>
    </row>
    <row r="53" spans="1:1" ht="12.75" customHeight="1" x14ac:dyDescent="0.25"/>
    <row r="54" spans="1:1" ht="39.6" x14ac:dyDescent="0.25">
      <c r="A54" s="19" t="s">
        <v>1370</v>
      </c>
    </row>
    <row r="56" spans="1:1" x14ac:dyDescent="0.25">
      <c r="A56" s="19" t="s">
        <v>16</v>
      </c>
    </row>
    <row r="58" spans="1:1" x14ac:dyDescent="0.25">
      <c r="A58" s="19" t="s">
        <v>17</v>
      </c>
    </row>
    <row r="60" spans="1:1" ht="121.8" customHeight="1" x14ac:dyDescent="0.25">
      <c r="A60" s="23" t="s">
        <v>1371</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1372</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11" t="s">
        <v>1390</v>
      </c>
    </row>
    <row r="73" spans="1:1" ht="39.6" x14ac:dyDescent="0.25">
      <c r="A73" s="23" t="s">
        <v>1391</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5"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1381</v>
      </c>
    </row>
    <row r="96" spans="1:2" x14ac:dyDescent="0.25">
      <c r="A96" s="23"/>
    </row>
    <row r="97" spans="1:4" x14ac:dyDescent="0.25">
      <c r="A97" s="260" t="s">
        <v>40</v>
      </c>
    </row>
    <row r="98" spans="1:4" ht="68.400000000000006" customHeight="1" x14ac:dyDescent="0.25">
      <c r="A98" s="23" t="s">
        <v>1382</v>
      </c>
    </row>
    <row r="99" spans="1:4" x14ac:dyDescent="0.25">
      <c r="A99" s="23"/>
    </row>
    <row r="100" spans="1:4" x14ac:dyDescent="0.25">
      <c r="A100" s="260" t="s">
        <v>41</v>
      </c>
    </row>
    <row r="101" spans="1:4" ht="79.2" x14ac:dyDescent="0.25">
      <c r="A101" s="23" t="s">
        <v>1383</v>
      </c>
    </row>
    <row r="102" spans="1:4" x14ac:dyDescent="0.25">
      <c r="A102" s="23"/>
    </row>
    <row r="103" spans="1:4" x14ac:dyDescent="0.25">
      <c r="A103" s="297" t="s">
        <v>42</v>
      </c>
    </row>
    <row r="104" spans="1:4" ht="52.8" x14ac:dyDescent="0.25">
      <c r="A104" s="23" t="s">
        <v>1384</v>
      </c>
    </row>
    <row r="105" spans="1:4" x14ac:dyDescent="0.25">
      <c r="A105" s="23"/>
      <c r="B105" s="20" t="s">
        <v>43</v>
      </c>
    </row>
    <row r="106" spans="1:4" x14ac:dyDescent="0.25">
      <c r="A106" s="260" t="s">
        <v>44</v>
      </c>
    </row>
    <row r="107" spans="1:4" ht="71.25" customHeight="1" x14ac:dyDescent="0.25">
      <c r="A107" s="19" t="s">
        <v>1385</v>
      </c>
    </row>
    <row r="108" spans="1:4" ht="39.6" x14ac:dyDescent="0.25">
      <c r="A108" s="19" t="s">
        <v>1375</v>
      </c>
    </row>
    <row r="109" spans="1:4" ht="26.4" x14ac:dyDescent="0.25">
      <c r="A109" s="19" t="s">
        <v>45</v>
      </c>
    </row>
    <row r="110" spans="1:4" ht="10.5" customHeight="1" x14ac:dyDescent="0.25">
      <c r="D110" s="20" t="s">
        <v>43</v>
      </c>
    </row>
    <row r="111" spans="1:4" ht="99.75" customHeight="1" x14ac:dyDescent="0.25">
      <c r="A111" s="23" t="s">
        <v>1374</v>
      </c>
    </row>
    <row r="112" spans="1:4" ht="26.4" x14ac:dyDescent="0.25">
      <c r="A112" s="19" t="s">
        <v>1373</v>
      </c>
    </row>
    <row r="114" spans="1:2" ht="184.8" x14ac:dyDescent="0.25">
      <c r="A114" s="23" t="s">
        <v>1386</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1387</v>
      </c>
    </row>
    <row r="128" spans="1:2" ht="12.75" customHeight="1" x14ac:dyDescent="0.25">
      <c r="A128" s="307" t="s">
        <v>23</v>
      </c>
    </row>
    <row r="129" spans="1:1" ht="15.75" customHeight="1" x14ac:dyDescent="0.25">
      <c r="A129" s="306" t="s">
        <v>55</v>
      </c>
    </row>
    <row r="130" spans="1:1" ht="12.75" customHeight="1" x14ac:dyDescent="0.25">
      <c r="A130" s="23"/>
    </row>
    <row r="131" spans="1:1" x14ac:dyDescent="0.25">
      <c r="A131" s="297" t="s">
        <v>56</v>
      </c>
    </row>
    <row r="132" spans="1:1" ht="40.799999999999997" customHeight="1" x14ac:dyDescent="0.25">
      <c r="A132" s="23" t="s">
        <v>1376</v>
      </c>
    </row>
    <row r="133" spans="1:1" ht="61.5" customHeight="1" x14ac:dyDescent="0.25">
      <c r="A133" s="303" t="s">
        <v>1388</v>
      </c>
    </row>
    <row r="134" spans="1:1" x14ac:dyDescent="0.25">
      <c r="A134" s="260" t="s">
        <v>1389</v>
      </c>
    </row>
    <row r="135" spans="1:1" ht="105.6" x14ac:dyDescent="0.25">
      <c r="A135" s="303" t="s">
        <v>1377</v>
      </c>
    </row>
    <row r="136" spans="1:1" x14ac:dyDescent="0.25">
      <c r="A136"/>
    </row>
    <row r="137" spans="1:1" ht="71.55" customHeight="1" x14ac:dyDescent="0.25">
      <c r="A137" s="302" t="s">
        <v>1378</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29" t="s">
        <v>57</v>
      </c>
      <c r="B1" s="329"/>
      <c r="C1" s="329"/>
      <c r="D1" s="329"/>
      <c r="E1" s="329"/>
      <c r="F1" s="329"/>
      <c r="G1" s="329"/>
      <c r="H1" s="329"/>
      <c r="I1" s="52"/>
      <c r="J1" s="37"/>
    </row>
    <row r="2" spans="1:11" ht="15.6" x14ac:dyDescent="0.3">
      <c r="A2" s="335" t="s">
        <v>58</v>
      </c>
      <c r="B2" s="335"/>
      <c r="C2" s="335"/>
      <c r="D2" s="335"/>
      <c r="E2" s="335"/>
      <c r="F2" s="335"/>
      <c r="G2" s="335"/>
      <c r="H2" s="333" t="str">
        <f>+Doklady!I100</f>
        <v>V2</v>
      </c>
      <c r="I2" s="333"/>
    </row>
    <row r="3" spans="1:11" ht="13.8" x14ac:dyDescent="0.25">
      <c r="A3" s="40"/>
      <c r="B3" s="40"/>
      <c r="C3" s="40"/>
      <c r="D3" s="40"/>
      <c r="E3" s="40"/>
      <c r="F3" s="40"/>
      <c r="G3" s="40"/>
      <c r="H3" s="334">
        <f>+Doklady!I101</f>
        <v>45887</v>
      </c>
      <c r="I3" s="334"/>
    </row>
    <row r="4" spans="1:11" ht="15.75" customHeight="1" x14ac:dyDescent="0.25">
      <c r="A4" s="41" t="s">
        <v>59</v>
      </c>
      <c r="B4" s="330" t="s">
        <v>60</v>
      </c>
      <c r="C4" s="331"/>
      <c r="D4" s="331"/>
      <c r="E4" s="332"/>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38" t="s">
        <v>311</v>
      </c>
      <c r="B1" s="339"/>
      <c r="C1" s="174">
        <v>45688</v>
      </c>
      <c r="D1" s="26"/>
      <c r="G1" s="252">
        <v>45688</v>
      </c>
    </row>
    <row r="2" spans="1:7" ht="13.8" x14ac:dyDescent="0.25">
      <c r="A2" s="28"/>
      <c r="B2" s="28"/>
      <c r="G2" s="252">
        <v>45716</v>
      </c>
    </row>
    <row r="3" spans="1:7" ht="13.8" x14ac:dyDescent="0.25">
      <c r="A3" s="30" t="s">
        <v>312</v>
      </c>
      <c r="B3" s="336" t="str">
        <f>INDEX(Adr!B:B,Doklady!B102+1)</f>
        <v>Slovenská asociácia čínskeho wushu</v>
      </c>
      <c r="C3" s="336"/>
      <c r="D3" s="336"/>
      <c r="G3" s="252">
        <v>45747</v>
      </c>
    </row>
    <row r="4" spans="1:7" ht="13.8" x14ac:dyDescent="0.25">
      <c r="A4" s="30" t="s">
        <v>313</v>
      </c>
      <c r="B4" s="29" t="str">
        <f>RIGHT("0000"&amp;INDEX(Adr!A:A,Doklady!B102+1),8)</f>
        <v>42019541</v>
      </c>
      <c r="G4" s="252">
        <v>45777</v>
      </c>
    </row>
    <row r="5" spans="1:7" ht="13.8" x14ac:dyDescent="0.25">
      <c r="A5" s="30" t="s">
        <v>314</v>
      </c>
      <c r="B5" s="29" t="str">
        <f>INDEX(Adr!D:D,Doklady!B102+1)&amp;", "&amp;INDEX(Adr!E:E,Doklady!B102+1)</f>
        <v>Ladislava Dérera 35,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0</v>
      </c>
      <c r="G10" s="252">
        <v>45961</v>
      </c>
    </row>
    <row r="11" spans="1:7" ht="13.8" x14ac:dyDescent="0.25">
      <c r="A11" s="133" t="s">
        <v>319</v>
      </c>
      <c r="B11" s="134" t="s">
        <v>320</v>
      </c>
      <c r="C11" s="175">
        <f>+Spolu!C11</f>
        <v>24934</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24934</v>
      </c>
      <c r="G15" s="252"/>
    </row>
    <row r="16" spans="1:7" ht="13.8" x14ac:dyDescent="0.25">
      <c r="G16" s="252"/>
    </row>
    <row r="17" spans="1:5" ht="72" customHeight="1" x14ac:dyDescent="0.25">
      <c r="A17" s="337" t="s">
        <v>328</v>
      </c>
      <c r="B17" s="337"/>
      <c r="C17" s="337"/>
      <c r="D17" s="337"/>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zoomScaleNormal="100" workbookViewId="0">
      <selection activeCell="B140" sqref="B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31.95" customHeight="1" x14ac:dyDescent="0.3">
      <c r="A1" s="359" t="s">
        <v>1504</v>
      </c>
      <c r="B1" s="359"/>
      <c r="C1" s="359"/>
      <c r="D1" s="359"/>
      <c r="E1" s="359"/>
      <c r="F1" s="359"/>
      <c r="G1" s="359"/>
      <c r="H1" s="359"/>
      <c r="I1" s="359"/>
    </row>
    <row r="2" spans="1:26" ht="7.5" customHeight="1" x14ac:dyDescent="0.2">
      <c r="C2" s="8"/>
      <c r="D2" s="8"/>
      <c r="E2" s="8"/>
      <c r="F2" s="8"/>
      <c r="G2" s="8"/>
      <c r="H2" s="8"/>
      <c r="I2" s="8"/>
    </row>
    <row r="3" spans="1:26" s="9" customFormat="1" ht="26.1" customHeight="1" x14ac:dyDescent="0.25">
      <c r="B3" s="160" t="s">
        <v>59</v>
      </c>
      <c r="C3" s="360" t="str">
        <f>INDEX(Adr!B2:B87,Doklady!B102)</f>
        <v>Slovenská asociácia čínskeho wushu</v>
      </c>
      <c r="D3" s="360"/>
      <c r="E3" s="360"/>
      <c r="F3" s="360"/>
      <c r="G3" s="215"/>
      <c r="H3" s="215"/>
      <c r="I3" s="65" t="str">
        <f>Doklady!I100</f>
        <v>V2</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INDEX(Adr!A2:A89,Doklady!B102)</f>
        <v>42019541</v>
      </c>
      <c r="I4" s="65">
        <f>Doklady!I101</f>
        <v>45887</v>
      </c>
      <c r="J4" s="85"/>
      <c r="K4" s="85"/>
      <c r="L4" s="85"/>
      <c r="M4" s="85"/>
      <c r="N4" s="85"/>
      <c r="O4" s="85"/>
      <c r="P4" s="85"/>
      <c r="Q4" s="85"/>
      <c r="R4" s="85"/>
      <c r="S4" s="85"/>
      <c r="T4" s="85"/>
      <c r="U4" s="85"/>
      <c r="V4" s="85"/>
      <c r="W4" s="85"/>
      <c r="X4" s="85"/>
      <c r="Y4" s="85"/>
      <c r="Z4" s="85"/>
    </row>
    <row r="5" spans="1:26" s="9" customFormat="1" ht="13.2" x14ac:dyDescent="0.25">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INDEX(Adr!D2:D89,Doklady!B102)&amp;", "&amp;INDEX(Adr!E2:E89,Doklady!B102)&amp;", "&amp;INDEX(Adr!F2:F89,Doklady!B102)</f>
        <v>Ladislava Dérera 35, Bratislava, 831 01</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61" t="s">
        <v>333</v>
      </c>
      <c r="F9" s="362"/>
      <c r="J9" s="8"/>
      <c r="L9" s="118"/>
      <c r="M9" s="118"/>
      <c r="N9" s="118"/>
      <c r="O9" s="118"/>
      <c r="P9" s="118"/>
      <c r="Q9" s="118"/>
      <c r="R9" s="118"/>
      <c r="S9" s="118"/>
    </row>
    <row r="10" spans="1:26" ht="17.399999999999999" x14ac:dyDescent="0.3">
      <c r="A10" s="69" t="s">
        <v>317</v>
      </c>
      <c r="B10" s="70" t="s">
        <v>318</v>
      </c>
      <c r="C10" s="126">
        <f>SUMIF(FP!J:J,Doklady!$B$1&amp;A10,FP!D:D)</f>
        <v>0</v>
      </c>
      <c r="D10" s="126">
        <f>C10-E10</f>
        <v>0</v>
      </c>
      <c r="E10" s="355">
        <f>SUMIF(K:K,A10,I:I)</f>
        <v>0</v>
      </c>
      <c r="F10" s="356"/>
      <c r="L10" s="120" t="s">
        <v>334</v>
      </c>
      <c r="M10" s="118"/>
      <c r="N10" s="118"/>
      <c r="O10" s="118"/>
      <c r="P10" s="118"/>
      <c r="Q10" s="118"/>
      <c r="R10" s="118"/>
      <c r="S10" s="118"/>
    </row>
    <row r="11" spans="1:26" ht="17.399999999999999" x14ac:dyDescent="0.3">
      <c r="A11" s="69" t="s">
        <v>319</v>
      </c>
      <c r="B11" s="70" t="s">
        <v>320</v>
      </c>
      <c r="C11" s="126">
        <f>SUMIF(FP!J:J,Doklady!$B$1&amp;A11,FP!D:D)</f>
        <v>24934</v>
      </c>
      <c r="D11" s="126">
        <f>+C11-E11</f>
        <v>24932.590000000004</v>
      </c>
      <c r="E11" s="363">
        <f>+I39-I42+I44-I47</f>
        <v>1.4099999999962165</v>
      </c>
      <c r="F11" s="364"/>
      <c r="J11" s="176"/>
      <c r="L11" s="161" t="str">
        <f>L41</f>
        <v>a - wushu - bežné transfery</v>
      </c>
      <c r="M11" s="118"/>
      <c r="N11" s="118"/>
      <c r="O11" s="118"/>
      <c r="P11" s="118"/>
      <c r="Q11" s="118"/>
      <c r="R11" s="118"/>
      <c r="S11" s="118"/>
    </row>
    <row r="12" spans="1:26" ht="17.399999999999999" x14ac:dyDescent="0.3">
      <c r="A12" s="69" t="s">
        <v>321</v>
      </c>
      <c r="B12" s="70" t="s">
        <v>322</v>
      </c>
      <c r="C12" s="126">
        <f>SUMIF(FP!J:J,Doklady!$B$1&amp;A12,FP!D:D)</f>
        <v>0</v>
      </c>
      <c r="D12" s="126">
        <f>C12-E12</f>
        <v>0</v>
      </c>
      <c r="E12" s="355">
        <f>SUMIF(K:K,A12,I:I)</f>
        <v>0</v>
      </c>
      <c r="F12" s="356"/>
      <c r="J12" s="177"/>
      <c r="L12" s="161" t="str">
        <f>L42</f>
        <v>a - wushu - kapitálové transfery</v>
      </c>
      <c r="N12" s="118"/>
      <c r="O12" s="118"/>
      <c r="P12" s="118"/>
      <c r="Q12" s="118"/>
      <c r="R12" s="118"/>
      <c r="S12" s="118"/>
    </row>
    <row r="13" spans="1:26" ht="17.399999999999999" x14ac:dyDescent="0.3">
      <c r="A13" s="69" t="s">
        <v>323</v>
      </c>
      <c r="B13" s="70" t="s">
        <v>324</v>
      </c>
      <c r="C13" s="126">
        <f>SUMIF(FP!J:J,Doklady!$B$1&amp;A13,FP!D:D)</f>
        <v>0</v>
      </c>
      <c r="D13" s="126">
        <f>C13-E13</f>
        <v>0</v>
      </c>
      <c r="E13" s="355">
        <f>SUMIF(K:K,A13,I:I)</f>
        <v>0</v>
      </c>
      <c r="F13" s="356"/>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65">
        <f>SUMIF(K:K,A14,I:I)</f>
        <v>0</v>
      </c>
      <c r="F14" s="366"/>
      <c r="J14" s="8"/>
      <c r="L14" s="161" t="str">
        <f>L47</f>
        <v>2</v>
      </c>
      <c r="N14" s="118"/>
      <c r="O14" s="118"/>
      <c r="P14" s="118"/>
      <c r="Q14" s="118"/>
      <c r="R14" s="118"/>
      <c r="S14" s="118"/>
    </row>
    <row r="15" spans="1:26" ht="5.25" customHeight="1" thickTop="1" x14ac:dyDescent="0.25">
      <c r="I15" s="9"/>
    </row>
    <row r="16" spans="1:26" s="9" customFormat="1" ht="13.2" x14ac:dyDescent="0.25">
      <c r="A16" s="117" t="s">
        <v>335</v>
      </c>
      <c r="B16" s="347" t="s">
        <v>336</v>
      </c>
      <c r="C16" s="348"/>
      <c r="D16" s="348"/>
      <c r="E16" s="348"/>
      <c r="F16" s="348"/>
      <c r="G16" s="348"/>
      <c r="H16" s="349"/>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50" t="s">
        <v>339</v>
      </c>
      <c r="C17" s="350"/>
      <c r="D17" s="350"/>
      <c r="E17" s="350"/>
      <c r="F17" s="350"/>
      <c r="G17" s="350"/>
      <c r="H17" s="350"/>
      <c r="I17" s="73">
        <f>SUMIF(FP!I:I,Doklady!$B$1&amp;A17,FP!D:D)</f>
        <v>24934</v>
      </c>
      <c r="T17" s="86"/>
    </row>
    <row r="18" spans="1:20" x14ac:dyDescent="0.2">
      <c r="A18" s="135" t="s">
        <v>340</v>
      </c>
      <c r="B18" s="350" t="s">
        <v>341</v>
      </c>
      <c r="C18" s="350"/>
      <c r="D18" s="350"/>
      <c r="E18" s="350"/>
      <c r="F18" s="350"/>
      <c r="G18" s="350"/>
      <c r="H18" s="350"/>
      <c r="I18" s="73">
        <f>SUMIF(FP!I:I,Doklady!$B$1&amp;A18,FP!D:D)</f>
        <v>0</v>
      </c>
    </row>
    <row r="19" spans="1:20" x14ac:dyDescent="0.2">
      <c r="A19" s="115" t="s">
        <v>342</v>
      </c>
      <c r="B19" s="350" t="s">
        <v>343</v>
      </c>
      <c r="C19" s="350"/>
      <c r="D19" s="350"/>
      <c r="E19" s="350"/>
      <c r="F19" s="350"/>
      <c r="G19" s="350"/>
      <c r="H19" s="350"/>
      <c r="I19" s="73">
        <f>SUMIF(FP!I:I,Doklady!$B$1&amp;A19,FP!D:D)</f>
        <v>0</v>
      </c>
    </row>
    <row r="20" spans="1:20" x14ac:dyDescent="0.2">
      <c r="A20" s="135" t="s">
        <v>344</v>
      </c>
      <c r="B20" s="344" t="s">
        <v>345</v>
      </c>
      <c r="C20" s="345"/>
      <c r="D20" s="345"/>
      <c r="E20" s="345"/>
      <c r="F20" s="345"/>
      <c r="G20" s="345"/>
      <c r="H20" s="346"/>
      <c r="I20" s="73">
        <f>SUMIF(FP!I:I,Doklady!$B$1&amp;A20,FP!D:D)</f>
        <v>0</v>
      </c>
      <c r="T20" s="86"/>
    </row>
    <row r="21" spans="1:20" x14ac:dyDescent="0.2">
      <c r="A21" s="115" t="s">
        <v>346</v>
      </c>
      <c r="B21" s="344" t="s">
        <v>347</v>
      </c>
      <c r="C21" s="345"/>
      <c r="D21" s="345"/>
      <c r="E21" s="345"/>
      <c r="F21" s="345"/>
      <c r="G21" s="345"/>
      <c r="H21" s="346"/>
      <c r="I21" s="73">
        <f>SUMIF(FP!I:I,Doklady!$B$1&amp;A21,FP!D:D)</f>
        <v>0</v>
      </c>
      <c r="T21" s="86"/>
    </row>
    <row r="22" spans="1:20" x14ac:dyDescent="0.2">
      <c r="A22" s="135" t="s">
        <v>348</v>
      </c>
      <c r="B22" s="351" t="s">
        <v>349</v>
      </c>
      <c r="C22" s="352"/>
      <c r="D22" s="352"/>
      <c r="E22" s="352"/>
      <c r="F22" s="352"/>
      <c r="G22" s="352"/>
      <c r="H22" s="353"/>
      <c r="I22" s="73">
        <f>SUMIF(FP!I:I,Doklady!$B$1&amp;A22,FP!D:D)</f>
        <v>0</v>
      </c>
      <c r="T22" s="86"/>
    </row>
    <row r="23" spans="1:20" x14ac:dyDescent="0.2">
      <c r="A23" s="115" t="s">
        <v>350</v>
      </c>
      <c r="B23" s="344" t="s">
        <v>351</v>
      </c>
      <c r="C23" s="345"/>
      <c r="D23" s="345"/>
      <c r="E23" s="345"/>
      <c r="F23" s="345"/>
      <c r="G23" s="345"/>
      <c r="H23" s="346"/>
      <c r="I23" s="73">
        <f>SUMIF(FP!I:I,Doklady!$B$1&amp;A23,FP!D:D)</f>
        <v>0</v>
      </c>
      <c r="T23" s="86"/>
    </row>
    <row r="24" spans="1:20" x14ac:dyDescent="0.2">
      <c r="A24" s="135" t="s">
        <v>352</v>
      </c>
      <c r="B24" s="344" t="s">
        <v>353</v>
      </c>
      <c r="C24" s="345"/>
      <c r="D24" s="345"/>
      <c r="E24" s="345"/>
      <c r="F24" s="345"/>
      <c r="G24" s="345"/>
      <c r="H24" s="346"/>
      <c r="I24" s="73">
        <f>SUMIF(FP!I:I,Doklady!$B$1&amp;A24,FP!D:D)</f>
        <v>0</v>
      </c>
      <c r="T24" s="86"/>
    </row>
    <row r="25" spans="1:20" x14ac:dyDescent="0.2">
      <c r="A25" s="115" t="s">
        <v>354</v>
      </c>
      <c r="B25" s="367" t="s">
        <v>355</v>
      </c>
      <c r="C25" s="368"/>
      <c r="D25" s="368"/>
      <c r="E25" s="368"/>
      <c r="F25" s="368"/>
      <c r="G25" s="368"/>
      <c r="H25" s="369"/>
      <c r="I25" s="73">
        <f>SUMIF(FP!I:I,Doklady!$B$1&amp;A25,FP!D:D)</f>
        <v>0</v>
      </c>
      <c r="T25" s="86"/>
    </row>
    <row r="26" spans="1:20" x14ac:dyDescent="0.2">
      <c r="A26" s="135" t="s">
        <v>356</v>
      </c>
      <c r="B26" s="344" t="s">
        <v>357</v>
      </c>
      <c r="C26" s="345"/>
      <c r="D26" s="345"/>
      <c r="E26" s="345"/>
      <c r="F26" s="345"/>
      <c r="G26" s="345"/>
      <c r="H26" s="346"/>
      <c r="I26" s="73">
        <f>SUMIF(FP!I:I,Doklady!$B$1&amp;A26,FP!D:D)</f>
        <v>0</v>
      </c>
      <c r="T26" s="86"/>
    </row>
    <row r="27" spans="1:20" x14ac:dyDescent="0.2">
      <c r="A27" s="115" t="s">
        <v>358</v>
      </c>
      <c r="B27" s="344" t="s">
        <v>359</v>
      </c>
      <c r="C27" s="345"/>
      <c r="D27" s="345"/>
      <c r="E27" s="345"/>
      <c r="F27" s="345"/>
      <c r="G27" s="345"/>
      <c r="H27" s="346"/>
      <c r="I27" s="73">
        <f>SUMIF(FP!I:I,Doklady!$B$1&amp;A27,FP!D:D)</f>
        <v>0</v>
      </c>
      <c r="T27" s="86"/>
    </row>
    <row r="28" spans="1:20" x14ac:dyDescent="0.2">
      <c r="A28" s="135" t="s">
        <v>360</v>
      </c>
      <c r="B28" s="344" t="s">
        <v>361</v>
      </c>
      <c r="C28" s="345"/>
      <c r="D28" s="345"/>
      <c r="E28" s="345"/>
      <c r="F28" s="345"/>
      <c r="G28" s="345"/>
      <c r="H28" s="346"/>
      <c r="I28" s="73">
        <f>SUMIF(FP!I:I,Doklady!$B$1&amp;A28,FP!D:D)</f>
        <v>0</v>
      </c>
      <c r="T28" s="86"/>
    </row>
    <row r="29" spans="1:20" x14ac:dyDescent="0.2">
      <c r="A29" s="115" t="s">
        <v>362</v>
      </c>
      <c r="B29" s="344" t="s">
        <v>363</v>
      </c>
      <c r="C29" s="345"/>
      <c r="D29" s="345"/>
      <c r="E29" s="345"/>
      <c r="F29" s="345"/>
      <c r="G29" s="345"/>
      <c r="H29" s="346"/>
      <c r="I29" s="73">
        <f>SUMIF(FP!I:I,Doklady!$B$1&amp;A29,FP!D:D)</f>
        <v>0</v>
      </c>
      <c r="T29" s="86"/>
    </row>
    <row r="30" spans="1:20" hidden="1" x14ac:dyDescent="0.2">
      <c r="A30" s="135" t="s">
        <v>364</v>
      </c>
      <c r="B30" s="344"/>
      <c r="C30" s="345"/>
      <c r="D30" s="345"/>
      <c r="E30" s="345"/>
      <c r="F30" s="345"/>
      <c r="G30" s="345"/>
      <c r="H30" s="346"/>
      <c r="I30" s="73">
        <f>SUMIF(FP!I:I,Doklady!$B$1&amp;A30,FP!D:D)</f>
        <v>0</v>
      </c>
      <c r="T30" s="86"/>
    </row>
    <row r="31" spans="1:20" hidden="1" x14ac:dyDescent="0.2">
      <c r="A31" s="115" t="s">
        <v>365</v>
      </c>
      <c r="B31" s="344"/>
      <c r="C31" s="345"/>
      <c r="D31" s="345"/>
      <c r="E31" s="345"/>
      <c r="F31" s="345"/>
      <c r="G31" s="345"/>
      <c r="H31" s="346"/>
      <c r="I31" s="73">
        <f>SUMIF(FP!I:I,Doklady!$B$1&amp;A31,FP!D:D)</f>
        <v>0</v>
      </c>
      <c r="T31" s="86"/>
    </row>
    <row r="32" spans="1:20" hidden="1" x14ac:dyDescent="0.2">
      <c r="A32" s="135" t="s">
        <v>366</v>
      </c>
      <c r="B32" s="340"/>
      <c r="C32" s="341"/>
      <c r="D32" s="341"/>
      <c r="E32" s="341"/>
      <c r="F32" s="341"/>
      <c r="G32" s="341"/>
      <c r="H32" s="342"/>
      <c r="I32" s="73">
        <f>SUMIF(FP!I:I,Doklady!$B$1&amp;A32,FP!D:D)</f>
        <v>0</v>
      </c>
      <c r="T32" s="86"/>
    </row>
    <row r="33" spans="1:21" hidden="1" x14ac:dyDescent="0.2">
      <c r="A33" s="115" t="s">
        <v>367</v>
      </c>
      <c r="B33" s="340"/>
      <c r="C33" s="341"/>
      <c r="D33" s="341"/>
      <c r="E33" s="341"/>
      <c r="F33" s="341"/>
      <c r="G33" s="341"/>
      <c r="H33" s="342"/>
      <c r="I33" s="73">
        <f>SUMIF(FP!I:I,Doklady!$B$1&amp;A33,FP!D:D)</f>
        <v>0</v>
      </c>
      <c r="T33" s="86"/>
    </row>
    <row r="34" spans="1:21" hidden="1" x14ac:dyDescent="0.2">
      <c r="A34" s="135" t="s">
        <v>368</v>
      </c>
      <c r="B34" s="343"/>
      <c r="C34" s="343"/>
      <c r="D34" s="343"/>
      <c r="E34" s="343"/>
      <c r="F34" s="343"/>
      <c r="G34" s="343"/>
      <c r="H34" s="343"/>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335</v>
      </c>
      <c r="B38" s="67" t="str">
        <f>"Šport "&amp;K40</f>
        <v>Šport wushu</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4986.8</v>
      </c>
      <c r="G39" s="78">
        <f>+MAX(I39-C39-D39-E39-F39-H39,0)</f>
        <v>19947.2</v>
      </c>
      <c r="H39" s="78">
        <f>+IFERROR(VLOOKUP(K40&amp;" - kapitálové transfery",B$53:C$90,2,0),0)</f>
        <v>0</v>
      </c>
      <c r="I39" s="73">
        <f>SUMIF(FP!K:K,K40,FP!D:D)</f>
        <v>24934</v>
      </c>
      <c r="L39" s="84">
        <f>COUNTIF(FP!N:N,Doklady!B1&amp;"aK")</f>
        <v>0</v>
      </c>
      <c r="T39" s="86"/>
    </row>
    <row r="40" spans="1:21" x14ac:dyDescent="0.2">
      <c r="A40" s="115" t="s">
        <v>338</v>
      </c>
      <c r="B40" s="116" t="s">
        <v>377</v>
      </c>
      <c r="C40" s="78">
        <f>DSUM(Doklady!A103:J10000,"GGG",Spolu!L40:M42)</f>
        <v>0</v>
      </c>
      <c r="D40" s="78">
        <f>DSUM(Doklady!A103:J10000,"GGG",Spolu!N40:O42)</f>
        <v>300</v>
      </c>
      <c r="E40" s="78">
        <f>DSUM(Doklady!A103:J10000,"GGG",Spolu!P40:Q42)</f>
        <v>24372.590000000004</v>
      </c>
      <c r="F40" s="78">
        <f>DSUM(Doklady!A103:J10000,"GGG",Spolu!R40:S42)</f>
        <v>260</v>
      </c>
      <c r="G40" s="78">
        <f>DSUM(Doklady!A103:J10000,"GGG",Spolu!T40:U42)-H40</f>
        <v>0</v>
      </c>
      <c r="H40" s="78">
        <f>+IFERROR(VLOOKUP(K40&amp;" - kapitálové transfery",B$53:D$90,3,0),0)</f>
        <v>0</v>
      </c>
      <c r="I40" s="73">
        <f>+C40+D40+E40+F40+G40+H40</f>
        <v>24932.590000000004</v>
      </c>
      <c r="J40" s="218" t="str">
        <f>+K45</f>
        <v>.</v>
      </c>
      <c r="K40" s="218" t="str">
        <f>IF(L38&gt;0,INDEX(FP!K:K,Doklady!B2),".")</f>
        <v>wushu</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1.4099999999962165</v>
      </c>
      <c r="J41" s="219">
        <f>+K46</f>
        <v>0</v>
      </c>
      <c r="K41" s="219">
        <f>+I41-H41</f>
        <v>1.4099999999962165</v>
      </c>
      <c r="L41" s="161" t="str">
        <f>IF(L38&gt;0,"a - "&amp;INDEX(FP!C:C,Doklady!B2),2)</f>
        <v>a - wushu - bežné transfery</v>
      </c>
      <c r="M41" s="120">
        <v>1</v>
      </c>
      <c r="N41" s="161" t="str">
        <f>+L41</f>
        <v>a - wushu - bežné transfery</v>
      </c>
      <c r="O41" s="120">
        <v>2</v>
      </c>
      <c r="P41" s="161" t="str">
        <f>+L41</f>
        <v>a - wushu - bežné transfery</v>
      </c>
      <c r="Q41" s="120">
        <v>3</v>
      </c>
      <c r="R41" s="161" t="str">
        <f>+L41</f>
        <v>a - wushu - bežné transfery</v>
      </c>
      <c r="S41" s="120">
        <v>4</v>
      </c>
      <c r="T41" s="161" t="str">
        <f>+L41</f>
        <v>a - wushu - bežné transfery</v>
      </c>
      <c r="U41" s="120">
        <v>5</v>
      </c>
    </row>
    <row r="42" spans="1:21" ht="10.5" customHeight="1" x14ac:dyDescent="0.2">
      <c r="A42" s="115" t="s">
        <v>338</v>
      </c>
      <c r="B42" s="116" t="s">
        <v>380</v>
      </c>
      <c r="C42" s="73">
        <f>+C40</f>
        <v>0</v>
      </c>
      <c r="D42" s="216">
        <f>+D40</f>
        <v>300</v>
      </c>
      <c r="E42" s="216">
        <f>+E40</f>
        <v>24372.590000000004</v>
      </c>
      <c r="F42" s="216">
        <f>+MIN(F39:F40)</f>
        <v>260</v>
      </c>
      <c r="G42" s="216">
        <f>+MIN(G39+MAX(F39-F40,0)-MAX(E40-E39,0)-MAX(D40-D39,0)-MAX(C40-C39,0),G40)</f>
        <v>0</v>
      </c>
      <c r="H42" s="216">
        <f>+MIN(H39:H40)</f>
        <v>0</v>
      </c>
      <c r="I42" s="73">
        <f>+C42+D42+E42+MIN(F39:F40)+G42+H42</f>
        <v>24932.590000000004</v>
      </c>
      <c r="J42" s="219">
        <f>+K47</f>
        <v>0</v>
      </c>
      <c r="K42" s="219">
        <f>+I42-H42</f>
        <v>24932.590000000004</v>
      </c>
      <c r="L42" s="161" t="str">
        <f>+SUBSTITUTE(L41,"bežné","kapitálové")</f>
        <v>a - wushu - kapitálové transfery</v>
      </c>
      <c r="M42" s="120">
        <v>1</v>
      </c>
      <c r="N42" s="161" t="str">
        <f>+L42</f>
        <v>a - wushu - kapitálové transfery</v>
      </c>
      <c r="O42" s="120">
        <v>2</v>
      </c>
      <c r="P42" s="161" t="str">
        <f>+L42</f>
        <v>a - wushu - kapitálové transfery</v>
      </c>
      <c r="Q42" s="120">
        <v>3</v>
      </c>
      <c r="R42" s="161" t="str">
        <f>+L42</f>
        <v>a - wushu - kapitálové transfery</v>
      </c>
      <c r="S42" s="120">
        <v>4</v>
      </c>
      <c r="T42" s="161" t="str">
        <f>+L42</f>
        <v>a - wushu - kapitálové transfery</v>
      </c>
      <c r="U42" s="120">
        <v>5</v>
      </c>
    </row>
    <row r="43" spans="1:21" ht="20.399999999999999"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7"/>
      <c r="B50" s="358"/>
      <c r="C50" s="358"/>
      <c r="D50" s="358"/>
      <c r="E50" s="358"/>
      <c r="F50" s="358"/>
      <c r="G50" s="358"/>
      <c r="H50" s="358"/>
      <c r="I50" s="358"/>
      <c r="T50" s="86"/>
    </row>
    <row r="51" spans="1:20" x14ac:dyDescent="0.2">
      <c r="A51" s="112"/>
      <c r="B51" s="113"/>
      <c r="C51" s="111"/>
      <c r="D51" s="114"/>
      <c r="E51" s="114"/>
      <c r="F51" s="114"/>
      <c r="G51" s="222"/>
      <c r="H51" s="114"/>
      <c r="I51" s="114"/>
      <c r="T51" s="86"/>
    </row>
    <row r="52" spans="1:20" ht="20.399999999999999"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wushu - bežné transfery</v>
      </c>
      <c r="C53" s="73">
        <f>IF(A53&lt;&gt;"",INDEX(FP!D:D,Doklady!B$2+(ROW()-53)),"")</f>
        <v>24934</v>
      </c>
      <c r="D53" s="73">
        <f>IF(A53&lt;&gt;"",Doklady!I1-Doklady!J1,"")</f>
        <v>24932.590000000004</v>
      </c>
      <c r="E53" s="73">
        <f>IF(A53&lt;&gt;"",MIN(D53,C53)*Doklady!C1/(1-Doklady!C1),"")</f>
        <v>0</v>
      </c>
      <c r="F53" s="71">
        <f>IF(A53&lt;&gt;"",Doklady!J1,"")</f>
        <v>0</v>
      </c>
      <c r="G53" s="73">
        <f>+IFERROR(HLOOKUP(IF(RIGHT(B53,15)="bežné transfery",LEFT(B53,LEN(B53)-18),0),$J$40:$K$42,3,0),MIN(C53,D53))</f>
        <v>24932.590000000004</v>
      </c>
      <c r="H53" s="71"/>
      <c r="I53" s="73">
        <f>IF(A53&lt;&gt;"",MAX(IF(G53&lt;C53,C53-G53,0)+IF(F53&lt;E53,E53-F53,0),0),0)</f>
        <v>1.4099999999962165</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24934</v>
      </c>
      <c r="D130" s="228">
        <f t="shared" ref="D130:I130" si="9">SUM(D53:D129)</f>
        <v>24932.590000000004</v>
      </c>
      <c r="E130" s="228">
        <f t="shared" si="9"/>
        <v>0</v>
      </c>
      <c r="F130" s="228">
        <f t="shared" si="9"/>
        <v>0</v>
      </c>
      <c r="G130" s="228">
        <f t="shared" si="9"/>
        <v>24932.590000000004</v>
      </c>
      <c r="H130" s="228">
        <f t="shared" si="9"/>
        <v>0</v>
      </c>
      <c r="I130" s="228">
        <f t="shared" si="9"/>
        <v>1.4099999999962165</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395</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396</v>
      </c>
      <c r="B139" s="9"/>
      <c r="C139" s="74"/>
      <c r="D139" s="74"/>
      <c r="E139" s="74"/>
      <c r="F139" s="74"/>
      <c r="G139" s="74"/>
      <c r="H139" s="74"/>
      <c r="I139" s="74"/>
      <c r="J139" s="85"/>
    </row>
    <row r="140" spans="1:26" ht="13.2" x14ac:dyDescent="0.25">
      <c r="A140" s="9"/>
      <c r="B140" s="281"/>
      <c r="C140" s="229"/>
      <c r="D140" s="370"/>
      <c r="E140" s="370"/>
      <c r="F140" s="370"/>
      <c r="G140" s="370"/>
      <c r="H140" s="370"/>
      <c r="I140" s="370"/>
      <c r="J140" s="85"/>
    </row>
    <row r="141" spans="1:26" ht="68.25" customHeight="1" x14ac:dyDescent="0.25">
      <c r="A141" s="9"/>
      <c r="B141" s="283" t="s">
        <v>397</v>
      </c>
      <c r="C141" s="214"/>
      <c r="D141" s="354" t="s">
        <v>398</v>
      </c>
      <c r="E141" s="354"/>
      <c r="F141" s="354"/>
      <c r="G141" s="354"/>
      <c r="H141" s="354"/>
      <c r="I141" s="354"/>
      <c r="J141" s="85"/>
    </row>
    <row r="142" spans="1:26" ht="13.2" x14ac:dyDescent="0.25">
      <c r="A142" s="9"/>
      <c r="B142" s="282"/>
      <c r="C142" s="214"/>
      <c r="D142" s="263"/>
      <c r="E142" s="263"/>
      <c r="F142" s="263"/>
      <c r="G142" s="263"/>
      <c r="H142" s="263"/>
      <c r="I142" s="263"/>
      <c r="J142" s="85"/>
    </row>
    <row r="143" spans="1:26" ht="13.2" x14ac:dyDescent="0.25">
      <c r="A143" s="9"/>
      <c r="B143" s="282"/>
      <c r="C143" s="214"/>
      <c r="D143" s="263"/>
      <c r="E143" s="263"/>
      <c r="F143" s="263"/>
      <c r="G143" s="263"/>
      <c r="H143" s="263"/>
      <c r="I143" s="263"/>
      <c r="J143" s="85"/>
    </row>
    <row r="144" spans="1:26" ht="13.2" x14ac:dyDescent="0.25">
      <c r="A144" s="9"/>
      <c r="B144" s="283"/>
      <c r="C144" s="214"/>
      <c r="D144" s="263"/>
      <c r="E144" s="263"/>
      <c r="F144" s="263"/>
      <c r="G144" s="263"/>
      <c r="H144" s="263"/>
      <c r="I144" s="263"/>
      <c r="J144" s="85"/>
    </row>
    <row r="145" spans="2:2" ht="13.2"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23" zoomScaleNormal="100" workbookViewId="0">
      <selection activeCell="G130" sqref="G130"/>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a - wushu - bežné transfery</v>
      </c>
      <c r="B1" s="232" t="str">
        <f>INDEX(Adr!A:A,B102+1)</f>
        <v>42019541</v>
      </c>
      <c r="C1" s="233">
        <f>IF(ROW()&lt;=B$3,INDEX(FP!E:E,B$2+ROW()-1),"")</f>
        <v>0</v>
      </c>
      <c r="D1" s="234" t="str">
        <f>IF(ROW()&lt;=B$3,INDEX(FP!F:F,B$2+ROW()-1),"")</f>
        <v>a</v>
      </c>
      <c r="E1" s="234"/>
      <c r="F1" s="234" t="str">
        <f>IF(ROW()&lt;=B$3,INDEX(FP!G:G,B$2+ROW()-1),"")</f>
        <v>026 02</v>
      </c>
      <c r="G1" s="234"/>
      <c r="H1" s="235" t="str">
        <f>IF(ROW()&lt;=B$3,INDEX(FP!C:C,B$2+ROW()-1),"")</f>
        <v>wushu - bežné transfery</v>
      </c>
      <c r="I1" s="236">
        <f t="shared" ref="I1:I6" si="0">IF(ROW()&lt;=B$3,SUMIF(A$107:A$10042,A1,I$107:I$10042),"")</f>
        <v>24932.590000000004</v>
      </c>
      <c r="J1" s="236">
        <f t="shared" ref="J1:J32" si="1">IF(ROW()&lt;=B$3,SUMIFS(I$103:I$50042,A$103:A$50042,K1,J$103:J$50042,L1),"")</f>
        <v>0</v>
      </c>
      <c r="K1" s="110" t="str">
        <f>$A1</f>
        <v>a - wushu - bežné transfery</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5</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45" customHeight="1" x14ac:dyDescent="0.3">
      <c r="A100" s="317" t="s">
        <v>1505</v>
      </c>
      <c r="B100" s="317"/>
      <c r="C100" s="317"/>
      <c r="D100" s="317"/>
      <c r="E100" s="317"/>
      <c r="F100" s="317"/>
      <c r="G100" s="317"/>
      <c r="H100" s="317"/>
      <c r="I100" s="319" t="s">
        <v>1488</v>
      </c>
      <c r="J100" s="319"/>
      <c r="K100" s="89"/>
    </row>
    <row r="101" spans="1:25" ht="15.6" x14ac:dyDescent="0.3">
      <c r="A101" s="320"/>
      <c r="B101" s="320"/>
      <c r="C101" s="320"/>
      <c r="D101" s="320"/>
      <c r="E101" s="320"/>
      <c r="F101" s="320"/>
      <c r="G101" s="320"/>
      <c r="H101" s="320"/>
      <c r="I101" s="318">
        <v>45887</v>
      </c>
      <c r="J101" s="318"/>
    </row>
    <row r="102" spans="1:25" ht="13.8" x14ac:dyDescent="0.25">
      <c r="A102" s="249" t="s">
        <v>403</v>
      </c>
      <c r="B102" s="250">
        <v>3</v>
      </c>
      <c r="C102" s="250"/>
      <c r="D102" s="251"/>
      <c r="E102" s="251"/>
      <c r="F102" s="251"/>
      <c r="G102" s="251"/>
      <c r="H102" s="251"/>
      <c r="I102" s="86"/>
      <c r="J102" s="220"/>
    </row>
    <row r="103" spans="1:25" s="83" customFormat="1" x14ac:dyDescent="0.2">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21" t="s">
        <v>412</v>
      </c>
      <c r="B105" s="322"/>
      <c r="C105" s="322"/>
      <c r="D105" s="322"/>
      <c r="E105" s="322"/>
      <c r="F105" s="322"/>
      <c r="G105" s="322"/>
      <c r="H105" s="322"/>
      <c r="I105" s="322"/>
      <c r="J105" s="323"/>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51" x14ac:dyDescent="0.25">
      <c r="A107" s="14" t="s">
        <v>1506</v>
      </c>
      <c r="B107" s="314"/>
      <c r="C107" s="314"/>
      <c r="D107" s="315"/>
      <c r="E107" s="315"/>
      <c r="F107" s="314" t="s">
        <v>1507</v>
      </c>
      <c r="G107" s="314"/>
      <c r="H107" s="314"/>
      <c r="I107" s="316"/>
      <c r="J107" s="77">
        <v>3</v>
      </c>
      <c r="K107" s="92"/>
    </row>
    <row r="108" spans="1:25" ht="20.399999999999999" x14ac:dyDescent="0.25">
      <c r="A108" s="14" t="s">
        <v>1506</v>
      </c>
      <c r="B108" s="314" t="s">
        <v>1511</v>
      </c>
      <c r="C108" s="314">
        <v>9125289386</v>
      </c>
      <c r="D108" s="315">
        <v>45755</v>
      </c>
      <c r="E108" s="315"/>
      <c r="F108" s="314" t="s">
        <v>1514</v>
      </c>
      <c r="G108" s="314">
        <v>35897821</v>
      </c>
      <c r="H108" s="314" t="s">
        <v>1513</v>
      </c>
      <c r="I108" s="316">
        <v>33</v>
      </c>
      <c r="J108" s="77">
        <v>3</v>
      </c>
      <c r="K108" s="92"/>
    </row>
    <row r="109" spans="1:25" ht="40.799999999999997" x14ac:dyDescent="0.25">
      <c r="A109" s="14" t="s">
        <v>1506</v>
      </c>
      <c r="B109" s="314" t="s">
        <v>1512</v>
      </c>
      <c r="C109" s="314" t="s">
        <v>1508</v>
      </c>
      <c r="D109" s="315">
        <v>45764</v>
      </c>
      <c r="E109" s="315"/>
      <c r="F109" s="314" t="s">
        <v>1509</v>
      </c>
      <c r="G109" s="314"/>
      <c r="H109" s="314" t="s">
        <v>1510</v>
      </c>
      <c r="I109" s="316">
        <v>3720</v>
      </c>
      <c r="J109" s="77">
        <v>3</v>
      </c>
      <c r="K109" s="92"/>
    </row>
    <row r="110" spans="1:25" ht="30.6" x14ac:dyDescent="0.25">
      <c r="A110" s="14" t="s">
        <v>1506</v>
      </c>
      <c r="B110" s="314"/>
      <c r="C110" s="314"/>
      <c r="D110" s="315"/>
      <c r="E110" s="315"/>
      <c r="F110" s="314" t="s">
        <v>1515</v>
      </c>
      <c r="G110" s="314"/>
      <c r="H110" s="314"/>
      <c r="I110" s="316"/>
      <c r="J110" s="77">
        <v>3</v>
      </c>
      <c r="K110" s="92"/>
    </row>
    <row r="111" spans="1:25" ht="20.399999999999999" x14ac:dyDescent="0.25">
      <c r="A111" s="14" t="s">
        <v>1506</v>
      </c>
      <c r="B111" s="314" t="s">
        <v>1536</v>
      </c>
      <c r="C111" s="314" t="s">
        <v>1516</v>
      </c>
      <c r="D111" s="315">
        <v>45772</v>
      </c>
      <c r="E111" s="315">
        <v>45772</v>
      </c>
      <c r="F111" s="314" t="s">
        <v>1517</v>
      </c>
      <c r="G111" s="314">
        <v>35819081</v>
      </c>
      <c r="H111" s="314" t="s">
        <v>1518</v>
      </c>
      <c r="I111" s="316">
        <v>105.45</v>
      </c>
      <c r="J111" s="77">
        <v>3</v>
      </c>
      <c r="K111" s="92"/>
    </row>
    <row r="112" spans="1:25" ht="20.399999999999999" x14ac:dyDescent="0.25">
      <c r="A112" s="14" t="s">
        <v>1506</v>
      </c>
      <c r="B112" s="314" t="s">
        <v>1519</v>
      </c>
      <c r="C112" s="314" t="s">
        <v>1519</v>
      </c>
      <c r="D112" s="315">
        <v>45786</v>
      </c>
      <c r="E112" s="315">
        <v>45787</v>
      </c>
      <c r="F112" s="314" t="s">
        <v>1520</v>
      </c>
      <c r="G112" s="314">
        <v>17322057</v>
      </c>
      <c r="H112" s="314" t="s">
        <v>1521</v>
      </c>
      <c r="I112" s="316">
        <v>118.81</v>
      </c>
      <c r="J112" s="77">
        <v>3</v>
      </c>
      <c r="K112" s="92"/>
    </row>
    <row r="113" spans="1:11" ht="13.2" x14ac:dyDescent="0.25">
      <c r="A113" s="14" t="s">
        <v>1506</v>
      </c>
      <c r="B113" s="314" t="s">
        <v>1537</v>
      </c>
      <c r="C113" s="314">
        <v>5411061496</v>
      </c>
      <c r="D113" s="315">
        <v>45794</v>
      </c>
      <c r="E113" s="315"/>
      <c r="F113" s="314" t="s">
        <v>1523</v>
      </c>
      <c r="G113" s="314">
        <v>36562939</v>
      </c>
      <c r="H113" s="314" t="s">
        <v>1524</v>
      </c>
      <c r="I113" s="316">
        <v>59.65</v>
      </c>
      <c r="J113" s="77">
        <v>3</v>
      </c>
      <c r="K113" s="92"/>
    </row>
    <row r="114" spans="1:11" ht="30.6" x14ac:dyDescent="0.25">
      <c r="A114" s="14" t="s">
        <v>1506</v>
      </c>
      <c r="B114" s="314" t="s">
        <v>1538</v>
      </c>
      <c r="C114" s="314" t="s">
        <v>1522</v>
      </c>
      <c r="D114" s="315">
        <v>45799</v>
      </c>
      <c r="E114" s="315">
        <v>45801</v>
      </c>
      <c r="F114" s="314" t="s">
        <v>1525</v>
      </c>
      <c r="G114" s="314">
        <v>36250643</v>
      </c>
      <c r="H114" s="314" t="s">
        <v>1526</v>
      </c>
      <c r="I114" s="316">
        <v>83.95</v>
      </c>
      <c r="J114" s="77">
        <v>3</v>
      </c>
      <c r="K114" s="92"/>
    </row>
    <row r="115" spans="1:11" ht="13.2" x14ac:dyDescent="0.25">
      <c r="A115" s="14" t="s">
        <v>1506</v>
      </c>
      <c r="B115" s="314" t="s">
        <v>1539</v>
      </c>
      <c r="C115" s="314">
        <v>2025012</v>
      </c>
      <c r="D115" s="315">
        <v>45810</v>
      </c>
      <c r="E115" s="315"/>
      <c r="F115" s="314" t="s">
        <v>1527</v>
      </c>
      <c r="G115" s="314">
        <v>44671792</v>
      </c>
      <c r="H115" s="314" t="s">
        <v>1528</v>
      </c>
      <c r="I115" s="316">
        <v>700</v>
      </c>
      <c r="J115" s="77">
        <v>3</v>
      </c>
      <c r="K115" s="92"/>
    </row>
    <row r="116" spans="1:11" ht="20.399999999999999" x14ac:dyDescent="0.25">
      <c r="A116" s="14" t="s">
        <v>1506</v>
      </c>
      <c r="B116" s="314" t="s">
        <v>1540</v>
      </c>
      <c r="C116" s="314">
        <v>10250232</v>
      </c>
      <c r="D116" s="315">
        <v>45813</v>
      </c>
      <c r="E116" s="315"/>
      <c r="F116" s="314" t="s">
        <v>1529</v>
      </c>
      <c r="G116" s="314">
        <v>35862289</v>
      </c>
      <c r="H116" s="314" t="s">
        <v>1530</v>
      </c>
      <c r="I116" s="316">
        <v>373</v>
      </c>
      <c r="J116" s="77">
        <v>3</v>
      </c>
      <c r="K116" s="92"/>
    </row>
    <row r="117" spans="1:11" ht="40.799999999999997" x14ac:dyDescent="0.25">
      <c r="A117" s="14" t="s">
        <v>1506</v>
      </c>
      <c r="B117" s="314" t="s">
        <v>1541</v>
      </c>
      <c r="C117" s="314">
        <v>2025070</v>
      </c>
      <c r="D117" s="315">
        <v>45816</v>
      </c>
      <c r="E117" s="315"/>
      <c r="F117" s="314" t="s">
        <v>1531</v>
      </c>
      <c r="G117" s="314">
        <v>35935847</v>
      </c>
      <c r="H117" s="314" t="s">
        <v>1532</v>
      </c>
      <c r="I117" s="316">
        <v>886.83</v>
      </c>
      <c r="J117" s="77">
        <v>3</v>
      </c>
      <c r="K117" s="92"/>
    </row>
    <row r="118" spans="1:11" ht="20.399999999999999" x14ac:dyDescent="0.25">
      <c r="A118" s="14" t="s">
        <v>1506</v>
      </c>
      <c r="B118" s="314" t="s">
        <v>1542</v>
      </c>
      <c r="C118" s="314" t="s">
        <v>1533</v>
      </c>
      <c r="D118" s="315">
        <v>45832</v>
      </c>
      <c r="E118" s="315"/>
      <c r="F118" s="314" t="s">
        <v>1534</v>
      </c>
      <c r="G118" s="314">
        <v>51450771</v>
      </c>
      <c r="H118" s="314" t="s">
        <v>1535</v>
      </c>
      <c r="I118" s="316">
        <v>250</v>
      </c>
      <c r="J118" s="77">
        <v>3</v>
      </c>
      <c r="K118" s="92"/>
    </row>
    <row r="119" spans="1:11" ht="40.799999999999997" x14ac:dyDescent="0.25">
      <c r="A119" s="14" t="s">
        <v>1506</v>
      </c>
      <c r="B119" s="314"/>
      <c r="C119" s="314"/>
      <c r="D119" s="315"/>
      <c r="E119" s="315"/>
      <c r="F119" s="314" t="s">
        <v>1554</v>
      </c>
      <c r="G119" s="314"/>
      <c r="H119" s="314"/>
      <c r="I119" s="316"/>
      <c r="J119" s="77">
        <v>3</v>
      </c>
      <c r="K119" s="92"/>
    </row>
    <row r="120" spans="1:11" ht="20.399999999999999" x14ac:dyDescent="0.25">
      <c r="A120" s="14" t="s">
        <v>1506</v>
      </c>
      <c r="B120" s="314" t="s">
        <v>1543</v>
      </c>
      <c r="C120" s="314" t="s">
        <v>1544</v>
      </c>
      <c r="D120" s="315">
        <v>45845</v>
      </c>
      <c r="E120" s="315"/>
      <c r="F120" s="314" t="s">
        <v>1545</v>
      </c>
      <c r="G120" s="314">
        <v>35897821</v>
      </c>
      <c r="H120" s="314" t="s">
        <v>1513</v>
      </c>
      <c r="I120" s="316">
        <v>2909.92</v>
      </c>
      <c r="J120" s="77">
        <v>3</v>
      </c>
      <c r="K120" s="92"/>
    </row>
    <row r="121" spans="1:11" ht="30.6" x14ac:dyDescent="0.25">
      <c r="A121" s="14" t="s">
        <v>1506</v>
      </c>
      <c r="B121" s="314" t="s">
        <v>1546</v>
      </c>
      <c r="C121" s="314">
        <v>20251001</v>
      </c>
      <c r="D121" s="315">
        <v>45849</v>
      </c>
      <c r="E121" s="315"/>
      <c r="F121" s="314" t="s">
        <v>1547</v>
      </c>
      <c r="G121" s="314"/>
      <c r="H121" s="314" t="s">
        <v>1548</v>
      </c>
      <c r="I121" s="316">
        <v>1736.66</v>
      </c>
      <c r="J121" s="77">
        <v>3</v>
      </c>
      <c r="K121" s="92"/>
    </row>
    <row r="122" spans="1:11" ht="30.6" x14ac:dyDescent="0.25">
      <c r="A122" s="14" t="s">
        <v>1506</v>
      </c>
      <c r="B122" s="314" t="s">
        <v>1549</v>
      </c>
      <c r="C122" s="314" t="s">
        <v>1550</v>
      </c>
      <c r="D122" s="315">
        <v>45897</v>
      </c>
      <c r="E122" s="315">
        <v>45899</v>
      </c>
      <c r="F122" s="314" t="s">
        <v>1551</v>
      </c>
      <c r="G122" s="314">
        <v>53812948</v>
      </c>
      <c r="H122" s="314" t="s">
        <v>1552</v>
      </c>
      <c r="I122" s="316">
        <v>90.77</v>
      </c>
      <c r="J122" s="77">
        <v>3</v>
      </c>
      <c r="K122" s="92"/>
    </row>
    <row r="123" spans="1:11" ht="51" x14ac:dyDescent="0.25">
      <c r="A123" s="14" t="s">
        <v>1506</v>
      </c>
      <c r="B123" s="314"/>
      <c r="C123" s="314"/>
      <c r="D123" s="315"/>
      <c r="E123" s="315"/>
      <c r="F123" s="314" t="s">
        <v>1553</v>
      </c>
      <c r="G123" s="314"/>
      <c r="H123" s="314"/>
      <c r="I123" s="316"/>
      <c r="J123" s="77">
        <v>3</v>
      </c>
      <c r="K123" s="92"/>
    </row>
    <row r="124" spans="1:11" ht="20.399999999999999" x14ac:dyDescent="0.25">
      <c r="A124" s="14" t="s">
        <v>1506</v>
      </c>
      <c r="B124" s="314" t="s">
        <v>1555</v>
      </c>
      <c r="C124" s="314">
        <v>9125594787</v>
      </c>
      <c r="D124" s="315">
        <v>45861</v>
      </c>
      <c r="E124" s="315"/>
      <c r="F124" s="314" t="s">
        <v>1556</v>
      </c>
      <c r="G124" s="314">
        <v>35897821</v>
      </c>
      <c r="H124" s="314" t="s">
        <v>1513</v>
      </c>
      <c r="I124" s="316">
        <v>8412.48</v>
      </c>
      <c r="J124" s="77">
        <v>3</v>
      </c>
      <c r="K124" s="92"/>
    </row>
    <row r="125" spans="1:11" ht="20.399999999999999" x14ac:dyDescent="0.25">
      <c r="A125" s="14" t="s">
        <v>1506</v>
      </c>
      <c r="B125" s="314" t="s">
        <v>1557</v>
      </c>
      <c r="C125" s="314" t="s">
        <v>1558</v>
      </c>
      <c r="D125" s="315">
        <v>45916</v>
      </c>
      <c r="E125" s="315"/>
      <c r="F125" s="314" t="s">
        <v>1561</v>
      </c>
      <c r="G125" s="314">
        <v>45899991</v>
      </c>
      <c r="H125" s="314" t="s">
        <v>1562</v>
      </c>
      <c r="I125" s="316">
        <v>100</v>
      </c>
      <c r="J125" s="77">
        <v>3</v>
      </c>
      <c r="K125" s="92"/>
    </row>
    <row r="126" spans="1:11" ht="20.399999999999999" x14ac:dyDescent="0.25">
      <c r="A126" s="14" t="s">
        <v>1506</v>
      </c>
      <c r="B126" s="314" t="s">
        <v>1559</v>
      </c>
      <c r="C126" s="314" t="s">
        <v>1560</v>
      </c>
      <c r="D126" s="315">
        <v>45920</v>
      </c>
      <c r="E126" s="315"/>
      <c r="F126" s="314" t="s">
        <v>1563</v>
      </c>
      <c r="G126" s="314"/>
      <c r="H126" s="314" t="s">
        <v>1564</v>
      </c>
      <c r="I126" s="316">
        <v>3702.47</v>
      </c>
      <c r="J126" s="77">
        <v>3</v>
      </c>
      <c r="K126" s="92"/>
    </row>
    <row r="127" spans="1:11" ht="30.6" x14ac:dyDescent="0.25">
      <c r="A127" s="14" t="s">
        <v>1506</v>
      </c>
      <c r="B127" s="314" t="s">
        <v>1565</v>
      </c>
      <c r="C127" s="314" t="s">
        <v>1560</v>
      </c>
      <c r="D127" s="315">
        <v>45925</v>
      </c>
      <c r="E127" s="315"/>
      <c r="F127" s="314" t="s">
        <v>1566</v>
      </c>
      <c r="G127" s="314"/>
      <c r="H127" s="314" t="s">
        <v>1564</v>
      </c>
      <c r="I127" s="316">
        <v>655.63</v>
      </c>
      <c r="J127" s="77">
        <v>3</v>
      </c>
      <c r="K127" s="92"/>
    </row>
    <row r="128" spans="1:11" ht="20.399999999999999" x14ac:dyDescent="0.25">
      <c r="A128" s="14" t="s">
        <v>1506</v>
      </c>
      <c r="B128" s="314" t="s">
        <v>1567</v>
      </c>
      <c r="C128" s="314">
        <v>202504042</v>
      </c>
      <c r="D128" s="315">
        <v>45783</v>
      </c>
      <c r="E128" s="315"/>
      <c r="F128" s="314" t="s">
        <v>1568</v>
      </c>
      <c r="G128" s="314">
        <v>34147811</v>
      </c>
      <c r="H128" s="314" t="s">
        <v>1569</v>
      </c>
      <c r="I128" s="316">
        <v>137.5</v>
      </c>
      <c r="J128" s="77">
        <v>2</v>
      </c>
      <c r="K128" s="92"/>
    </row>
    <row r="129" spans="1:11" ht="20.399999999999999" x14ac:dyDescent="0.25">
      <c r="A129" s="14" t="s">
        <v>1506</v>
      </c>
      <c r="B129" s="314" t="s">
        <v>1570</v>
      </c>
      <c r="C129" s="314" t="s">
        <v>1571</v>
      </c>
      <c r="D129" s="315">
        <v>45810</v>
      </c>
      <c r="E129" s="315"/>
      <c r="F129" s="314" t="s">
        <v>1568</v>
      </c>
      <c r="G129" s="314">
        <v>34147811</v>
      </c>
      <c r="H129" s="314" t="s">
        <v>1569</v>
      </c>
      <c r="I129" s="316">
        <v>162.5</v>
      </c>
      <c r="J129" s="77">
        <v>2</v>
      </c>
      <c r="K129" s="92"/>
    </row>
    <row r="130" spans="1:11" ht="20.399999999999999" x14ac:dyDescent="0.25">
      <c r="A130" s="14" t="s">
        <v>1506</v>
      </c>
      <c r="B130" s="314" t="s">
        <v>1572</v>
      </c>
      <c r="C130" s="314" t="s">
        <v>1573</v>
      </c>
      <c r="D130" s="315">
        <v>45788</v>
      </c>
      <c r="E130" s="315"/>
      <c r="F130" s="314" t="s">
        <v>1574</v>
      </c>
      <c r="G130" s="314">
        <v>55101046</v>
      </c>
      <c r="H130" s="314" t="s">
        <v>1575</v>
      </c>
      <c r="I130" s="316">
        <v>200</v>
      </c>
      <c r="J130" s="77">
        <v>4</v>
      </c>
      <c r="K130" s="92"/>
    </row>
    <row r="131" spans="1:11" ht="13.2" x14ac:dyDescent="0.25">
      <c r="A131" s="14" t="s">
        <v>1506</v>
      </c>
      <c r="B131" s="314" t="s">
        <v>1576</v>
      </c>
      <c r="C131" s="314" t="s">
        <v>1576</v>
      </c>
      <c r="D131" s="315">
        <v>45849</v>
      </c>
      <c r="E131" s="315"/>
      <c r="F131" s="314" t="s">
        <v>1577</v>
      </c>
      <c r="G131" s="314">
        <v>36869376</v>
      </c>
      <c r="H131" s="314" t="s">
        <v>1578</v>
      </c>
      <c r="I131" s="316">
        <v>20</v>
      </c>
      <c r="J131" s="77">
        <v>4</v>
      </c>
      <c r="K131" s="92"/>
    </row>
    <row r="132" spans="1:11" ht="13.2" x14ac:dyDescent="0.25">
      <c r="A132" s="14" t="s">
        <v>1506</v>
      </c>
      <c r="B132" s="314" t="s">
        <v>1579</v>
      </c>
      <c r="C132" s="314" t="s">
        <v>1579</v>
      </c>
      <c r="D132" s="315">
        <v>45920</v>
      </c>
      <c r="E132" s="315"/>
      <c r="F132" s="314" t="s">
        <v>1577</v>
      </c>
      <c r="G132" s="314"/>
      <c r="H132" s="314" t="s">
        <v>1578</v>
      </c>
      <c r="I132" s="316">
        <v>20</v>
      </c>
      <c r="J132" s="77">
        <v>4</v>
      </c>
      <c r="K132" s="92"/>
    </row>
    <row r="133" spans="1:11" ht="13.2" x14ac:dyDescent="0.25">
      <c r="A133" s="14" t="s">
        <v>1506</v>
      </c>
      <c r="B133" s="314" t="s">
        <v>1580</v>
      </c>
      <c r="C133" s="314" t="s">
        <v>1580</v>
      </c>
      <c r="D133" s="315">
        <v>45925</v>
      </c>
      <c r="E133" s="315"/>
      <c r="F133" s="314" t="s">
        <v>1577</v>
      </c>
      <c r="G133" s="314"/>
      <c r="H133" s="314" t="s">
        <v>1578</v>
      </c>
      <c r="I133" s="316">
        <v>20</v>
      </c>
      <c r="J133" s="77">
        <v>4</v>
      </c>
      <c r="K133" s="92"/>
    </row>
    <row r="134" spans="1:11" ht="30.6" x14ac:dyDescent="0.25">
      <c r="A134" s="14" t="s">
        <v>1506</v>
      </c>
      <c r="B134" s="314" t="s">
        <v>1581</v>
      </c>
      <c r="C134" s="314" t="s">
        <v>1582</v>
      </c>
      <c r="D134" s="315">
        <v>45786</v>
      </c>
      <c r="E134" s="315">
        <v>45801</v>
      </c>
      <c r="F134" s="314" t="s">
        <v>1590</v>
      </c>
      <c r="G134" s="314">
        <v>46101357</v>
      </c>
      <c r="H134" s="314" t="s">
        <v>1583</v>
      </c>
      <c r="I134" s="316">
        <v>141.44999999999999</v>
      </c>
      <c r="J134" s="77">
        <v>3</v>
      </c>
      <c r="K134" s="92"/>
    </row>
    <row r="135" spans="1:11" ht="30.6" x14ac:dyDescent="0.25">
      <c r="A135" s="14" t="s">
        <v>1506</v>
      </c>
      <c r="B135" s="314"/>
      <c r="C135" s="314"/>
      <c r="D135" s="315"/>
      <c r="E135" s="315"/>
      <c r="F135" s="314" t="s">
        <v>1588</v>
      </c>
      <c r="G135" s="314"/>
      <c r="H135" s="314"/>
      <c r="I135" s="316"/>
      <c r="J135" s="77">
        <v>3</v>
      </c>
      <c r="K135" s="92"/>
    </row>
    <row r="136" spans="1:11" ht="13.2" x14ac:dyDescent="0.25">
      <c r="A136" s="14" t="s">
        <v>1506</v>
      </c>
      <c r="B136" s="314" t="s">
        <v>1584</v>
      </c>
      <c r="C136" s="314">
        <v>20250934</v>
      </c>
      <c r="D136" s="315">
        <v>45987</v>
      </c>
      <c r="E136" s="315"/>
      <c r="F136" s="314" t="s">
        <v>1585</v>
      </c>
      <c r="G136" s="314">
        <v>34120866</v>
      </c>
      <c r="H136" s="314" t="s">
        <v>1586</v>
      </c>
      <c r="I136" s="316">
        <v>46.52</v>
      </c>
      <c r="J136" s="77">
        <v>3</v>
      </c>
      <c r="K136" s="92"/>
    </row>
    <row r="137" spans="1:11" ht="20.399999999999999" x14ac:dyDescent="0.25">
      <c r="A137" s="14" t="s">
        <v>1506</v>
      </c>
      <c r="B137" s="314" t="s">
        <v>1587</v>
      </c>
      <c r="C137" s="314">
        <v>202508</v>
      </c>
      <c r="D137" s="315">
        <v>45994</v>
      </c>
      <c r="E137" s="315"/>
      <c r="F137" s="314" t="s">
        <v>1589</v>
      </c>
      <c r="G137" s="314">
        <v>44671792</v>
      </c>
      <c r="H137" s="314" t="s">
        <v>1528</v>
      </c>
      <c r="I137" s="316">
        <v>246</v>
      </c>
      <c r="J137" s="77">
        <v>3</v>
      </c>
      <c r="K137" s="92"/>
    </row>
    <row r="138" spans="1:11" ht="13.2" x14ac:dyDescent="0.25">
      <c r="A138" s="14" t="s">
        <v>1506</v>
      </c>
      <c r="B138" s="314"/>
      <c r="C138" s="314"/>
      <c r="D138" s="315"/>
      <c r="E138" s="315"/>
      <c r="F138" s="314"/>
      <c r="G138" s="314"/>
      <c r="H138" s="314"/>
      <c r="I138" s="316"/>
      <c r="J138" s="77"/>
      <c r="K138" s="92"/>
    </row>
    <row r="139" spans="1:11" ht="13.2" x14ac:dyDescent="0.25">
      <c r="A139" s="14" t="s">
        <v>1506</v>
      </c>
      <c r="B139" s="314"/>
      <c r="C139" s="314"/>
      <c r="D139" s="315"/>
      <c r="E139" s="315"/>
      <c r="F139" s="314"/>
      <c r="G139" s="314"/>
      <c r="H139" s="314"/>
      <c r="I139" s="316"/>
      <c r="J139" s="77"/>
      <c r="K139" s="92"/>
    </row>
    <row r="140" spans="1:11" ht="13.2" x14ac:dyDescent="0.25">
      <c r="A140" s="14" t="s">
        <v>1506</v>
      </c>
      <c r="B140" s="314"/>
      <c r="C140" s="314"/>
      <c r="D140" s="315"/>
      <c r="E140" s="315"/>
      <c r="F140" s="314"/>
      <c r="G140" s="314"/>
      <c r="H140" s="314"/>
      <c r="I140" s="316"/>
      <c r="J140" s="77"/>
      <c r="K140" s="92"/>
    </row>
    <row r="141" spans="1:11" ht="13.2" x14ac:dyDescent="0.25">
      <c r="A141" s="14" t="s">
        <v>1506</v>
      </c>
      <c r="B141" s="314"/>
      <c r="C141" s="314"/>
      <c r="D141" s="315"/>
      <c r="E141" s="315"/>
      <c r="F141" s="314"/>
      <c r="G141" s="314"/>
      <c r="H141" s="314"/>
      <c r="I141" s="316"/>
      <c r="J141" s="77"/>
      <c r="K141" s="92"/>
    </row>
    <row r="142" spans="1:11" ht="13.2" x14ac:dyDescent="0.25">
      <c r="A142" s="14"/>
      <c r="B142" s="14"/>
      <c r="C142" s="14"/>
      <c r="D142" s="16"/>
      <c r="E142" s="16"/>
      <c r="F142" s="14"/>
      <c r="G142" s="14"/>
      <c r="H142" s="14"/>
      <c r="I142" s="15"/>
      <c r="J142" s="77"/>
      <c r="K142" s="92"/>
    </row>
    <row r="143" spans="1:11" ht="13.2" x14ac:dyDescent="0.25">
      <c r="A143" s="14"/>
      <c r="B143" s="14"/>
      <c r="C143" s="14"/>
      <c r="D143" s="16"/>
      <c r="E143" s="16"/>
      <c r="F143" s="14"/>
      <c r="G143" s="14"/>
      <c r="H143" s="14"/>
      <c r="I143" s="15"/>
      <c r="J143" s="77"/>
      <c r="K143" s="92"/>
    </row>
    <row r="144" spans="1:11" ht="13.2" x14ac:dyDescent="0.25">
      <c r="A144" s="14"/>
      <c r="B144" s="14"/>
      <c r="C144" s="14"/>
      <c r="D144" s="16"/>
      <c r="E144" s="16"/>
      <c r="F144" s="14"/>
      <c r="G144" s="14"/>
      <c r="H144" s="14"/>
      <c r="I144" s="15"/>
      <c r="J144" s="77"/>
      <c r="K144" s="92"/>
    </row>
    <row r="145" spans="1:11" ht="13.2" x14ac:dyDescent="0.25">
      <c r="A145" s="14"/>
      <c r="B145" s="14"/>
      <c r="C145" s="14"/>
      <c r="D145" s="16"/>
      <c r="E145" s="16"/>
      <c r="F145" s="14"/>
      <c r="G145" s="14"/>
      <c r="H145" s="14"/>
      <c r="I145" s="15"/>
      <c r="J145" s="77"/>
      <c r="K145" s="92"/>
    </row>
    <row r="146" spans="1:11" ht="13.2" x14ac:dyDescent="0.25">
      <c r="A146" s="14"/>
      <c r="B146" s="14"/>
      <c r="C146" s="14"/>
      <c r="D146" s="16"/>
      <c r="E146" s="16"/>
      <c r="F146" s="14"/>
      <c r="G146" s="14"/>
      <c r="H146" s="14"/>
      <c r="I146" s="15"/>
      <c r="J146" s="77"/>
      <c r="K146" s="92"/>
    </row>
    <row r="147" spans="1:11" ht="13.2" x14ac:dyDescent="0.25">
      <c r="A147" s="14"/>
      <c r="B147" s="14"/>
      <c r="C147" s="14"/>
      <c r="D147" s="16"/>
      <c r="E147" s="16"/>
      <c r="F147" s="14"/>
      <c r="G147" s="14"/>
      <c r="H147" s="14"/>
      <c r="I147" s="15"/>
      <c r="J147" s="77"/>
      <c r="K147" s="92"/>
    </row>
    <row r="148" spans="1:11" ht="13.2" x14ac:dyDescent="0.25">
      <c r="A148" s="14"/>
      <c r="B148" s="14"/>
      <c r="C148" s="14"/>
      <c r="D148" s="16"/>
      <c r="E148" s="16"/>
      <c r="F148" s="14"/>
      <c r="G148" s="14"/>
      <c r="H148" s="14"/>
      <c r="I148" s="15"/>
      <c r="J148" s="77"/>
      <c r="K148" s="92"/>
    </row>
    <row r="149" spans="1:11" ht="13.2" x14ac:dyDescent="0.25">
      <c r="A149" s="14"/>
      <c r="B149" s="14"/>
      <c r="C149" s="14"/>
      <c r="D149" s="16"/>
      <c r="E149" s="16"/>
      <c r="F149" s="14"/>
      <c r="G149" s="14"/>
      <c r="H149" s="14"/>
      <c r="I149" s="15"/>
      <c r="J149" s="77"/>
      <c r="K149" s="92"/>
    </row>
    <row r="150" spans="1:11" ht="13.2" x14ac:dyDescent="0.25">
      <c r="A150" s="14"/>
      <c r="B150" s="14"/>
      <c r="C150" s="14"/>
      <c r="D150" s="16"/>
      <c r="E150" s="16"/>
      <c r="F150" s="14"/>
      <c r="G150" s="14"/>
      <c r="H150" s="14"/>
      <c r="I150" s="15"/>
      <c r="J150" s="77"/>
      <c r="K150" s="92"/>
    </row>
    <row r="151" spans="1:11" ht="13.2" x14ac:dyDescent="0.25">
      <c r="A151" s="14"/>
      <c r="B151" s="14"/>
      <c r="C151" s="14"/>
      <c r="D151" s="16"/>
      <c r="E151" s="16"/>
      <c r="F151" s="14"/>
      <c r="G151" s="14"/>
      <c r="H151" s="14"/>
      <c r="I151" s="15"/>
      <c r="J151" s="77"/>
      <c r="K151" s="92"/>
    </row>
    <row r="152" spans="1:11" ht="13.2" x14ac:dyDescent="0.25">
      <c r="A152" s="14"/>
      <c r="B152" s="14"/>
      <c r="C152" s="14"/>
      <c r="D152" s="16"/>
      <c r="E152" s="16"/>
      <c r="F152" s="14"/>
      <c r="G152" s="14"/>
      <c r="H152" s="14"/>
      <c r="I152" s="15"/>
      <c r="J152" s="77"/>
      <c r="K152" s="92"/>
    </row>
    <row r="153" spans="1:11" ht="13.2" x14ac:dyDescent="0.25">
      <c r="A153" s="14"/>
      <c r="B153" s="14"/>
      <c r="C153" s="14"/>
      <c r="D153" s="16"/>
      <c r="E153" s="16"/>
      <c r="F153" s="14"/>
      <c r="G153" s="14"/>
      <c r="H153" s="14"/>
      <c r="I153" s="15"/>
      <c r="J153" s="77"/>
      <c r="K153" s="92"/>
    </row>
    <row r="154" spans="1:11" ht="13.2" x14ac:dyDescent="0.25">
      <c r="A154" s="14"/>
      <c r="B154" s="14"/>
      <c r="C154" s="14"/>
      <c r="D154" s="16"/>
      <c r="E154" s="16"/>
      <c r="F154" s="14"/>
      <c r="G154" s="14"/>
      <c r="H154" s="14"/>
      <c r="I154" s="15"/>
      <c r="J154" s="77"/>
      <c r="K154" s="92"/>
    </row>
    <row r="155" spans="1:11" ht="13.2" x14ac:dyDescent="0.25">
      <c r="A155" s="14"/>
      <c r="B155" s="14"/>
      <c r="C155" s="14"/>
      <c r="D155" s="16"/>
      <c r="E155" s="16"/>
      <c r="F155" s="14"/>
      <c r="G155" s="14"/>
      <c r="H155" s="14"/>
      <c r="I155" s="15"/>
      <c r="J155" s="77"/>
      <c r="K155" s="92"/>
    </row>
    <row r="156" spans="1:11" ht="13.2" x14ac:dyDescent="0.25">
      <c r="A156" s="14"/>
      <c r="B156" s="14"/>
      <c r="C156" s="14"/>
      <c r="D156" s="16"/>
      <c r="E156" s="16"/>
      <c r="F156" s="14"/>
      <c r="G156" s="14"/>
      <c r="H156" s="14"/>
      <c r="I156" s="15"/>
      <c r="J156" s="77"/>
      <c r="K156" s="92"/>
    </row>
    <row r="157" spans="1:11" ht="13.2" x14ac:dyDescent="0.25">
      <c r="A157" s="14"/>
      <c r="B157" s="14"/>
      <c r="C157" s="14"/>
      <c r="D157" s="16"/>
      <c r="E157" s="16"/>
      <c r="F157" s="14"/>
      <c r="G157" s="14"/>
      <c r="H157" s="14"/>
      <c r="I157" s="15"/>
      <c r="J157" s="77"/>
      <c r="K157" s="92"/>
    </row>
    <row r="158" spans="1:11" ht="13.2" x14ac:dyDescent="0.25">
      <c r="A158" s="14"/>
      <c r="B158" s="14"/>
      <c r="C158" s="14"/>
      <c r="D158" s="16"/>
      <c r="E158" s="16"/>
      <c r="F158" s="14"/>
      <c r="G158" s="14"/>
      <c r="H158" s="14"/>
      <c r="I158" s="15"/>
      <c r="J158" s="77"/>
      <c r="K158" s="92"/>
    </row>
    <row r="159" spans="1:11" ht="13.2" x14ac:dyDescent="0.25">
      <c r="A159" s="14"/>
      <c r="B159" s="14"/>
      <c r="C159" s="14"/>
      <c r="D159" s="16"/>
      <c r="E159" s="16"/>
      <c r="F159" s="14"/>
      <c r="G159" s="14"/>
      <c r="H159" s="14"/>
      <c r="I159" s="15"/>
      <c r="J159" s="77"/>
      <c r="K159" s="92"/>
    </row>
    <row r="160" spans="1:11" ht="13.2" x14ac:dyDescent="0.25">
      <c r="A160" s="14"/>
      <c r="B160" s="14"/>
      <c r="C160" s="14"/>
      <c r="D160" s="16"/>
      <c r="E160" s="16"/>
      <c r="F160" s="14"/>
      <c r="G160" s="14"/>
      <c r="H160" s="14"/>
      <c r="I160" s="15"/>
      <c r="J160" s="77"/>
      <c r="K160" s="92"/>
    </row>
    <row r="161" spans="1:11" ht="13.2" x14ac:dyDescent="0.25">
      <c r="A161" s="14"/>
      <c r="B161" s="14"/>
      <c r="C161" s="14"/>
      <c r="D161" s="16"/>
      <c r="E161" s="16"/>
      <c r="F161" s="14"/>
      <c r="G161" s="14"/>
      <c r="H161" s="14"/>
      <c r="I161" s="15"/>
      <c r="J161" s="77"/>
      <c r="K161" s="92"/>
    </row>
    <row r="162" spans="1:11" ht="13.2" x14ac:dyDescent="0.25">
      <c r="A162" s="14"/>
      <c r="B162" s="14"/>
      <c r="C162" s="14"/>
      <c r="D162" s="16"/>
      <c r="E162" s="16"/>
      <c r="F162" s="14"/>
      <c r="G162" s="14"/>
      <c r="H162" s="14"/>
      <c r="I162" s="15"/>
      <c r="J162" s="77"/>
      <c r="K162" s="92"/>
    </row>
    <row r="163" spans="1:11" ht="13.2" x14ac:dyDescent="0.25">
      <c r="A163" s="14"/>
      <c r="B163" s="14"/>
      <c r="C163" s="14"/>
      <c r="D163" s="16"/>
      <c r="E163" s="16"/>
      <c r="F163" s="14"/>
      <c r="G163" s="14"/>
      <c r="H163" s="14"/>
      <c r="I163" s="15"/>
      <c r="J163" s="77"/>
      <c r="K163" s="92"/>
    </row>
    <row r="164" spans="1:11" ht="13.2" x14ac:dyDescent="0.25">
      <c r="A164" s="14"/>
      <c r="B164" s="14"/>
      <c r="C164" s="14"/>
      <c r="D164" s="16"/>
      <c r="E164" s="16"/>
      <c r="F164" s="14"/>
      <c r="G164" s="14"/>
      <c r="H164" s="14"/>
      <c r="I164" s="15"/>
      <c r="J164" s="77"/>
      <c r="K164" s="92"/>
    </row>
    <row r="165" spans="1:11" ht="13.2" x14ac:dyDescent="0.25">
      <c r="A165" s="14"/>
      <c r="B165" s="14"/>
      <c r="C165" s="14"/>
      <c r="D165" s="16"/>
      <c r="E165" s="16"/>
      <c r="F165" s="14"/>
      <c r="G165" s="14"/>
      <c r="H165" s="14"/>
      <c r="I165" s="15"/>
      <c r="J165" s="77"/>
      <c r="K165" s="92"/>
    </row>
    <row r="166" spans="1:11" ht="13.2" x14ac:dyDescent="0.25">
      <c r="A166" s="14"/>
      <c r="B166" s="14"/>
      <c r="C166" s="14"/>
      <c r="D166" s="16"/>
      <c r="E166" s="16"/>
      <c r="F166" s="14"/>
      <c r="G166" s="14"/>
      <c r="H166" s="14"/>
      <c r="I166" s="15"/>
      <c r="J166" s="77"/>
      <c r="K166" s="92"/>
    </row>
    <row r="167" spans="1:11" ht="13.2" x14ac:dyDescent="0.25">
      <c r="A167" s="14"/>
      <c r="B167" s="14"/>
      <c r="C167" s="14"/>
      <c r="D167" s="16"/>
      <c r="E167" s="16"/>
      <c r="F167" s="14"/>
      <c r="G167" s="14"/>
      <c r="H167" s="14"/>
      <c r="I167" s="15"/>
      <c r="J167" s="77"/>
      <c r="K167" s="92"/>
    </row>
    <row r="168" spans="1:11" ht="13.2" x14ac:dyDescent="0.25">
      <c r="A168" s="14"/>
      <c r="B168" s="14"/>
      <c r="C168" s="14"/>
      <c r="D168" s="16"/>
      <c r="E168" s="16"/>
      <c r="F168" s="14"/>
      <c r="G168" s="14"/>
      <c r="H168" s="14"/>
      <c r="I168" s="15"/>
      <c r="J168" s="77"/>
      <c r="K168" s="92"/>
    </row>
    <row r="169" spans="1:11" ht="13.2" x14ac:dyDescent="0.25">
      <c r="A169" s="14"/>
      <c r="B169" s="14"/>
      <c r="C169" s="14"/>
      <c r="D169" s="16"/>
      <c r="E169" s="16"/>
      <c r="F169" s="14"/>
      <c r="G169" s="14"/>
      <c r="H169" s="14"/>
      <c r="I169" s="15"/>
      <c r="J169" s="77"/>
      <c r="K169" s="92"/>
    </row>
    <row r="170" spans="1:11" ht="13.2" x14ac:dyDescent="0.25">
      <c r="A170" s="14"/>
      <c r="B170" s="14"/>
      <c r="C170" s="14"/>
      <c r="D170" s="16"/>
      <c r="E170" s="16"/>
      <c r="F170" s="14"/>
      <c r="G170" s="14"/>
      <c r="H170" s="14"/>
      <c r="I170" s="15"/>
      <c r="J170" s="77"/>
      <c r="K170" s="92"/>
    </row>
    <row r="171" spans="1:11" ht="13.2" x14ac:dyDescent="0.25">
      <c r="A171" s="14"/>
      <c r="B171" s="14"/>
      <c r="C171" s="14"/>
      <c r="D171" s="16"/>
      <c r="E171" s="16"/>
      <c r="F171" s="14"/>
      <c r="G171" s="14"/>
      <c r="H171" s="14"/>
      <c r="I171" s="15"/>
      <c r="J171" s="77"/>
      <c r="K171" s="92"/>
    </row>
    <row r="172" spans="1:11" ht="13.2" x14ac:dyDescent="0.25">
      <c r="A172" s="14"/>
      <c r="B172" s="14"/>
      <c r="C172" s="14"/>
      <c r="D172" s="16"/>
      <c r="E172" s="16"/>
      <c r="F172" s="14"/>
      <c r="G172" s="14"/>
      <c r="H172" s="14"/>
      <c r="I172" s="15"/>
      <c r="J172" s="77"/>
      <c r="K172" s="92"/>
    </row>
    <row r="173" spans="1:11" ht="13.2" x14ac:dyDescent="0.25">
      <c r="A173" s="14"/>
      <c r="B173" s="14"/>
      <c r="C173" s="14"/>
      <c r="D173" s="16"/>
      <c r="E173" s="16"/>
      <c r="F173" s="14"/>
      <c r="G173" s="14"/>
      <c r="H173" s="14"/>
      <c r="I173" s="15"/>
      <c r="J173" s="77"/>
      <c r="K173" s="92"/>
    </row>
    <row r="174" spans="1:11" ht="13.2" x14ac:dyDescent="0.25">
      <c r="A174" s="14"/>
      <c r="B174" s="14"/>
      <c r="C174" s="14"/>
      <c r="D174" s="16"/>
      <c r="E174" s="16"/>
      <c r="F174" s="14"/>
      <c r="G174" s="14"/>
      <c r="H174" s="14"/>
      <c r="I174" s="15"/>
      <c r="J174" s="77"/>
      <c r="K174" s="92"/>
    </row>
    <row r="175" spans="1:11" ht="13.2" x14ac:dyDescent="0.25">
      <c r="A175" s="14"/>
      <c r="B175" s="14"/>
      <c r="C175" s="14"/>
      <c r="D175" s="16"/>
      <c r="E175" s="16"/>
      <c r="F175" s="14"/>
      <c r="G175" s="14"/>
      <c r="H175" s="14"/>
      <c r="I175" s="15"/>
      <c r="J175" s="77"/>
      <c r="K175" s="92"/>
    </row>
    <row r="176" spans="1:11" ht="13.2" x14ac:dyDescent="0.25">
      <c r="A176" s="14"/>
      <c r="B176" s="14"/>
      <c r="C176" s="14"/>
      <c r="D176" s="16"/>
      <c r="E176" s="16"/>
      <c r="F176" s="14"/>
      <c r="G176" s="14"/>
      <c r="H176" s="14"/>
      <c r="I176" s="15"/>
      <c r="J176" s="77"/>
      <c r="K176" s="92"/>
    </row>
    <row r="177" spans="1:11" ht="13.2" x14ac:dyDescent="0.25">
      <c r="A177" s="14"/>
      <c r="B177" s="14"/>
      <c r="C177" s="14"/>
      <c r="D177" s="16"/>
      <c r="E177" s="16"/>
      <c r="F177" s="14"/>
      <c r="G177" s="14"/>
      <c r="H177" s="14"/>
      <c r="I177" s="15"/>
      <c r="J177" s="77"/>
      <c r="K177" s="92"/>
    </row>
    <row r="178" spans="1:11" ht="13.2" x14ac:dyDescent="0.25">
      <c r="A178" s="14"/>
      <c r="B178" s="14"/>
      <c r="C178" s="14"/>
      <c r="D178" s="16"/>
      <c r="E178" s="16"/>
      <c r="F178" s="14"/>
      <c r="G178" s="14"/>
      <c r="H178" s="14"/>
      <c r="I178" s="15"/>
      <c r="J178" s="77"/>
      <c r="K178" s="92"/>
    </row>
    <row r="179" spans="1:11" ht="13.2" x14ac:dyDescent="0.25">
      <c r="A179" s="14"/>
      <c r="B179" s="14"/>
      <c r="C179" s="14"/>
      <c r="D179" s="16"/>
      <c r="E179" s="16"/>
      <c r="F179" s="14"/>
      <c r="G179" s="14"/>
      <c r="H179" s="14"/>
      <c r="I179" s="15"/>
      <c r="J179" s="77"/>
      <c r="K179" s="92"/>
    </row>
    <row r="180" spans="1:11" ht="13.2" x14ac:dyDescent="0.25">
      <c r="A180" s="14"/>
      <c r="B180" s="14"/>
      <c r="C180" s="14"/>
      <c r="D180" s="16"/>
      <c r="E180" s="16"/>
      <c r="F180" s="14"/>
      <c r="G180" s="14"/>
      <c r="H180" s="14"/>
      <c r="I180" s="15"/>
      <c r="J180" s="77"/>
      <c r="K180" s="92"/>
    </row>
    <row r="181" spans="1:11" ht="13.2" x14ac:dyDescent="0.25">
      <c r="A181" s="14"/>
      <c r="B181" s="14"/>
      <c r="C181" s="14"/>
      <c r="D181" s="16"/>
      <c r="E181" s="16"/>
      <c r="F181" s="14"/>
      <c r="G181" s="14"/>
      <c r="H181" s="14"/>
      <c r="I181" s="15"/>
      <c r="J181" s="77"/>
      <c r="K181" s="92"/>
    </row>
    <row r="182" spans="1:11" ht="13.2" x14ac:dyDescent="0.25">
      <c r="A182" s="14"/>
      <c r="B182" s="14"/>
      <c r="C182" s="14"/>
      <c r="D182" s="16"/>
      <c r="E182" s="16"/>
      <c r="F182" s="14"/>
      <c r="G182" s="14"/>
      <c r="H182" s="14"/>
      <c r="I182" s="15"/>
      <c r="J182" s="77"/>
      <c r="K182" s="92"/>
    </row>
    <row r="183" spans="1:11" ht="13.2" x14ac:dyDescent="0.25">
      <c r="A183" s="14"/>
      <c r="B183" s="14"/>
      <c r="C183" s="14"/>
      <c r="D183" s="16"/>
      <c r="E183" s="16"/>
      <c r="F183" s="14"/>
      <c r="G183" s="14"/>
      <c r="H183" s="14"/>
      <c r="I183" s="15"/>
      <c r="J183" s="77"/>
      <c r="K183" s="92"/>
    </row>
    <row r="184" spans="1:11" ht="13.2" x14ac:dyDescent="0.25">
      <c r="A184" s="14"/>
      <c r="B184" s="14"/>
      <c r="C184" s="14"/>
      <c r="D184" s="16"/>
      <c r="E184" s="16"/>
      <c r="F184" s="14"/>
      <c r="G184" s="14"/>
      <c r="H184" s="14"/>
      <c r="I184" s="15"/>
      <c r="J184" s="77"/>
      <c r="K184" s="92"/>
    </row>
    <row r="185" spans="1:11" ht="13.2" x14ac:dyDescent="0.25">
      <c r="A185" s="14"/>
      <c r="B185" s="14"/>
      <c r="C185" s="14"/>
      <c r="D185" s="16"/>
      <c r="E185" s="16"/>
      <c r="F185" s="14"/>
      <c r="G185" s="14"/>
      <c r="H185" s="14"/>
      <c r="I185" s="15"/>
      <c r="J185" s="77"/>
      <c r="K185" s="92"/>
    </row>
    <row r="186" spans="1:11" ht="13.2" x14ac:dyDescent="0.25">
      <c r="A186" s="14"/>
      <c r="B186" s="14"/>
      <c r="C186" s="14"/>
      <c r="D186" s="16"/>
      <c r="E186" s="16"/>
      <c r="F186" s="14"/>
      <c r="G186" s="14"/>
      <c r="H186" s="14"/>
      <c r="I186" s="15"/>
      <c r="J186" s="77"/>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109375" defaultRowHeight="10.199999999999999" x14ac:dyDescent="0.2"/>
  <cols>
    <col min="1" max="1" width="9.5546875" style="179" bestFit="1" customWidth="1"/>
    <col min="2" max="2" width="46.109375" style="180" bestFit="1" customWidth="1"/>
    <col min="3" max="3" width="15.44140625" style="180" bestFit="1" customWidth="1"/>
    <col min="4" max="4" width="20.5546875" style="180" customWidth="1"/>
    <col min="5" max="5" width="21" style="180" bestFit="1" customWidth="1"/>
    <col min="6" max="6" width="6.109375" style="180" bestFit="1" customWidth="1"/>
    <col min="7" max="7" width="22.88671875" style="180" customWidth="1"/>
    <col min="8" max="8" width="23.5546875" style="180" customWidth="1"/>
    <col min="9" max="9" width="26.88671875" style="180" customWidth="1"/>
    <col min="10" max="10" width="19" style="180" customWidth="1"/>
    <col min="11" max="11" width="19.88671875" style="180" bestFit="1" customWidth="1"/>
    <col min="12" max="12" width="14.44140625" style="181" customWidth="1"/>
    <col min="13" max="14" width="24.88671875" style="180" bestFit="1" customWidth="1"/>
    <col min="15" max="15" width="24.44140625" style="180" bestFit="1" customWidth="1"/>
    <col min="16" max="16" width="24.88671875" style="180" bestFit="1" customWidth="1"/>
    <col min="17" max="16384" width="9.109375" style="180"/>
  </cols>
  <sheetData>
    <row r="1" spans="1:18" s="212" customFormat="1" ht="19.5" customHeight="1" x14ac:dyDescent="0.25">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x14ac:dyDescent="0.2">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ht="20.399999999999999" x14ac:dyDescent="0.2">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x14ac:dyDescent="0.2">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x14ac:dyDescent="0.2">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x14ac:dyDescent="0.2">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x14ac:dyDescent="0.2">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x14ac:dyDescent="0.2">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x14ac:dyDescent="0.2">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x14ac:dyDescent="0.2">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x14ac:dyDescent="0.2">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20.399999999999999" x14ac:dyDescent="0.2">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x14ac:dyDescent="0.2">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x14ac:dyDescent="0.2">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x14ac:dyDescent="0.2">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x14ac:dyDescent="0.2">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x14ac:dyDescent="0.2">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x14ac:dyDescent="0.2">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x14ac:dyDescent="0.2">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x14ac:dyDescent="0.2">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x14ac:dyDescent="0.2">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x14ac:dyDescent="0.2">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x14ac:dyDescent="0.2">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x14ac:dyDescent="0.2">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x14ac:dyDescent="0.2">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x14ac:dyDescent="0.2">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x14ac:dyDescent="0.2">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x14ac:dyDescent="0.2">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x14ac:dyDescent="0.2">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x14ac:dyDescent="0.2">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x14ac:dyDescent="0.2">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x14ac:dyDescent="0.2">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x14ac:dyDescent="0.2">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x14ac:dyDescent="0.2">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x14ac:dyDescent="0.2">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x14ac:dyDescent="0.2">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x14ac:dyDescent="0.2">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x14ac:dyDescent="0.2">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x14ac:dyDescent="0.2">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x14ac:dyDescent="0.2">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x14ac:dyDescent="0.2">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x14ac:dyDescent="0.2">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x14ac:dyDescent="0.2">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x14ac:dyDescent="0.2">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x14ac:dyDescent="0.2">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x14ac:dyDescent="0.2">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x14ac:dyDescent="0.2">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x14ac:dyDescent="0.2">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x14ac:dyDescent="0.2">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x14ac:dyDescent="0.2">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x14ac:dyDescent="0.2">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x14ac:dyDescent="0.2">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x14ac:dyDescent="0.2">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x14ac:dyDescent="0.2">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x14ac:dyDescent="0.2">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x14ac:dyDescent="0.2">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x14ac:dyDescent="0.2">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x14ac:dyDescent="0.2">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x14ac:dyDescent="0.2">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x14ac:dyDescent="0.2">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x14ac:dyDescent="0.2">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x14ac:dyDescent="0.2">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x14ac:dyDescent="0.2">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x14ac:dyDescent="0.2">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x14ac:dyDescent="0.2">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x14ac:dyDescent="0.2">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x14ac:dyDescent="0.2">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x14ac:dyDescent="0.2">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x14ac:dyDescent="0.2">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x14ac:dyDescent="0.2">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x14ac:dyDescent="0.2">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x14ac:dyDescent="0.2">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x14ac:dyDescent="0.2">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x14ac:dyDescent="0.2">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x14ac:dyDescent="0.2">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x14ac:dyDescent="0.2">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x14ac:dyDescent="0.2">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x14ac:dyDescent="0.2">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x14ac:dyDescent="0.2">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x14ac:dyDescent="0.2">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x14ac:dyDescent="0.2">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x14ac:dyDescent="0.2">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x14ac:dyDescent="0.2">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x14ac:dyDescent="0.2">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x14ac:dyDescent="0.2">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x14ac:dyDescent="0.2">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x14ac:dyDescent="0.2">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x14ac:dyDescent="0.2">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x14ac:dyDescent="0.2">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x14ac:dyDescent="0.2">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x14ac:dyDescent="0.2">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x14ac:dyDescent="0.2">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x14ac:dyDescent="0.2">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x14ac:dyDescent="0.2">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x14ac:dyDescent="0.2">
      <c r="A12" s="182" t="s">
        <v>510</v>
      </c>
      <c r="B12" s="204" t="str">
        <f>VLOOKUP(A12,Adr!A:B,2,FALSE)</f>
        <v>Slovenská asociácia motoristického športu</v>
      </c>
      <c r="C12" s="185" t="s">
        <v>1079</v>
      </c>
      <c r="D12" s="289">
        <v>297898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x14ac:dyDescent="0.2">
      <c r="A13" s="182" t="s">
        <v>510</v>
      </c>
      <c r="B13" s="204" t="str">
        <f>VLOOKUP(A13,Adr!A:B,2,FALSE)</f>
        <v>Slovenská asociácia motoristického športu</v>
      </c>
      <c r="C13" s="185" t="s">
        <v>1489</v>
      </c>
      <c r="D13" s="289">
        <v>21500</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x14ac:dyDescent="0.2">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x14ac:dyDescent="0.2">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x14ac:dyDescent="0.2">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x14ac:dyDescent="0.2">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x14ac:dyDescent="0.2">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x14ac:dyDescent="0.2">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x14ac:dyDescent="0.2">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x14ac:dyDescent="0.2">
      <c r="A22" s="198" t="s">
        <v>579</v>
      </c>
      <c r="B22" s="204" t="str">
        <f>VLOOKUP(A22,Adr!A:B,2,FALSE)</f>
        <v>Slovenská gymnastická federácia</v>
      </c>
      <c r="C22" s="185" t="s">
        <v>1491</v>
      </c>
      <c r="D22" s="289">
        <v>44000</v>
      </c>
      <c r="E22" s="173">
        <v>0</v>
      </c>
      <c r="F22" s="166" t="s">
        <v>338</v>
      </c>
      <c r="G22" s="169" t="s">
        <v>319</v>
      </c>
      <c r="H22" s="169" t="s">
        <v>1490</v>
      </c>
      <c r="I22" s="192" t="str">
        <f t="shared" ref="I22:I85" si="5">A22&amp;F22</f>
        <v>00688321a</v>
      </c>
      <c r="J22" s="167" t="str">
        <f t="shared" ref="J22:J85" si="6">A22&amp;G22</f>
        <v>00688321026 02</v>
      </c>
      <c r="K22" s="5" t="s">
        <v>1096</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x14ac:dyDescent="0.2">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x14ac:dyDescent="0.2">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x14ac:dyDescent="0.2">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x14ac:dyDescent="0.2">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x14ac:dyDescent="0.2">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x14ac:dyDescent="0.2">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x14ac:dyDescent="0.2">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x14ac:dyDescent="0.2">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x14ac:dyDescent="0.2">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x14ac:dyDescent="0.2">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x14ac:dyDescent="0.2">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x14ac:dyDescent="0.2">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x14ac:dyDescent="0.2">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x14ac:dyDescent="0.2">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x14ac:dyDescent="0.2">
      <c r="A37" s="198" t="s">
        <v>681</v>
      </c>
      <c r="B37" s="204" t="str">
        <f>VLOOKUP(A37,Adr!A:B,2,FALSE)</f>
        <v>Slovenský atletický zväz</v>
      </c>
      <c r="C37" s="169" t="s">
        <v>1123</v>
      </c>
      <c r="D37" s="290">
        <v>1742560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x14ac:dyDescent="0.2">
      <c r="A38" s="182" t="s">
        <v>689</v>
      </c>
      <c r="B38" s="204" t="str">
        <f>VLOOKUP(A38,Adr!A:B,2,FALSE)</f>
        <v>Slovenský biliardový zväz</v>
      </c>
      <c r="C38" s="185" t="s">
        <v>1125</v>
      </c>
      <c r="D38" s="289">
        <v>25534</v>
      </c>
      <c r="E38" s="173">
        <v>0</v>
      </c>
      <c r="F38" s="166" t="s">
        <v>338</v>
      </c>
      <c r="G38" s="169" t="s">
        <v>319</v>
      </c>
      <c r="H38" s="169" t="s">
        <v>1058</v>
      </c>
      <c r="I38" s="192" t="str">
        <f t="shared" si="5"/>
        <v>31753825a</v>
      </c>
      <c r="J38" s="167" t="str">
        <f t="shared" si="6"/>
        <v>31753825026 02</v>
      </c>
      <c r="K38" s="5" t="s">
        <v>1126</v>
      </c>
      <c r="L38" s="167" t="str">
        <f t="shared" si="7"/>
        <v>31753825026 02B</v>
      </c>
      <c r="M38" s="5" t="str">
        <f t="shared" si="8"/>
        <v>Slovenský biliardový zväzaBbiliard - bežné transfery</v>
      </c>
      <c r="N38" s="3" t="str">
        <f t="shared" si="9"/>
        <v>31753825aB</v>
      </c>
    </row>
    <row r="39" spans="1:14" x14ac:dyDescent="0.2">
      <c r="A39" s="166" t="s">
        <v>692</v>
      </c>
      <c r="B39" s="204" t="str">
        <f>VLOOKUP(A39,Adr!A:B,2,FALSE)</f>
        <v>Slovenský bowlingový zväz</v>
      </c>
      <c r="C39" s="185" t="s">
        <v>1127</v>
      </c>
      <c r="D39" s="289">
        <v>30910</v>
      </c>
      <c r="E39" s="230">
        <v>0</v>
      </c>
      <c r="F39" s="166" t="s">
        <v>338</v>
      </c>
      <c r="G39" s="169" t="s">
        <v>319</v>
      </c>
      <c r="H39" s="169" t="s">
        <v>1058</v>
      </c>
      <c r="I39" s="192" t="str">
        <f t="shared" si="5"/>
        <v>36128147a</v>
      </c>
      <c r="J39" s="167" t="str">
        <f t="shared" si="6"/>
        <v>36128147026 02</v>
      </c>
      <c r="K39" s="5" t="s">
        <v>1128</v>
      </c>
      <c r="L39" s="167" t="str">
        <f t="shared" si="7"/>
        <v>36128147026 02B</v>
      </c>
      <c r="M39" s="5" t="str">
        <f t="shared" si="8"/>
        <v>Slovenský bowlingový zväzaBbowling - bežné transfery</v>
      </c>
      <c r="N39" s="3" t="str">
        <f t="shared" si="9"/>
        <v>36128147aB</v>
      </c>
    </row>
    <row r="40" spans="1:14" x14ac:dyDescent="0.2">
      <c r="A40" s="202" t="s">
        <v>700</v>
      </c>
      <c r="B40" s="204" t="str">
        <f>VLOOKUP(A40,Adr!A:B,2,FALSE)</f>
        <v>Slovenský bridžový zväz</v>
      </c>
      <c r="C40" s="185" t="s">
        <v>1129</v>
      </c>
      <c r="D40" s="289">
        <v>15790</v>
      </c>
      <c r="E40" s="173">
        <v>0</v>
      </c>
      <c r="F40" s="166" t="s">
        <v>338</v>
      </c>
      <c r="G40" s="169" t="s">
        <v>319</v>
      </c>
      <c r="H40" s="169" t="s">
        <v>1058</v>
      </c>
      <c r="I40" s="192" t="str">
        <f t="shared" si="5"/>
        <v>31770908a</v>
      </c>
      <c r="J40" s="167" t="str">
        <f t="shared" si="6"/>
        <v>31770908026 02</v>
      </c>
      <c r="K40" s="5" t="s">
        <v>1130</v>
      </c>
      <c r="L40" s="167" t="str">
        <f t="shared" si="7"/>
        <v>31770908026 02B</v>
      </c>
      <c r="M40" s="5" t="str">
        <f t="shared" si="8"/>
        <v>Slovenský bridžový zväzaBbridž - bežné transfery</v>
      </c>
      <c r="N40" s="3" t="str">
        <f t="shared" si="9"/>
        <v>31770908aB</v>
      </c>
    </row>
    <row r="41" spans="1:14" x14ac:dyDescent="0.2">
      <c r="A41" s="198" t="s">
        <v>707</v>
      </c>
      <c r="B41" s="204" t="str">
        <f>VLOOKUP(A41,Adr!A:B,2,FALSE)</f>
        <v>Slovenský curlingový zväz</v>
      </c>
      <c r="C41" s="169" t="s">
        <v>1131</v>
      </c>
      <c r="D41" s="290">
        <v>20196</v>
      </c>
      <c r="E41" s="230">
        <v>0</v>
      </c>
      <c r="F41" s="166" t="s">
        <v>338</v>
      </c>
      <c r="G41" s="169" t="s">
        <v>319</v>
      </c>
      <c r="H41" s="169" t="s">
        <v>1058</v>
      </c>
      <c r="I41" s="192" t="str">
        <f t="shared" si="5"/>
        <v>37841866a</v>
      </c>
      <c r="J41" s="167" t="str">
        <f t="shared" si="6"/>
        <v>37841866026 02</v>
      </c>
      <c r="K41" s="5" t="s">
        <v>1132</v>
      </c>
      <c r="L41" s="167" t="str">
        <f t="shared" si="7"/>
        <v>37841866026 02B</v>
      </c>
      <c r="M41" s="5" t="str">
        <f t="shared" si="8"/>
        <v>Slovenský curlingový zväzaBcurling - bežné transfery</v>
      </c>
      <c r="N41" s="3" t="str">
        <f t="shared" si="9"/>
        <v>37841866aB</v>
      </c>
    </row>
    <row r="42" spans="1:14" x14ac:dyDescent="0.2">
      <c r="A42" s="202" t="s">
        <v>716</v>
      </c>
      <c r="B42" s="204" t="str">
        <f>VLOOKUP(A42,Adr!A:B,2,FALSE)</f>
        <v>Slovenský futbalový zväz</v>
      </c>
      <c r="C42" s="169" t="s">
        <v>1133</v>
      </c>
      <c r="D42" s="290">
        <v>6410956</v>
      </c>
      <c r="E42" s="173">
        <v>0</v>
      </c>
      <c r="F42" s="166" t="s">
        <v>338</v>
      </c>
      <c r="G42" s="169" t="s">
        <v>319</v>
      </c>
      <c r="H42" s="169" t="s">
        <v>1058</v>
      </c>
      <c r="I42" s="192" t="str">
        <f t="shared" si="5"/>
        <v>00687308a</v>
      </c>
      <c r="J42" s="167" t="str">
        <f t="shared" si="6"/>
        <v>00687308026 02</v>
      </c>
      <c r="K42" s="5" t="s">
        <v>1134</v>
      </c>
      <c r="L42" s="167" t="str">
        <f t="shared" si="7"/>
        <v>00687308026 02B</v>
      </c>
      <c r="M42" s="5" t="str">
        <f t="shared" si="8"/>
        <v>Slovenský futbalový zväzaBfutbal - bežné transfery</v>
      </c>
      <c r="N42" s="3" t="str">
        <f t="shared" si="9"/>
        <v>00687308aB</v>
      </c>
    </row>
    <row r="43" spans="1:14" x14ac:dyDescent="0.2">
      <c r="A43" s="202" t="s">
        <v>716</v>
      </c>
      <c r="B43" s="204" t="str">
        <f>VLOOKUP(A43,Adr!A:B,2,FALSE)</f>
        <v>Slovenský futbalový zväz</v>
      </c>
      <c r="C43" s="169" t="s">
        <v>1493</v>
      </c>
      <c r="D43" s="290">
        <v>300000</v>
      </c>
      <c r="E43" s="230">
        <v>0</v>
      </c>
      <c r="F43" s="166" t="s">
        <v>338</v>
      </c>
      <c r="G43" s="169" t="s">
        <v>319</v>
      </c>
      <c r="H43" s="169" t="s">
        <v>1490</v>
      </c>
      <c r="I43" s="192" t="str">
        <f t="shared" si="5"/>
        <v>00687308a</v>
      </c>
      <c r="J43" s="167" t="str">
        <f t="shared" si="6"/>
        <v>00687308026 02</v>
      </c>
      <c r="K43" s="5" t="s">
        <v>1134</v>
      </c>
      <c r="L43" s="167" t="str">
        <f t="shared" si="7"/>
        <v>00687308026 02K</v>
      </c>
      <c r="M43" s="5" t="str">
        <f t="shared" si="8"/>
        <v>Slovenský futbalový zväzaKfutbal - kapitálové transfery</v>
      </c>
      <c r="N43" s="3" t="str">
        <f t="shared" si="9"/>
        <v>00687308aK</v>
      </c>
    </row>
    <row r="44" spans="1:14" x14ac:dyDescent="0.2">
      <c r="A44" s="198" t="s">
        <v>724</v>
      </c>
      <c r="B44" s="204" t="str">
        <f>VLOOKUP(A44,Adr!A:B,2,FALSE)</f>
        <v>Slovenský horolezecký spolok JAMES</v>
      </c>
      <c r="C44" s="169" t="s">
        <v>1135</v>
      </c>
      <c r="D44" s="290">
        <v>63426</v>
      </c>
      <c r="E44" s="173">
        <v>0</v>
      </c>
      <c r="F44" s="166" t="s">
        <v>338</v>
      </c>
      <c r="G44" s="169" t="s">
        <v>319</v>
      </c>
      <c r="H44" s="169" t="s">
        <v>1058</v>
      </c>
      <c r="I44" s="192" t="str">
        <f t="shared" si="5"/>
        <v>00586455a</v>
      </c>
      <c r="J44" s="167" t="str">
        <f t="shared" si="6"/>
        <v>00586455026 02</v>
      </c>
      <c r="K44" s="5" t="s">
        <v>1136</v>
      </c>
      <c r="L44" s="167" t="str">
        <f t="shared" si="7"/>
        <v>00586455026 02B</v>
      </c>
      <c r="M44" s="5" t="str">
        <f t="shared" si="8"/>
        <v>Slovenský horolezecký spolok JAMESaBhorolezectvo - bežné transfery</v>
      </c>
      <c r="N44" s="3" t="str">
        <f t="shared" si="9"/>
        <v>00586455aB</v>
      </c>
    </row>
    <row r="45" spans="1:14" x14ac:dyDescent="0.2">
      <c r="A45" s="166" t="s">
        <v>724</v>
      </c>
      <c r="B45" s="204" t="str">
        <f>VLOOKUP(A45,Adr!A:B,2,FALSE)</f>
        <v>Slovenský horolezecký spolok JAMES</v>
      </c>
      <c r="C45" s="169" t="s">
        <v>1137</v>
      </c>
      <c r="D45" s="290">
        <v>27754</v>
      </c>
      <c r="E45" s="230">
        <v>0</v>
      </c>
      <c r="F45" s="166" t="s">
        <v>338</v>
      </c>
      <c r="G45" s="169" t="s">
        <v>319</v>
      </c>
      <c r="H45" s="169" t="s">
        <v>1058</v>
      </c>
      <c r="I45" s="192" t="str">
        <f t="shared" si="5"/>
        <v>00586455a</v>
      </c>
      <c r="J45" s="167" t="str">
        <f t="shared" si="6"/>
        <v>00586455026 02</v>
      </c>
      <c r="K45" s="5" t="s">
        <v>1138</v>
      </c>
      <c r="L45" s="167" t="str">
        <f t="shared" si="7"/>
        <v>00586455026 02B</v>
      </c>
      <c r="M45" s="5" t="str">
        <f t="shared" si="8"/>
        <v>Slovenský horolezecký spolok JAMESaBšportové lezenie - bežné transfery</v>
      </c>
      <c r="N45" s="3" t="str">
        <f t="shared" si="9"/>
        <v>00586455aB</v>
      </c>
    </row>
    <row r="46" spans="1:14" x14ac:dyDescent="0.2">
      <c r="A46" s="198" t="s">
        <v>730</v>
      </c>
      <c r="B46" s="204" t="str">
        <f>VLOOKUP(A46,Adr!A:B,2,FALSE)</f>
        <v>Slovenský krasokorčuliarsky zväz</v>
      </c>
      <c r="C46" s="169" t="s">
        <v>1139</v>
      </c>
      <c r="D46" s="290">
        <v>155148</v>
      </c>
      <c r="E46" s="173">
        <v>0</v>
      </c>
      <c r="F46" s="166" t="s">
        <v>338</v>
      </c>
      <c r="G46" s="169" t="s">
        <v>319</v>
      </c>
      <c r="H46" s="169" t="s">
        <v>1058</v>
      </c>
      <c r="I46" s="192" t="str">
        <f t="shared" si="5"/>
        <v>31805540a</v>
      </c>
      <c r="J46" s="167" t="str">
        <f t="shared" si="6"/>
        <v>31805540026 02</v>
      </c>
      <c r="K46" s="5" t="s">
        <v>1140</v>
      </c>
      <c r="L46" s="167" t="str">
        <f t="shared" si="7"/>
        <v>31805540026 02B</v>
      </c>
      <c r="M46" s="5" t="str">
        <f t="shared" si="8"/>
        <v>Slovenský krasokorčuliarsky zväzaBkrasokorčuľovanie - bežné transfery</v>
      </c>
      <c r="N46" s="3" t="str">
        <f t="shared" si="9"/>
        <v>31805540aB</v>
      </c>
    </row>
    <row r="47" spans="1:14" x14ac:dyDescent="0.2">
      <c r="A47" s="202" t="s">
        <v>738</v>
      </c>
      <c r="B47" s="204" t="str">
        <f>VLOOKUP(A47,Adr!A:B,2,FALSE)</f>
        <v>Slovenský lukostrelecký zväz</v>
      </c>
      <c r="C47" s="196" t="s">
        <v>1141</v>
      </c>
      <c r="D47" s="291">
        <v>120544</v>
      </c>
      <c r="E47" s="230">
        <v>0</v>
      </c>
      <c r="F47" s="166" t="s">
        <v>338</v>
      </c>
      <c r="G47" s="169" t="s">
        <v>319</v>
      </c>
      <c r="H47" s="169" t="s">
        <v>1058</v>
      </c>
      <c r="I47" s="192" t="str">
        <f t="shared" si="5"/>
        <v>30793009a</v>
      </c>
      <c r="J47" s="167" t="str">
        <f t="shared" si="6"/>
        <v>30793009026 02</v>
      </c>
      <c r="K47" s="5" t="s">
        <v>1142</v>
      </c>
      <c r="L47" s="167" t="str">
        <f t="shared" si="7"/>
        <v>30793009026 02B</v>
      </c>
      <c r="M47" s="5" t="str">
        <f t="shared" si="8"/>
        <v>Slovenský lukostrelecký zväzaBlukostreľba - bežné transfery</v>
      </c>
      <c r="N47" s="3" t="str">
        <f t="shared" si="9"/>
        <v>30793009aB</v>
      </c>
    </row>
    <row r="48" spans="1:14" x14ac:dyDescent="0.2">
      <c r="A48" s="198" t="s">
        <v>744</v>
      </c>
      <c r="B48" s="204" t="str">
        <f>VLOOKUP(A48,Adr!A:B,2,FALSE)</f>
        <v>Slovenský národný aeroklub generála Milana Rastislava Štefánika</v>
      </c>
      <c r="C48" s="169" t="s">
        <v>1143</v>
      </c>
      <c r="D48" s="290">
        <v>73878</v>
      </c>
      <c r="E48" s="173">
        <v>0</v>
      </c>
      <c r="F48" s="166" t="s">
        <v>338</v>
      </c>
      <c r="G48" s="169" t="s">
        <v>319</v>
      </c>
      <c r="H48" s="169" t="s">
        <v>1058</v>
      </c>
      <c r="I48" s="192" t="str">
        <f t="shared" si="5"/>
        <v>00677604a</v>
      </c>
      <c r="J48" s="167" t="str">
        <f t="shared" si="6"/>
        <v>00677604026 02</v>
      </c>
      <c r="K48" s="5" t="s">
        <v>1144</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761</v>
      </c>
      <c r="B49" s="204" t="str">
        <f>VLOOKUP(A49,Adr!A:B,2,FALSE)</f>
        <v>Slovenský rýchlokorčuliarsky zväz</v>
      </c>
      <c r="C49" s="196" t="s">
        <v>1145</v>
      </c>
      <c r="D49" s="291">
        <v>34600</v>
      </c>
      <c r="E49" s="230">
        <v>0</v>
      </c>
      <c r="F49" s="166" t="s">
        <v>338</v>
      </c>
      <c r="G49" s="169" t="s">
        <v>319</v>
      </c>
      <c r="H49" s="169" t="s">
        <v>1058</v>
      </c>
      <c r="I49" s="192" t="str">
        <f t="shared" si="5"/>
        <v>30688060a</v>
      </c>
      <c r="J49" s="167" t="str">
        <f t="shared" si="6"/>
        <v>30688060026 02</v>
      </c>
      <c r="K49" s="5" t="s">
        <v>1146</v>
      </c>
      <c r="L49" s="167" t="str">
        <f t="shared" si="7"/>
        <v>30688060026 02B</v>
      </c>
      <c r="M49" s="5" t="str">
        <f t="shared" si="8"/>
        <v>Slovenský rýchlokorčuliarsky zväzaBrýchlokorčuľovanie - bežné transfery</v>
      </c>
      <c r="N49" s="3" t="str">
        <f t="shared" si="9"/>
        <v>30688060aB</v>
      </c>
    </row>
    <row r="50" spans="1:14" x14ac:dyDescent="0.2">
      <c r="A50" s="202" t="s">
        <v>768</v>
      </c>
      <c r="B50" s="204" t="str">
        <f>VLOOKUP(A50,Adr!A:B,2,FALSE)</f>
        <v>Slovenský stolnotenisový zväz</v>
      </c>
      <c r="C50" s="169" t="s">
        <v>1147</v>
      </c>
      <c r="D50" s="290">
        <v>730890</v>
      </c>
      <c r="E50" s="173">
        <v>0</v>
      </c>
      <c r="F50" s="166" t="s">
        <v>338</v>
      </c>
      <c r="G50" s="169" t="s">
        <v>319</v>
      </c>
      <c r="H50" s="169" t="s">
        <v>1058</v>
      </c>
      <c r="I50" s="192" t="str">
        <f t="shared" si="5"/>
        <v>30806836a</v>
      </c>
      <c r="J50" s="167" t="str">
        <f t="shared" si="6"/>
        <v>30806836026 02</v>
      </c>
      <c r="K50" s="5" t="s">
        <v>1148</v>
      </c>
      <c r="L50" s="167" t="str">
        <f t="shared" si="7"/>
        <v>30806836026 02B</v>
      </c>
      <c r="M50" s="5" t="str">
        <f t="shared" si="8"/>
        <v>Slovenský stolnotenisový zväzaBstolný tenis - bežné transfery</v>
      </c>
      <c r="N50" s="3" t="str">
        <f t="shared" si="9"/>
        <v>30806836aB</v>
      </c>
    </row>
    <row r="51" spans="1:14" x14ac:dyDescent="0.2">
      <c r="A51" s="202" t="s">
        <v>768</v>
      </c>
      <c r="B51" s="204" t="str">
        <f>VLOOKUP(A51,Adr!A:B,2,FALSE)</f>
        <v>Slovenský stolnotenisový zväz</v>
      </c>
      <c r="C51" s="169" t="s">
        <v>1494</v>
      </c>
      <c r="D51" s="290">
        <v>40000</v>
      </c>
      <c r="E51" s="230">
        <v>0</v>
      </c>
      <c r="F51" s="166" t="s">
        <v>338</v>
      </c>
      <c r="G51" s="169" t="s">
        <v>319</v>
      </c>
      <c r="H51" s="169" t="s">
        <v>1490</v>
      </c>
      <c r="I51" s="192" t="str">
        <f t="shared" si="5"/>
        <v>30806836a</v>
      </c>
      <c r="J51" s="167" t="str">
        <f t="shared" si="6"/>
        <v>30806836026 02</v>
      </c>
      <c r="K51" s="5" t="s">
        <v>1148</v>
      </c>
      <c r="L51" s="167" t="str">
        <f t="shared" si="7"/>
        <v>30806836026 02K</v>
      </c>
      <c r="M51" s="5" t="str">
        <f t="shared" si="8"/>
        <v>Slovenský stolnotenisový zväzaKstolný tenis - kapitálové transfery</v>
      </c>
      <c r="N51" s="3" t="str">
        <f t="shared" si="9"/>
        <v>30806836aK</v>
      </c>
    </row>
    <row r="52" spans="1:14" x14ac:dyDescent="0.2">
      <c r="A52" s="198" t="s">
        <v>777</v>
      </c>
      <c r="B52" s="204" t="str">
        <f>VLOOKUP(A52,Adr!A:B,2,FALSE)</f>
        <v>SLOVENSKÝ STRELECKÝ ZVÄZ</v>
      </c>
      <c r="C52" s="196" t="s">
        <v>1149</v>
      </c>
      <c r="D52" s="289">
        <v>465216</v>
      </c>
      <c r="E52" s="173">
        <v>0</v>
      </c>
      <c r="F52" s="166" t="s">
        <v>338</v>
      </c>
      <c r="G52" s="169" t="s">
        <v>319</v>
      </c>
      <c r="H52" s="169" t="s">
        <v>1058</v>
      </c>
      <c r="I52" s="192" t="str">
        <f t="shared" si="5"/>
        <v>00603341a</v>
      </c>
      <c r="J52" s="167" t="str">
        <f t="shared" si="6"/>
        <v>00603341026 02</v>
      </c>
      <c r="K52" s="5" t="s">
        <v>1150</v>
      </c>
      <c r="L52" s="167" t="str">
        <f t="shared" si="7"/>
        <v>00603341026 02B</v>
      </c>
      <c r="M52" s="5" t="str">
        <f t="shared" si="8"/>
        <v>SLOVENSKÝ STRELECKÝ ZVÄZaBstreľba - bežné transfery</v>
      </c>
      <c r="N52" s="3" t="str">
        <f t="shared" si="9"/>
        <v>00603341aB</v>
      </c>
    </row>
    <row r="53" spans="1:14" x14ac:dyDescent="0.2">
      <c r="A53" s="198" t="s">
        <v>777</v>
      </c>
      <c r="B53" s="204" t="str">
        <f>VLOOKUP(A53,Adr!A:B,2,FALSE)</f>
        <v>SLOVENSKÝ STRELECKÝ ZVÄZ</v>
      </c>
      <c r="C53" s="196" t="s">
        <v>1495</v>
      </c>
      <c r="D53" s="289">
        <v>10000</v>
      </c>
      <c r="E53" s="230">
        <v>0</v>
      </c>
      <c r="F53" s="166" t="s">
        <v>338</v>
      </c>
      <c r="G53" s="169" t="s">
        <v>319</v>
      </c>
      <c r="H53" s="169" t="s">
        <v>1490</v>
      </c>
      <c r="I53" s="192" t="str">
        <f t="shared" si="5"/>
        <v>00603341a</v>
      </c>
      <c r="J53" s="167" t="str">
        <f t="shared" si="6"/>
        <v>00603341026 02</v>
      </c>
      <c r="K53" s="5" t="s">
        <v>1150</v>
      </c>
      <c r="L53" s="167" t="str">
        <f t="shared" si="7"/>
        <v>00603341026 02K</v>
      </c>
      <c r="M53" s="5" t="str">
        <f t="shared" si="8"/>
        <v>SLOVENSKÝ STRELECKÝ ZVÄZaKstreľba - kapitálové transfery</v>
      </c>
      <c r="N53" s="3" t="str">
        <f t="shared" si="9"/>
        <v>00603341aK</v>
      </c>
    </row>
    <row r="54" spans="1:14" x14ac:dyDescent="0.2">
      <c r="A54" s="198" t="s">
        <v>786</v>
      </c>
      <c r="B54" s="204" t="str">
        <f>VLOOKUP(A54,Adr!A:B,2,FALSE)</f>
        <v>Slovenský šachový zväz</v>
      </c>
      <c r="C54" s="169" t="s">
        <v>1151</v>
      </c>
      <c r="D54" s="290">
        <v>285166</v>
      </c>
      <c r="E54" s="173">
        <v>0</v>
      </c>
      <c r="F54" s="166" t="s">
        <v>338</v>
      </c>
      <c r="G54" s="169" t="s">
        <v>319</v>
      </c>
      <c r="H54" s="169" t="s">
        <v>1058</v>
      </c>
      <c r="I54" s="192" t="str">
        <f t="shared" si="5"/>
        <v>17310571a</v>
      </c>
      <c r="J54" s="167" t="str">
        <f t="shared" si="6"/>
        <v>17310571026 02</v>
      </c>
      <c r="K54" s="5" t="s">
        <v>1152</v>
      </c>
      <c r="L54" s="167" t="str">
        <f t="shared" si="7"/>
        <v>17310571026 02B</v>
      </c>
      <c r="M54" s="5" t="str">
        <f t="shared" si="8"/>
        <v>Slovenský šachový zväzaBšach - bežné transfery</v>
      </c>
      <c r="N54" s="3" t="str">
        <f t="shared" si="9"/>
        <v>17310571aB</v>
      </c>
    </row>
    <row r="55" spans="1:14" x14ac:dyDescent="0.2">
      <c r="A55" s="166" t="s">
        <v>796</v>
      </c>
      <c r="B55" s="204" t="str">
        <f>VLOOKUP(A55,Adr!A:B,2,FALSE)</f>
        <v>Slovenský šermiarsky zväz</v>
      </c>
      <c r="C55" s="196" t="s">
        <v>1153</v>
      </c>
      <c r="D55" s="291">
        <v>73400</v>
      </c>
      <c r="E55" s="230">
        <v>0</v>
      </c>
      <c r="F55" s="166" t="s">
        <v>338</v>
      </c>
      <c r="G55" s="169" t="s">
        <v>319</v>
      </c>
      <c r="H55" s="169" t="s">
        <v>1058</v>
      </c>
      <c r="I55" s="192" t="str">
        <f t="shared" si="5"/>
        <v>30806437a</v>
      </c>
      <c r="J55" s="167" t="str">
        <f t="shared" si="6"/>
        <v>30806437026 02</v>
      </c>
      <c r="K55" s="5" t="s">
        <v>1154</v>
      </c>
      <c r="L55" s="167" t="str">
        <f t="shared" si="7"/>
        <v>30806437026 02B</v>
      </c>
      <c r="M55" s="5" t="str">
        <f t="shared" si="8"/>
        <v>Slovenský šermiarsky zväzaBšerm - bežné transfery</v>
      </c>
      <c r="N55" s="3" t="str">
        <f t="shared" si="9"/>
        <v>30806437aB</v>
      </c>
    </row>
    <row r="56" spans="1:14" x14ac:dyDescent="0.2">
      <c r="A56" s="202" t="s">
        <v>804</v>
      </c>
      <c r="B56" s="204" t="str">
        <f>VLOOKUP(A56,Adr!A:B,2,FALSE)</f>
        <v>Slovenský tenisový zväz</v>
      </c>
      <c r="C56" s="185" t="s">
        <v>1155</v>
      </c>
      <c r="D56" s="289">
        <v>2366098</v>
      </c>
      <c r="E56" s="173">
        <v>0</v>
      </c>
      <c r="F56" s="166" t="s">
        <v>338</v>
      </c>
      <c r="G56" s="169" t="s">
        <v>319</v>
      </c>
      <c r="H56" s="169" t="s">
        <v>1058</v>
      </c>
      <c r="I56" s="192" t="str">
        <f t="shared" si="5"/>
        <v>30811384a</v>
      </c>
      <c r="J56" s="167" t="str">
        <f t="shared" si="6"/>
        <v>30811384026 02</v>
      </c>
      <c r="K56" s="5" t="s">
        <v>1156</v>
      </c>
      <c r="L56" s="167" t="str">
        <f t="shared" si="7"/>
        <v>30811384026 02B</v>
      </c>
      <c r="M56" s="5" t="str">
        <f t="shared" si="8"/>
        <v>Slovenský tenisový zväzaBtenis - bežné transfery</v>
      </c>
      <c r="N56" s="3" t="str">
        <f t="shared" si="9"/>
        <v>30811384aB</v>
      </c>
    </row>
    <row r="57" spans="1:14" x14ac:dyDescent="0.2">
      <c r="A57" s="178" t="s">
        <v>812</v>
      </c>
      <c r="B57" s="204" t="str">
        <f>VLOOKUP(A57,Adr!A:B,2,FALSE)</f>
        <v>Slovenský veslársky zväz</v>
      </c>
      <c r="C57" s="185" t="s">
        <v>1157</v>
      </c>
      <c r="D57" s="289">
        <v>35552</v>
      </c>
      <c r="E57" s="230">
        <v>0</v>
      </c>
      <c r="F57" s="166" t="s">
        <v>338</v>
      </c>
      <c r="G57" s="169" t="s">
        <v>319</v>
      </c>
      <c r="H57" s="169" t="s">
        <v>1058</v>
      </c>
      <c r="I57" s="192" t="str">
        <f t="shared" si="5"/>
        <v>00688304a</v>
      </c>
      <c r="J57" s="167" t="str">
        <f t="shared" si="6"/>
        <v>00688304026 02</v>
      </c>
      <c r="K57" s="5" t="s">
        <v>1158</v>
      </c>
      <c r="L57" s="167" t="str">
        <f t="shared" si="7"/>
        <v>00688304026 02B</v>
      </c>
      <c r="M57" s="5" t="str">
        <f t="shared" si="8"/>
        <v>Slovenský veslársky zväzaBveslovanie - bežné transfery</v>
      </c>
      <c r="N57" s="3" t="str">
        <f t="shared" si="9"/>
        <v>00688304aB</v>
      </c>
    </row>
    <row r="58" spans="1:14" x14ac:dyDescent="0.2">
      <c r="A58" s="198" t="s">
        <v>821</v>
      </c>
      <c r="B58" s="204" t="str">
        <f>VLOOKUP(A58,Adr!A:B,2,FALSE)</f>
        <v>SLOVENSKÝ ZÁPASNÍCKY ZVÄZ</v>
      </c>
      <c r="C58" s="169" t="s">
        <v>1159</v>
      </c>
      <c r="D58" s="291">
        <v>173268</v>
      </c>
      <c r="E58" s="173">
        <v>0</v>
      </c>
      <c r="F58" s="166" t="s">
        <v>338</v>
      </c>
      <c r="G58" s="169" t="s">
        <v>319</v>
      </c>
      <c r="H58" s="169" t="s">
        <v>1058</v>
      </c>
      <c r="I58" s="192" t="str">
        <f t="shared" si="5"/>
        <v>31791981a</v>
      </c>
      <c r="J58" s="167" t="str">
        <f t="shared" si="6"/>
        <v>31791981026 02</v>
      </c>
      <c r="K58" s="5" t="s">
        <v>1160</v>
      </c>
      <c r="L58" s="167" t="str">
        <f t="shared" si="7"/>
        <v>31791981026 02B</v>
      </c>
      <c r="M58" s="5" t="str">
        <f t="shared" si="8"/>
        <v>SLOVENSKÝ ZÁPASNÍCKY ZVÄZaBzápasenie - bežné transfery</v>
      </c>
      <c r="N58" s="3" t="str">
        <f t="shared" si="9"/>
        <v>31791981aB</v>
      </c>
    </row>
    <row r="59" spans="1:14" x14ac:dyDescent="0.2">
      <c r="A59" s="198" t="s">
        <v>828</v>
      </c>
      <c r="B59" s="204" t="str">
        <f>VLOOKUP(A59,Adr!A:B,2,FALSE)</f>
        <v>Slovenský zväz bedmintonu</v>
      </c>
      <c r="C59" s="185" t="s">
        <v>1161</v>
      </c>
      <c r="D59" s="290">
        <v>239696</v>
      </c>
      <c r="E59" s="230">
        <v>0</v>
      </c>
      <c r="F59" s="166" t="s">
        <v>338</v>
      </c>
      <c r="G59" s="169" t="s">
        <v>319</v>
      </c>
      <c r="H59" s="169" t="s">
        <v>1058</v>
      </c>
      <c r="I59" s="192" t="str">
        <f t="shared" si="5"/>
        <v>30811546a</v>
      </c>
      <c r="J59" s="167" t="str">
        <f t="shared" si="6"/>
        <v>30811546026 02</v>
      </c>
      <c r="K59" s="5" t="s">
        <v>1162</v>
      </c>
      <c r="L59" s="167" t="str">
        <f t="shared" si="7"/>
        <v>30811546026 02B</v>
      </c>
      <c r="M59" s="5" t="str">
        <f t="shared" si="8"/>
        <v>Slovenský zväz bedmintonuaBbedminton - bežné transfery</v>
      </c>
      <c r="N59" s="3" t="str">
        <f t="shared" si="9"/>
        <v>30811546aB</v>
      </c>
    </row>
    <row r="60" spans="1:14" x14ac:dyDescent="0.2">
      <c r="A60" s="182" t="s">
        <v>837</v>
      </c>
      <c r="B60" s="204" t="str">
        <f>VLOOKUP(A60,Adr!A:B,2,FALSE)</f>
        <v>Slovenský zväz biatlonu</v>
      </c>
      <c r="C60" s="185" t="s">
        <v>1163</v>
      </c>
      <c r="D60" s="289">
        <v>246030</v>
      </c>
      <c r="E60" s="173">
        <v>0</v>
      </c>
      <c r="F60" s="166" t="s">
        <v>338</v>
      </c>
      <c r="G60" s="169" t="s">
        <v>319</v>
      </c>
      <c r="H60" s="169" t="s">
        <v>1058</v>
      </c>
      <c r="I60" s="192" t="str">
        <f t="shared" si="5"/>
        <v>35656743a</v>
      </c>
      <c r="J60" s="167" t="str">
        <f t="shared" si="6"/>
        <v>35656743026 02</v>
      </c>
      <c r="K60" s="5" t="s">
        <v>1164</v>
      </c>
      <c r="L60" s="167" t="str">
        <f t="shared" si="7"/>
        <v>35656743026 02B</v>
      </c>
      <c r="M60" s="5" t="str">
        <f t="shared" si="8"/>
        <v>Slovenský zväz biatlonuaBbiatlon - bežné transfery</v>
      </c>
      <c r="N60" s="3" t="str">
        <f t="shared" si="9"/>
        <v>35656743aB</v>
      </c>
    </row>
    <row r="61" spans="1:14" x14ac:dyDescent="0.2">
      <c r="A61" s="182" t="s">
        <v>837</v>
      </c>
      <c r="B61" s="204" t="str">
        <f>VLOOKUP(A61,Adr!A:B,2,FALSE)</f>
        <v>Slovenský zväz biatlonu</v>
      </c>
      <c r="C61" s="185" t="s">
        <v>1496</v>
      </c>
      <c r="D61" s="289">
        <v>76600</v>
      </c>
      <c r="E61" s="230">
        <v>0</v>
      </c>
      <c r="F61" s="166" t="s">
        <v>338</v>
      </c>
      <c r="G61" s="169" t="s">
        <v>319</v>
      </c>
      <c r="H61" s="169" t="s">
        <v>1490</v>
      </c>
      <c r="I61" s="192" t="str">
        <f t="shared" si="5"/>
        <v>35656743a</v>
      </c>
      <c r="J61" s="167" t="str">
        <f t="shared" si="6"/>
        <v>35656743026 02</v>
      </c>
      <c r="K61" s="5" t="s">
        <v>1164</v>
      </c>
      <c r="L61" s="167" t="str">
        <f t="shared" si="7"/>
        <v>35656743026 02K</v>
      </c>
      <c r="M61" s="5" t="str">
        <f t="shared" si="8"/>
        <v>Slovenský zväz biatlonuaKbiatlon - kapitálové transfery</v>
      </c>
      <c r="N61" s="3" t="str">
        <f t="shared" si="9"/>
        <v>35656743aK</v>
      </c>
    </row>
    <row r="62" spans="1:14" x14ac:dyDescent="0.2">
      <c r="A62" s="166" t="s">
        <v>846</v>
      </c>
      <c r="B62" s="204" t="str">
        <f>VLOOKUP(A62,Adr!A:B,2,FALSE)</f>
        <v>Slovenský zväz bobistov</v>
      </c>
      <c r="C62" s="196" t="s">
        <v>1165</v>
      </c>
      <c r="D62" s="289">
        <v>36270</v>
      </c>
      <c r="E62" s="173">
        <v>0</v>
      </c>
      <c r="F62" s="166" t="s">
        <v>338</v>
      </c>
      <c r="G62" s="169" t="s">
        <v>319</v>
      </c>
      <c r="H62" s="169" t="s">
        <v>1058</v>
      </c>
      <c r="I62" s="192" t="str">
        <f t="shared" si="5"/>
        <v>36067580a</v>
      </c>
      <c r="J62" s="167" t="str">
        <f t="shared" si="6"/>
        <v>36067580026 02</v>
      </c>
      <c r="K62" s="5" t="s">
        <v>1166</v>
      </c>
      <c r="L62" s="167" t="str">
        <f t="shared" si="7"/>
        <v>36067580026 02B</v>
      </c>
      <c r="M62" s="5" t="str">
        <f t="shared" si="8"/>
        <v>Slovenský zväz bobistovaBboby a skeleton - bežné transfery</v>
      </c>
      <c r="N62" s="3" t="str">
        <f t="shared" si="9"/>
        <v>36067580aB</v>
      </c>
    </row>
    <row r="63" spans="1:14" x14ac:dyDescent="0.2">
      <c r="A63" s="202" t="s">
        <v>855</v>
      </c>
      <c r="B63" s="204" t="str">
        <f>VLOOKUP(A63,Adr!A:B,2,FALSE)</f>
        <v>Slovenský zväz cyklistiky</v>
      </c>
      <c r="C63" s="185" t="s">
        <v>1167</v>
      </c>
      <c r="D63" s="291">
        <v>1259216</v>
      </c>
      <c r="E63" s="230">
        <v>0</v>
      </c>
      <c r="F63" s="166" t="s">
        <v>338</v>
      </c>
      <c r="G63" s="169" t="s">
        <v>319</v>
      </c>
      <c r="H63" s="169" t="s">
        <v>1058</v>
      </c>
      <c r="I63" s="192" t="str">
        <f t="shared" si="5"/>
        <v>00684112a</v>
      </c>
      <c r="J63" s="167" t="str">
        <f t="shared" si="6"/>
        <v>00684112026 02</v>
      </c>
      <c r="K63" s="5" t="s">
        <v>1168</v>
      </c>
      <c r="L63" s="167" t="str">
        <f t="shared" si="7"/>
        <v>00684112026 02B</v>
      </c>
      <c r="M63" s="5" t="str">
        <f t="shared" si="8"/>
        <v>Slovenský zväz cyklistikyaBcyklistika - bežné transfery</v>
      </c>
      <c r="N63" s="3" t="str">
        <f t="shared" si="9"/>
        <v>00684112aB</v>
      </c>
    </row>
    <row r="64" spans="1:14" x14ac:dyDescent="0.2">
      <c r="A64" s="202" t="s">
        <v>864</v>
      </c>
      <c r="B64" s="204" t="str">
        <f>VLOOKUP(A64,Adr!A:B,2,FALSE)</f>
        <v>Slovenský zväz dráhového golfu</v>
      </c>
      <c r="C64" s="185" t="s">
        <v>1169</v>
      </c>
      <c r="D64" s="291">
        <v>17224</v>
      </c>
      <c r="E64" s="173">
        <v>0</v>
      </c>
      <c r="F64" s="166" t="s">
        <v>338</v>
      </c>
      <c r="G64" s="169" t="s">
        <v>319</v>
      </c>
      <c r="H64" s="169" t="s">
        <v>1058</v>
      </c>
      <c r="I64" s="192" t="str">
        <f t="shared" si="5"/>
        <v>31806431a</v>
      </c>
      <c r="J64" s="167" t="str">
        <f t="shared" si="6"/>
        <v>31806431026 02</v>
      </c>
      <c r="K64" s="5" t="s">
        <v>1170</v>
      </c>
      <c r="L64" s="167" t="str">
        <f t="shared" si="7"/>
        <v>31806431026 02B</v>
      </c>
      <c r="M64" s="5" t="str">
        <f t="shared" si="8"/>
        <v>Slovenský zväz dráhového golfuaBdráhový golf - bežné transfery</v>
      </c>
      <c r="N64" s="3" t="str">
        <f t="shared" si="9"/>
        <v>31806431aB</v>
      </c>
    </row>
    <row r="65" spans="1:14" x14ac:dyDescent="0.2">
      <c r="A65" s="198" t="s">
        <v>871</v>
      </c>
      <c r="B65" s="204" t="str">
        <f>VLOOKUP(A65,Adr!A:B,2,FALSE)</f>
        <v>Slovenský zväz florbalu</v>
      </c>
      <c r="C65" s="169" t="s">
        <v>1171</v>
      </c>
      <c r="D65" s="291">
        <v>463736</v>
      </c>
      <c r="E65" s="230">
        <v>0</v>
      </c>
      <c r="F65" s="166" t="s">
        <v>338</v>
      </c>
      <c r="G65" s="169" t="s">
        <v>319</v>
      </c>
      <c r="H65" s="169" t="s">
        <v>1058</v>
      </c>
      <c r="I65" s="192" t="str">
        <f t="shared" si="5"/>
        <v>31795421a</v>
      </c>
      <c r="J65" s="167" t="str">
        <f t="shared" si="6"/>
        <v>31795421026 02</v>
      </c>
      <c r="K65" s="5" t="s">
        <v>1172</v>
      </c>
      <c r="L65" s="167" t="str">
        <f t="shared" si="7"/>
        <v>31795421026 02B</v>
      </c>
      <c r="M65" s="5" t="str">
        <f t="shared" si="8"/>
        <v>Slovenský zväz florbaluaBflorbal - bežné transfery</v>
      </c>
      <c r="N65" s="3" t="str">
        <f t="shared" si="9"/>
        <v>31795421aB</v>
      </c>
    </row>
    <row r="66" spans="1:14" x14ac:dyDescent="0.2">
      <c r="A66" s="166" t="s">
        <v>878</v>
      </c>
      <c r="B66" s="204" t="str">
        <f>VLOOKUP(A66,Adr!A:B,2,FALSE)</f>
        <v>Slovenský zväz hádzanej</v>
      </c>
      <c r="C66" s="169" t="s">
        <v>1173</v>
      </c>
      <c r="D66" s="290">
        <v>1127740</v>
      </c>
      <c r="E66" s="173">
        <v>0</v>
      </c>
      <c r="F66" s="166" t="s">
        <v>338</v>
      </c>
      <c r="G66" s="169" t="s">
        <v>319</v>
      </c>
      <c r="H66" s="169" t="s">
        <v>1058</v>
      </c>
      <c r="I66" s="192" t="str">
        <f t="shared" si="5"/>
        <v>30774772a</v>
      </c>
      <c r="J66" s="167" t="str">
        <f t="shared" si="6"/>
        <v>30774772026 02</v>
      </c>
      <c r="K66" s="5" t="s">
        <v>1174</v>
      </c>
      <c r="L66" s="167" t="str">
        <f t="shared" si="7"/>
        <v>30774772026 02B</v>
      </c>
      <c r="M66" s="5" t="str">
        <f t="shared" si="8"/>
        <v>Slovenský zväz hádzanejaBhádzaná - bežné transfery</v>
      </c>
      <c r="N66" s="3" t="str">
        <f t="shared" si="9"/>
        <v>30774772aB</v>
      </c>
    </row>
    <row r="67" spans="1:14" x14ac:dyDescent="0.2">
      <c r="A67" s="166" t="s">
        <v>885</v>
      </c>
      <c r="B67" s="204" t="str">
        <f>VLOOKUP(A67,Adr!A:B,2,FALSE)</f>
        <v>Slovenský zväz jachtingu</v>
      </c>
      <c r="C67" s="185" t="s">
        <v>1175</v>
      </c>
      <c r="D67" s="291">
        <v>45922</v>
      </c>
      <c r="E67" s="230">
        <v>0</v>
      </c>
      <c r="F67" s="166" t="s">
        <v>338</v>
      </c>
      <c r="G67" s="169" t="s">
        <v>319</v>
      </c>
      <c r="H67" s="169" t="s">
        <v>1058</v>
      </c>
      <c r="I67" s="192" t="str">
        <f t="shared" si="5"/>
        <v>30793211a</v>
      </c>
      <c r="J67" s="167" t="str">
        <f t="shared" si="6"/>
        <v>30793211026 02</v>
      </c>
      <c r="K67" s="5" t="s">
        <v>1176</v>
      </c>
      <c r="L67" s="167" t="str">
        <f t="shared" si="7"/>
        <v>30793211026 02B</v>
      </c>
      <c r="M67" s="5" t="str">
        <f t="shared" si="8"/>
        <v>Slovenský zväz jachtinguaBjachting - bežné transfery</v>
      </c>
      <c r="N67" s="3" t="str">
        <f t="shared" si="9"/>
        <v>30793211aB</v>
      </c>
    </row>
    <row r="68" spans="1:14" x14ac:dyDescent="0.2">
      <c r="A68" s="178" t="s">
        <v>892</v>
      </c>
      <c r="B68" s="204" t="str">
        <f>VLOOKUP(A68,Adr!A:B,2,FALSE)</f>
        <v>Slovenský zväz Judo</v>
      </c>
      <c r="C68" s="196" t="s">
        <v>1177</v>
      </c>
      <c r="D68" s="289">
        <v>129672</v>
      </c>
      <c r="E68" s="173">
        <v>0</v>
      </c>
      <c r="F68" s="166" t="s">
        <v>338</v>
      </c>
      <c r="G68" s="169" t="s">
        <v>319</v>
      </c>
      <c r="H68" s="169" t="s">
        <v>1058</v>
      </c>
      <c r="I68" s="192" t="str">
        <f t="shared" si="5"/>
        <v>17308518a</v>
      </c>
      <c r="J68" s="167" t="str">
        <f t="shared" si="6"/>
        <v>17308518026 02</v>
      </c>
      <c r="K68" s="5" t="s">
        <v>1178</v>
      </c>
      <c r="L68" s="167" t="str">
        <f t="shared" si="7"/>
        <v>17308518026 02B</v>
      </c>
      <c r="M68" s="5" t="str">
        <f t="shared" si="8"/>
        <v>Slovenský zväz JudoaBjudo - bežné transfery</v>
      </c>
      <c r="N68" s="3" t="str">
        <f t="shared" si="9"/>
        <v>17308518aB</v>
      </c>
    </row>
    <row r="69" spans="1:14" x14ac:dyDescent="0.2">
      <c r="A69" s="202" t="s">
        <v>899</v>
      </c>
      <c r="B69" s="204" t="str">
        <f>VLOOKUP(A69,Adr!A:B,2,FALSE)</f>
        <v>Slovenský Zväz Karate</v>
      </c>
      <c r="C69" s="196" t="s">
        <v>1179</v>
      </c>
      <c r="D69" s="291">
        <v>480058</v>
      </c>
      <c r="E69" s="230">
        <v>0</v>
      </c>
      <c r="F69" s="166" t="s">
        <v>338</v>
      </c>
      <c r="G69" s="169" t="s">
        <v>319</v>
      </c>
      <c r="H69" s="169" t="s">
        <v>1058</v>
      </c>
      <c r="I69" s="192" t="str">
        <f t="shared" si="5"/>
        <v>30811571a</v>
      </c>
      <c r="J69" s="167" t="str">
        <f t="shared" si="6"/>
        <v>30811571026 02</v>
      </c>
      <c r="K69" s="5" t="s">
        <v>1180</v>
      </c>
      <c r="L69" s="167" t="str">
        <f t="shared" si="7"/>
        <v>30811571026 02B</v>
      </c>
      <c r="M69" s="5" t="str">
        <f t="shared" si="8"/>
        <v>Slovenský Zväz KarateaBkarate - bežné transfery</v>
      </c>
      <c r="N69" s="3" t="str">
        <f t="shared" si="9"/>
        <v>30811571aB</v>
      </c>
    </row>
    <row r="70" spans="1:14" x14ac:dyDescent="0.2">
      <c r="A70" s="202" t="s">
        <v>899</v>
      </c>
      <c r="B70" s="204" t="str">
        <f>VLOOKUP(A70,Adr!A:B,2,FALSE)</f>
        <v>Slovenský Zväz Karate</v>
      </c>
      <c r="C70" s="196" t="s">
        <v>1497</v>
      </c>
      <c r="D70" s="291">
        <v>30000</v>
      </c>
      <c r="E70" s="173">
        <v>0</v>
      </c>
      <c r="F70" s="166" t="s">
        <v>338</v>
      </c>
      <c r="G70" s="169" t="s">
        <v>319</v>
      </c>
      <c r="H70" s="169" t="s">
        <v>1490</v>
      </c>
      <c r="I70" s="192" t="str">
        <f t="shared" si="5"/>
        <v>30811571a</v>
      </c>
      <c r="J70" s="167" t="str">
        <f t="shared" si="6"/>
        <v>30811571026 02</v>
      </c>
      <c r="K70" s="5" t="s">
        <v>1180</v>
      </c>
      <c r="L70" s="167" t="str">
        <f t="shared" si="7"/>
        <v>30811571026 02K</v>
      </c>
      <c r="M70" s="5" t="str">
        <f t="shared" si="8"/>
        <v>Slovenský Zväz KarateaKkarate - kapitálové transfery</v>
      </c>
      <c r="N70" s="3" t="str">
        <f t="shared" si="9"/>
        <v>30811571aK</v>
      </c>
    </row>
    <row r="71" spans="1:14" x14ac:dyDescent="0.2">
      <c r="A71" s="198" t="s">
        <v>906</v>
      </c>
      <c r="B71" s="204" t="str">
        <f>VLOOKUP(A71,Adr!A:B,2,FALSE)</f>
        <v>Slovenský zväz kickboxu</v>
      </c>
      <c r="C71" s="185" t="s">
        <v>1181</v>
      </c>
      <c r="D71" s="291">
        <v>77606</v>
      </c>
      <c r="E71" s="230">
        <v>0</v>
      </c>
      <c r="F71" s="166" t="s">
        <v>338</v>
      </c>
      <c r="G71" s="169" t="s">
        <v>319</v>
      </c>
      <c r="H71" s="169" t="s">
        <v>1058</v>
      </c>
      <c r="I71" s="192" t="str">
        <f t="shared" si="5"/>
        <v>31119247a</v>
      </c>
      <c r="J71" s="167" t="str">
        <f t="shared" si="6"/>
        <v>31119247026 02</v>
      </c>
      <c r="K71" s="5" t="s">
        <v>1182</v>
      </c>
      <c r="L71" s="167" t="str">
        <f t="shared" si="7"/>
        <v>31119247026 02B</v>
      </c>
      <c r="M71" s="5" t="str">
        <f t="shared" si="8"/>
        <v>Slovenský zväz kickboxuaBkickbox - bežné transfery</v>
      </c>
      <c r="N71" s="3" t="str">
        <f t="shared" si="9"/>
        <v>31119247aB</v>
      </c>
    </row>
    <row r="72" spans="1:14" x14ac:dyDescent="0.2">
      <c r="A72" s="166" t="s">
        <v>911</v>
      </c>
      <c r="B72" s="204" t="str">
        <f>VLOOKUP(A72,Adr!A:B,2,FALSE)</f>
        <v>Slovenský zväz ľadového hokeja</v>
      </c>
      <c r="C72" s="196" t="s">
        <v>1183</v>
      </c>
      <c r="D72" s="289">
        <v>5031908</v>
      </c>
      <c r="E72" s="173">
        <v>0</v>
      </c>
      <c r="F72" s="166" t="s">
        <v>338</v>
      </c>
      <c r="G72" s="169" t="s">
        <v>319</v>
      </c>
      <c r="H72" s="169" t="s">
        <v>1058</v>
      </c>
      <c r="I72" s="192" t="str">
        <f t="shared" si="5"/>
        <v>30845386a</v>
      </c>
      <c r="J72" s="167" t="str">
        <f t="shared" si="6"/>
        <v>30845386026 02</v>
      </c>
      <c r="K72" s="5" t="s">
        <v>1184</v>
      </c>
      <c r="L72" s="167" t="str">
        <f t="shared" si="7"/>
        <v>30845386026 02B</v>
      </c>
      <c r="M72" s="5" t="str">
        <f t="shared" si="8"/>
        <v>Slovenský zväz ľadového hokejaaBľadový hokej - bežné transfery</v>
      </c>
      <c r="N72" s="3" t="str">
        <f t="shared" si="9"/>
        <v>30845386aB</v>
      </c>
    </row>
    <row r="73" spans="1:14" x14ac:dyDescent="0.2">
      <c r="A73" s="166" t="s">
        <v>911</v>
      </c>
      <c r="B73" s="204" t="str">
        <f>VLOOKUP(A73,Adr!A:B,2,FALSE)</f>
        <v>Slovenský zväz ľadového hokeja</v>
      </c>
      <c r="C73" s="196" t="s">
        <v>1498</v>
      </c>
      <c r="D73" s="289">
        <v>100000</v>
      </c>
      <c r="E73" s="230">
        <v>0</v>
      </c>
      <c r="F73" s="166" t="s">
        <v>338</v>
      </c>
      <c r="G73" s="169" t="s">
        <v>319</v>
      </c>
      <c r="H73" s="169" t="s">
        <v>1490</v>
      </c>
      <c r="I73" s="192" t="str">
        <f t="shared" si="5"/>
        <v>30845386a</v>
      </c>
      <c r="J73" s="167" t="str">
        <f t="shared" si="6"/>
        <v>30845386026 02</v>
      </c>
      <c r="K73" s="5" t="s">
        <v>1184</v>
      </c>
      <c r="L73" s="167" t="str">
        <f t="shared" si="7"/>
        <v>30845386026 02K</v>
      </c>
      <c r="M73" s="5" t="str">
        <f t="shared" si="8"/>
        <v>Slovenský zväz ľadového hokejaaKľadový hokej - kapitálové transfery</v>
      </c>
      <c r="N73" s="3" t="str">
        <f t="shared" si="9"/>
        <v>30845386aK</v>
      </c>
    </row>
    <row r="74" spans="1:14" x14ac:dyDescent="0.2">
      <c r="A74" s="182" t="s">
        <v>919</v>
      </c>
      <c r="B74" s="204" t="str">
        <f>VLOOKUP(A74,Adr!A:B,2,FALSE)</f>
        <v>Slovenský zväz moderného päťboja</v>
      </c>
      <c r="C74" s="185" t="s">
        <v>1185</v>
      </c>
      <c r="D74" s="291">
        <v>55488</v>
      </c>
      <c r="E74" s="173">
        <v>0</v>
      </c>
      <c r="F74" s="166" t="s">
        <v>338</v>
      </c>
      <c r="G74" s="169" t="s">
        <v>319</v>
      </c>
      <c r="H74" s="169" t="s">
        <v>1058</v>
      </c>
      <c r="I74" s="192" t="str">
        <f t="shared" si="5"/>
        <v>30788714a</v>
      </c>
      <c r="J74" s="167" t="str">
        <f t="shared" si="6"/>
        <v>30788714026 02</v>
      </c>
      <c r="K74" s="5" t="s">
        <v>1186</v>
      </c>
      <c r="L74" s="167" t="str">
        <f t="shared" si="7"/>
        <v>30788714026 02B</v>
      </c>
      <c r="M74" s="5" t="str">
        <f t="shared" si="8"/>
        <v>Slovenský zväz moderného päťbojaaBmoderný päťboj - bežné transfery</v>
      </c>
      <c r="N74" s="3" t="str">
        <f t="shared" si="9"/>
        <v>30788714aB</v>
      </c>
    </row>
    <row r="75" spans="1:14" x14ac:dyDescent="0.2">
      <c r="A75" s="202" t="s">
        <v>926</v>
      </c>
      <c r="B75" s="204" t="str">
        <f>VLOOKUP(A75,Adr!A:B,2,FALSE)</f>
        <v>Slovenský zväz orientačných športov</v>
      </c>
      <c r="C75" s="185" t="s">
        <v>1187</v>
      </c>
      <c r="D75" s="289">
        <v>27202</v>
      </c>
      <c r="E75" s="230">
        <v>0</v>
      </c>
      <c r="F75" s="166" t="s">
        <v>338</v>
      </c>
      <c r="G75" s="169" t="s">
        <v>319</v>
      </c>
      <c r="H75" s="169" t="s">
        <v>1058</v>
      </c>
      <c r="I75" s="192" t="str">
        <f t="shared" si="5"/>
        <v>30806518a</v>
      </c>
      <c r="J75" s="167" t="str">
        <f t="shared" si="6"/>
        <v>30806518026 02</v>
      </c>
      <c r="K75" s="5" t="s">
        <v>1188</v>
      </c>
      <c r="L75" s="167" t="str">
        <f t="shared" si="7"/>
        <v>30806518026 02B</v>
      </c>
      <c r="M75" s="5" t="str">
        <f t="shared" si="8"/>
        <v>Slovenský zväz orientačných športovaBorientačné športy - bežné transfery</v>
      </c>
      <c r="N75" s="3" t="str">
        <f t="shared" si="9"/>
        <v>30806518aB</v>
      </c>
    </row>
    <row r="76" spans="1:14" x14ac:dyDescent="0.2">
      <c r="A76" s="182" t="s">
        <v>933</v>
      </c>
      <c r="B76" s="204" t="str">
        <f>VLOOKUP(A76,Adr!A:B,2,FALSE)</f>
        <v>Slovenský zväz pozemného hokeja</v>
      </c>
      <c r="C76" s="185" t="s">
        <v>1189</v>
      </c>
      <c r="D76" s="289">
        <v>66394</v>
      </c>
      <c r="E76" s="173">
        <v>0</v>
      </c>
      <c r="F76" s="166" t="s">
        <v>338</v>
      </c>
      <c r="G76" s="169" t="s">
        <v>319</v>
      </c>
      <c r="H76" s="169" t="s">
        <v>1058</v>
      </c>
      <c r="I76" s="192" t="str">
        <f t="shared" si="5"/>
        <v>31751075a</v>
      </c>
      <c r="J76" s="167" t="str">
        <f t="shared" si="6"/>
        <v>31751075026 02</v>
      </c>
      <c r="K76" s="5" t="s">
        <v>1190</v>
      </c>
      <c r="L76" s="167" t="str">
        <f t="shared" si="7"/>
        <v>31751075026 02B</v>
      </c>
      <c r="M76" s="5" t="str">
        <f t="shared" si="8"/>
        <v>Slovenský zväz pozemného hokejaaBpozemný hokej - bežné transfery</v>
      </c>
      <c r="N76" s="3" t="str">
        <f t="shared" si="9"/>
        <v>31751075aB</v>
      </c>
    </row>
    <row r="77" spans="1:14" x14ac:dyDescent="0.2">
      <c r="A77" s="182" t="s">
        <v>933</v>
      </c>
      <c r="B77" s="204" t="str">
        <f>VLOOKUP(A77,Adr!A:B,2,FALSE)</f>
        <v>Slovenský zväz pozemného hokeja</v>
      </c>
      <c r="C77" s="185" t="s">
        <v>1499</v>
      </c>
      <c r="D77" s="289">
        <v>10000</v>
      </c>
      <c r="E77" s="230">
        <v>0</v>
      </c>
      <c r="F77" s="166" t="s">
        <v>338</v>
      </c>
      <c r="G77" s="169" t="s">
        <v>319</v>
      </c>
      <c r="H77" s="169" t="s">
        <v>1490</v>
      </c>
      <c r="I77" s="192" t="str">
        <f t="shared" si="5"/>
        <v>31751075a</v>
      </c>
      <c r="J77" s="167" t="str">
        <f t="shared" si="6"/>
        <v>31751075026 02</v>
      </c>
      <c r="K77" s="5" t="s">
        <v>1190</v>
      </c>
      <c r="L77" s="167" t="str">
        <f t="shared" si="7"/>
        <v>31751075026 02K</v>
      </c>
      <c r="M77" s="5" t="str">
        <f t="shared" si="8"/>
        <v>Slovenský zväz pozemného hokejaaKpozemný hokej - kapitálové transfery</v>
      </c>
      <c r="N77" s="3" t="str">
        <f t="shared" si="9"/>
        <v>31751075aK</v>
      </c>
    </row>
    <row r="78" spans="1:14" x14ac:dyDescent="0.2">
      <c r="A78" s="202" t="s">
        <v>941</v>
      </c>
      <c r="B78" s="204" t="str">
        <f>VLOOKUP(A78,Adr!A:B,2,FALSE)</f>
        <v>Slovenský zväz psích záprahov</v>
      </c>
      <c r="C78" s="185" t="s">
        <v>1191</v>
      </c>
      <c r="D78" s="289">
        <v>19554</v>
      </c>
      <c r="E78" s="173">
        <v>0</v>
      </c>
      <c r="F78" s="166" t="s">
        <v>338</v>
      </c>
      <c r="G78" s="169" t="s">
        <v>319</v>
      </c>
      <c r="H78" s="169" t="s">
        <v>1058</v>
      </c>
      <c r="I78" s="192" t="str">
        <f t="shared" si="5"/>
        <v>37818058a</v>
      </c>
      <c r="J78" s="167" t="str">
        <f t="shared" si="6"/>
        <v>37818058026 02</v>
      </c>
      <c r="K78" s="5" t="s">
        <v>1192</v>
      </c>
      <c r="L78" s="167" t="str">
        <f t="shared" si="7"/>
        <v>37818058026 02B</v>
      </c>
      <c r="M78" s="5" t="str">
        <f t="shared" si="8"/>
        <v>Slovenský zväz psích záprahovaBpsie záprahy - bežné transfery</v>
      </c>
      <c r="N78" s="3" t="str">
        <f t="shared" si="9"/>
        <v>37818058aB</v>
      </c>
    </row>
    <row r="79" spans="1:14" x14ac:dyDescent="0.2">
      <c r="A79" s="202" t="s">
        <v>950</v>
      </c>
      <c r="B79" s="204" t="str">
        <f>VLOOKUP(A79,Adr!A:B,2,FALSE)</f>
        <v>Slovenský zväz rybolovnej techniky</v>
      </c>
      <c r="C79" s="185" t="s">
        <v>1193</v>
      </c>
      <c r="D79" s="289">
        <v>39020</v>
      </c>
      <c r="E79" s="230">
        <v>0</v>
      </c>
      <c r="F79" s="166" t="s">
        <v>338</v>
      </c>
      <c r="G79" s="169" t="s">
        <v>319</v>
      </c>
      <c r="H79" s="169" t="s">
        <v>1058</v>
      </c>
      <c r="I79" s="192" t="str">
        <f t="shared" si="5"/>
        <v>31871526a</v>
      </c>
      <c r="J79" s="167" t="str">
        <f t="shared" si="6"/>
        <v>31871526026 02</v>
      </c>
      <c r="K79" s="5" t="s">
        <v>1194</v>
      </c>
      <c r="L79" s="167" t="str">
        <f t="shared" si="7"/>
        <v>31871526026 02B</v>
      </c>
      <c r="M79" s="5" t="str">
        <f t="shared" si="8"/>
        <v>Slovenský zväz rybolovnej technikyaBrybolovná technika - bežné transfery</v>
      </c>
      <c r="N79" s="3" t="str">
        <f t="shared" si="9"/>
        <v>31871526aB</v>
      </c>
    </row>
    <row r="80" spans="1:14" x14ac:dyDescent="0.2">
      <c r="A80" s="166" t="s">
        <v>958</v>
      </c>
      <c r="B80" s="204" t="str">
        <f>VLOOKUP(A80,Adr!A:B,2,FALSE)</f>
        <v>Slovenský zväz sánkarov</v>
      </c>
      <c r="C80" s="185" t="s">
        <v>1195</v>
      </c>
      <c r="D80" s="289">
        <v>62812</v>
      </c>
      <c r="E80" s="173">
        <v>0</v>
      </c>
      <c r="F80" s="166" t="s">
        <v>338</v>
      </c>
      <c r="G80" s="169" t="s">
        <v>319</v>
      </c>
      <c r="H80" s="169" t="s">
        <v>1058</v>
      </c>
      <c r="I80" s="192" t="str">
        <f t="shared" si="5"/>
        <v>31989373a</v>
      </c>
      <c r="J80" s="167" t="str">
        <f t="shared" si="6"/>
        <v>31989373026 02</v>
      </c>
      <c r="K80" s="5" t="s">
        <v>1196</v>
      </c>
      <c r="L80" s="167" t="str">
        <f t="shared" si="7"/>
        <v>31989373026 02B</v>
      </c>
      <c r="M80" s="5" t="str">
        <f t="shared" si="8"/>
        <v>Slovenský zväz sánkarovaBsánkovanie - bežné transfery</v>
      </c>
      <c r="N80" s="3" t="str">
        <f t="shared" si="9"/>
        <v>31989373aB</v>
      </c>
    </row>
    <row r="81" spans="1:14" x14ac:dyDescent="0.2">
      <c r="A81" s="166" t="s">
        <v>958</v>
      </c>
      <c r="B81" s="204" t="str">
        <f>VLOOKUP(A81,Adr!A:B,2,FALSE)</f>
        <v>Slovenský zväz sánkarov</v>
      </c>
      <c r="C81" s="185" t="s">
        <v>1500</v>
      </c>
      <c r="D81" s="289">
        <v>3200</v>
      </c>
      <c r="E81" s="230">
        <v>0</v>
      </c>
      <c r="F81" s="166" t="s">
        <v>338</v>
      </c>
      <c r="G81" s="169" t="s">
        <v>319</v>
      </c>
      <c r="H81" s="169" t="s">
        <v>1490</v>
      </c>
      <c r="I81" s="192" t="str">
        <f t="shared" si="5"/>
        <v>31989373a</v>
      </c>
      <c r="J81" s="167" t="str">
        <f t="shared" si="6"/>
        <v>31989373026 02</v>
      </c>
      <c r="K81" s="5" t="s">
        <v>1196</v>
      </c>
      <c r="L81" s="167" t="str">
        <f t="shared" si="7"/>
        <v>31989373026 02K</v>
      </c>
      <c r="M81" s="5" t="str">
        <f t="shared" si="8"/>
        <v>Slovenský zväz sánkarovaKsánkovanie - kapitálové transfery</v>
      </c>
      <c r="N81" s="3" t="str">
        <f t="shared" si="9"/>
        <v>31989373aK</v>
      </c>
    </row>
    <row r="82" spans="1:14" x14ac:dyDescent="0.2">
      <c r="A82" s="166" t="s">
        <v>967</v>
      </c>
      <c r="B82" s="204" t="str">
        <f>VLOOKUP(A82,Adr!A:B,2,FALSE)</f>
        <v>Slovenský zväz športového ju-jitsu</v>
      </c>
      <c r="C82" s="185" t="s">
        <v>1197</v>
      </c>
      <c r="D82" s="289">
        <v>15790</v>
      </c>
      <c r="E82" s="173">
        <v>0</v>
      </c>
      <c r="F82" s="166" t="s">
        <v>338</v>
      </c>
      <c r="G82" s="169" t="s">
        <v>319</v>
      </c>
      <c r="H82" s="169" t="s">
        <v>1058</v>
      </c>
      <c r="I82" s="192" t="str">
        <f t="shared" si="5"/>
        <v>42219922a</v>
      </c>
      <c r="J82" s="167" t="str">
        <f t="shared" si="6"/>
        <v>42219922026 02</v>
      </c>
      <c r="K82" s="5" t="s">
        <v>1198</v>
      </c>
      <c r="L82" s="167" t="str">
        <f t="shared" si="7"/>
        <v>42219922026 02B</v>
      </c>
      <c r="M82" s="5" t="str">
        <f t="shared" si="8"/>
        <v>Slovenský zväz športového ju-jitsuaBju-jitsu - bežné transfery</v>
      </c>
      <c r="N82" s="3" t="str">
        <f t="shared" si="9"/>
        <v>42219922aB</v>
      </c>
    </row>
    <row r="83" spans="1:14" x14ac:dyDescent="0.2">
      <c r="A83" s="166" t="s">
        <v>976</v>
      </c>
      <c r="B83" s="204" t="str">
        <f>VLOOKUP(A83,Adr!A:B,2,FALSE)</f>
        <v>Slovenský zväz športového rybolovu</v>
      </c>
      <c r="C83" s="196" t="s">
        <v>1199</v>
      </c>
      <c r="D83" s="289">
        <v>72718</v>
      </c>
      <c r="E83" s="230">
        <v>0</v>
      </c>
      <c r="F83" s="166" t="s">
        <v>338</v>
      </c>
      <c r="G83" s="169" t="s">
        <v>319</v>
      </c>
      <c r="H83" s="169" t="s">
        <v>1058</v>
      </c>
      <c r="I83" s="192" t="str">
        <f t="shared" si="5"/>
        <v>51118831a</v>
      </c>
      <c r="J83" s="167" t="str">
        <f t="shared" si="6"/>
        <v>51118831026 02</v>
      </c>
      <c r="K83" s="5" t="s">
        <v>1200</v>
      </c>
      <c r="L83" s="167" t="str">
        <f t="shared" si="7"/>
        <v>51118831026 02B</v>
      </c>
      <c r="M83" s="5" t="str">
        <f t="shared" si="8"/>
        <v>Slovenský zväz športového rybolovuaBšportové rybárstvo - bežné transfery</v>
      </c>
      <c r="N83" s="3" t="str">
        <f t="shared" si="9"/>
        <v>51118831aB</v>
      </c>
    </row>
    <row r="84" spans="1:14" x14ac:dyDescent="0.2">
      <c r="A84" s="166" t="s">
        <v>984</v>
      </c>
      <c r="B84" s="204" t="str">
        <f>VLOOKUP(A84,Adr!A:B,2,FALSE)</f>
        <v>Slovenský zväz tanečných športov</v>
      </c>
      <c r="C84" s="196" t="s">
        <v>1201</v>
      </c>
      <c r="D84" s="289">
        <v>309566</v>
      </c>
      <c r="E84" s="173">
        <v>0</v>
      </c>
      <c r="F84" s="166" t="s">
        <v>338</v>
      </c>
      <c r="G84" s="169" t="s">
        <v>319</v>
      </c>
      <c r="H84" s="169" t="s">
        <v>1058</v>
      </c>
      <c r="I84" s="192" t="str">
        <f t="shared" si="5"/>
        <v>00684767a</v>
      </c>
      <c r="J84" s="167" t="str">
        <f t="shared" si="6"/>
        <v>00684767026 02</v>
      </c>
      <c r="K84" s="5" t="s">
        <v>1202</v>
      </c>
      <c r="L84" s="167" t="str">
        <f t="shared" si="7"/>
        <v>00684767026 02B</v>
      </c>
      <c r="M84" s="5" t="str">
        <f t="shared" si="8"/>
        <v>Slovenský zväz tanečných športovaBtanečný šport - bežné transfery</v>
      </c>
      <c r="N84" s="3" t="str">
        <f t="shared" si="9"/>
        <v>00684767aB</v>
      </c>
    </row>
    <row r="85" spans="1:14" x14ac:dyDescent="0.2">
      <c r="A85" s="166" t="s">
        <v>990</v>
      </c>
      <c r="B85" s="204" t="str">
        <f>VLOOKUP(A85,Adr!A:B,2,FALSE)</f>
        <v>Slovenský zväz vodného lyžovania a wakeboardingu</v>
      </c>
      <c r="C85" s="190" t="s">
        <v>1203</v>
      </c>
      <c r="D85" s="291">
        <v>30430</v>
      </c>
      <c r="E85" s="230">
        <v>0</v>
      </c>
      <c r="F85" s="166" t="s">
        <v>338</v>
      </c>
      <c r="G85" s="169" t="s">
        <v>319</v>
      </c>
      <c r="H85" s="169" t="s">
        <v>1058</v>
      </c>
      <c r="I85" s="192" t="str">
        <f t="shared" si="5"/>
        <v>30793203a</v>
      </c>
      <c r="J85" s="167" t="str">
        <f t="shared" si="6"/>
        <v>30793203026 02</v>
      </c>
      <c r="K85" s="5" t="s">
        <v>1204</v>
      </c>
      <c r="L85" s="167" t="str">
        <f t="shared" si="7"/>
        <v>30793203026 02B</v>
      </c>
      <c r="M85" s="5" t="str">
        <f t="shared" si="8"/>
        <v>Slovenský zväz vodného lyžovania a wakeboardinguaBvodné lyžovanie - bežné transfery</v>
      </c>
      <c r="N85" s="3" t="str">
        <f t="shared" si="9"/>
        <v>30793203aB</v>
      </c>
    </row>
    <row r="86" spans="1:14" x14ac:dyDescent="0.2">
      <c r="A86" s="182" t="s">
        <v>997</v>
      </c>
      <c r="B86" s="204" t="str">
        <f>VLOOKUP(A86,Adr!A:B,2,FALSE)</f>
        <v>Slovenský zväz vodného motorizmu</v>
      </c>
      <c r="C86" s="169" t="s">
        <v>1205</v>
      </c>
      <c r="D86" s="291">
        <v>15790</v>
      </c>
      <c r="E86" s="173">
        <v>0</v>
      </c>
      <c r="F86" s="166" t="s">
        <v>338</v>
      </c>
      <c r="G86" s="169" t="s">
        <v>319</v>
      </c>
      <c r="H86" s="169" t="s">
        <v>1058</v>
      </c>
      <c r="I86" s="192" t="str">
        <f t="shared" ref="I86:I94" si="10">A86&amp;F86</f>
        <v>00681768a</v>
      </c>
      <c r="J86" s="167" t="str">
        <f t="shared" ref="J86:J94" si="11">A86&amp;G86</f>
        <v>00681768026 02</v>
      </c>
      <c r="K86" s="5" t="s">
        <v>1206</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x14ac:dyDescent="0.2">
      <c r="A87" s="202" t="s">
        <v>1005</v>
      </c>
      <c r="B87" s="204" t="str">
        <f>VLOOKUP(A87,Adr!A:B,2,FALSE)</f>
        <v>Slovenský zväz vzpierania</v>
      </c>
      <c r="C87" s="169" t="s">
        <v>1207</v>
      </c>
      <c r="D87" s="291">
        <v>170038</v>
      </c>
      <c r="E87" s="230">
        <v>0</v>
      </c>
      <c r="F87" s="166" t="s">
        <v>338</v>
      </c>
      <c r="G87" s="169" t="s">
        <v>319</v>
      </c>
      <c r="H87" s="169" t="s">
        <v>1058</v>
      </c>
      <c r="I87" s="192" t="str">
        <f t="shared" si="10"/>
        <v>31796079a</v>
      </c>
      <c r="J87" s="167" t="str">
        <f t="shared" si="11"/>
        <v>31796079026 02</v>
      </c>
      <c r="K87" s="5" t="s">
        <v>1208</v>
      </c>
      <c r="L87" s="167" t="str">
        <f t="shared" si="12"/>
        <v>31796079026 02B</v>
      </c>
      <c r="M87" s="5" t="str">
        <f t="shared" si="13"/>
        <v>Slovenský zväz vzpieraniaaBvzpieranie - bežné transfery</v>
      </c>
      <c r="N87" s="3" t="str">
        <f t="shared" si="14"/>
        <v>31796079aB</v>
      </c>
    </row>
    <row r="88" spans="1:14" x14ac:dyDescent="0.2">
      <c r="A88" s="202" t="s">
        <v>1005</v>
      </c>
      <c r="B88" s="204" t="str">
        <f>VLOOKUP(A88,Adr!A:B,2,FALSE)</f>
        <v>Slovenský zväz vzpierania</v>
      </c>
      <c r="C88" s="169" t="s">
        <v>1501</v>
      </c>
      <c r="D88" s="291">
        <v>60000</v>
      </c>
      <c r="E88" s="173">
        <v>0</v>
      </c>
      <c r="F88" s="166" t="s">
        <v>338</v>
      </c>
      <c r="G88" s="169" t="s">
        <v>319</v>
      </c>
      <c r="H88" s="169" t="s">
        <v>1490</v>
      </c>
      <c r="I88" s="192" t="str">
        <f t="shared" si="10"/>
        <v>31796079a</v>
      </c>
      <c r="J88" s="167" t="str">
        <f t="shared" si="11"/>
        <v>31796079026 02</v>
      </c>
      <c r="K88" s="5" t="s">
        <v>1208</v>
      </c>
      <c r="L88" s="167" t="str">
        <f t="shared" si="12"/>
        <v>31796079026 02K</v>
      </c>
      <c r="M88" s="5" t="str">
        <f t="shared" si="13"/>
        <v>Slovenský zväz vzpieraniaaKvzpieranie - kapitálové transfery</v>
      </c>
      <c r="N88" s="3" t="str">
        <f t="shared" si="14"/>
        <v>31796079aK</v>
      </c>
    </row>
    <row r="89" spans="1:14" x14ac:dyDescent="0.2">
      <c r="A89" s="198" t="s">
        <v>1011</v>
      </c>
      <c r="B89" s="204" t="str">
        <f>VLOOKUP(A89,Adr!A:B,2,FALSE)</f>
        <v>Teqballová federácia Slovensko</v>
      </c>
      <c r="C89" s="185" t="s">
        <v>1209</v>
      </c>
      <c r="D89" s="290">
        <v>23790</v>
      </c>
      <c r="E89" s="230">
        <v>0</v>
      </c>
      <c r="F89" s="166" t="s">
        <v>338</v>
      </c>
      <c r="G89" s="169" t="s">
        <v>319</v>
      </c>
      <c r="H89" s="169" t="s">
        <v>1058</v>
      </c>
      <c r="I89" s="192" t="str">
        <f t="shared" si="10"/>
        <v>53007344a</v>
      </c>
      <c r="J89" s="167" t="str">
        <f t="shared" si="11"/>
        <v>53007344026 02</v>
      </c>
      <c r="K89" s="5" t="s">
        <v>1210</v>
      </c>
      <c r="L89" s="167" t="str">
        <f t="shared" si="12"/>
        <v>53007344026 02B</v>
      </c>
      <c r="M89" s="5" t="str">
        <f t="shared" si="13"/>
        <v>Teqballová federácia SlovenskoaBteqball - bežné transfery</v>
      </c>
      <c r="N89" s="3" t="str">
        <f t="shared" si="14"/>
        <v>53007344aB</v>
      </c>
    </row>
    <row r="90" spans="1:14" x14ac:dyDescent="0.2">
      <c r="A90" s="198" t="s">
        <v>1011</v>
      </c>
      <c r="B90" s="204" t="str">
        <f>VLOOKUP(A90,Adr!A:B,2,FALSE)</f>
        <v>Teqballová federácia Slovensko</v>
      </c>
      <c r="C90" s="185" t="s">
        <v>1502</v>
      </c>
      <c r="D90" s="290">
        <v>8000</v>
      </c>
      <c r="E90" s="173">
        <v>0</v>
      </c>
      <c r="F90" s="166" t="s">
        <v>338</v>
      </c>
      <c r="G90" s="169" t="s">
        <v>319</v>
      </c>
      <c r="H90" s="169" t="s">
        <v>1490</v>
      </c>
      <c r="I90" s="192" t="str">
        <f t="shared" si="10"/>
        <v>53007344a</v>
      </c>
      <c r="J90" s="167" t="str">
        <f t="shared" si="11"/>
        <v>53007344026 02</v>
      </c>
      <c r="K90" s="5" t="s">
        <v>1210</v>
      </c>
      <c r="L90" s="167" t="str">
        <f t="shared" si="12"/>
        <v>53007344026 02K</v>
      </c>
      <c r="M90" s="5" t="str">
        <f t="shared" si="13"/>
        <v>Teqballová federácia SlovenskoaKteqball - kapitálové transfery</v>
      </c>
      <c r="N90" s="3" t="str">
        <f t="shared" si="14"/>
        <v>53007344aK</v>
      </c>
    </row>
    <row r="91" spans="1:14" x14ac:dyDescent="0.2">
      <c r="A91" s="198" t="s">
        <v>1019</v>
      </c>
      <c r="B91" s="204" t="str">
        <f>VLOOKUP(A91,Adr!A:B,2,FALSE)</f>
        <v>Združenie šípkarských organizácií</v>
      </c>
      <c r="C91" s="185" t="s">
        <v>1211</v>
      </c>
      <c r="D91" s="290">
        <v>38732</v>
      </c>
      <c r="E91" s="230">
        <v>0</v>
      </c>
      <c r="F91" s="166" t="s">
        <v>338</v>
      </c>
      <c r="G91" s="169" t="s">
        <v>319</v>
      </c>
      <c r="H91" s="169" t="s">
        <v>1058</v>
      </c>
      <c r="I91" s="192" t="str">
        <f t="shared" si="10"/>
        <v>35538015a</v>
      </c>
      <c r="J91" s="167" t="str">
        <f t="shared" si="11"/>
        <v>35538015026 02</v>
      </c>
      <c r="K91" s="5" t="s">
        <v>1212</v>
      </c>
      <c r="L91" s="167" t="str">
        <f t="shared" si="12"/>
        <v>35538015026 02B</v>
      </c>
      <c r="M91" s="5" t="str">
        <f t="shared" si="13"/>
        <v>Združenie šípkarských organizáciíaBšípky - bežné transfery</v>
      </c>
      <c r="N91" s="3" t="str">
        <f t="shared" si="14"/>
        <v>35538015aB</v>
      </c>
    </row>
    <row r="92" spans="1:14" x14ac:dyDescent="0.2">
      <c r="A92" s="202" t="s">
        <v>1026</v>
      </c>
      <c r="B92" s="204" t="str">
        <f>VLOOKUP(A92,Adr!A:B,2,FALSE)</f>
        <v>Zväz potápačov Slovenska</v>
      </c>
      <c r="C92" s="196" t="s">
        <v>1213</v>
      </c>
      <c r="D92" s="289">
        <v>48328</v>
      </c>
      <c r="E92" s="173">
        <v>0</v>
      </c>
      <c r="F92" s="166" t="s">
        <v>338</v>
      </c>
      <c r="G92" s="169" t="s">
        <v>319</v>
      </c>
      <c r="H92" s="169" t="s">
        <v>1058</v>
      </c>
      <c r="I92" s="192" t="str">
        <f t="shared" si="10"/>
        <v>00585319a</v>
      </c>
      <c r="J92" s="167" t="str">
        <f t="shared" si="11"/>
        <v>00585319026 02</v>
      </c>
      <c r="K92" s="5" t="s">
        <v>1214</v>
      </c>
      <c r="L92" s="167" t="str">
        <f t="shared" si="12"/>
        <v>00585319026 02B</v>
      </c>
      <c r="M92" s="5" t="str">
        <f t="shared" si="13"/>
        <v>Zväz potápačov SlovenskaaBpotápačské športy - bežné transfery</v>
      </c>
      <c r="N92" s="3" t="str">
        <f t="shared" si="14"/>
        <v>00585319aB</v>
      </c>
    </row>
    <row r="93" spans="1:14" x14ac:dyDescent="0.2">
      <c r="A93" s="198" t="s">
        <v>1033</v>
      </c>
      <c r="B93" s="204" t="str">
        <f>VLOOKUP(A93,Adr!A:B,2,FALSE)</f>
        <v>Zväz slovenského kolieskového korčuľovania</v>
      </c>
      <c r="C93" s="196" t="s">
        <v>1215</v>
      </c>
      <c r="D93" s="289">
        <v>108886</v>
      </c>
      <c r="E93" s="230">
        <v>0</v>
      </c>
      <c r="F93" s="166" t="s">
        <v>338</v>
      </c>
      <c r="G93" s="169" t="s">
        <v>319</v>
      </c>
      <c r="H93" s="169" t="s">
        <v>1058</v>
      </c>
      <c r="I93" s="192" t="str">
        <f t="shared" si="10"/>
        <v>42132690a</v>
      </c>
      <c r="J93" s="167" t="str">
        <f t="shared" si="11"/>
        <v>42132690026 02</v>
      </c>
      <c r="K93" s="5" t="s">
        <v>1216</v>
      </c>
      <c r="L93" s="167" t="str">
        <f t="shared" si="12"/>
        <v>42132690026 02B</v>
      </c>
      <c r="M93" s="5" t="str">
        <f t="shared" si="13"/>
        <v>Zväz slovenského kolieskového korčuľovaniaaBkolieskové korčuľovanie - bežné transfery</v>
      </c>
      <c r="N93" s="3" t="str">
        <f t="shared" si="14"/>
        <v>42132690aB</v>
      </c>
    </row>
    <row r="94" spans="1:14" x14ac:dyDescent="0.2">
      <c r="A94" s="166" t="s">
        <v>1040</v>
      </c>
      <c r="B94" s="204" t="str">
        <f>VLOOKUP(A94,Adr!A:B,2,FALSE)</f>
        <v>Zväz slovenského lyžovania</v>
      </c>
      <c r="C94" s="185" t="s">
        <v>1217</v>
      </c>
      <c r="D94" s="291">
        <v>841652</v>
      </c>
      <c r="E94" s="173">
        <v>0</v>
      </c>
      <c r="F94" s="166" t="s">
        <v>338</v>
      </c>
      <c r="G94" s="169" t="s">
        <v>319</v>
      </c>
      <c r="H94" s="169" t="s">
        <v>1058</v>
      </c>
      <c r="I94" s="192" t="str">
        <f t="shared" si="10"/>
        <v>50671669a</v>
      </c>
      <c r="J94" s="167" t="str">
        <f t="shared" si="11"/>
        <v>50671669026 02</v>
      </c>
      <c r="K94" s="5" t="s">
        <v>1218</v>
      </c>
      <c r="L94" s="167" t="str">
        <f t="shared" si="12"/>
        <v>50671669026 02B</v>
      </c>
      <c r="M94" s="5" t="str">
        <f t="shared" si="13"/>
        <v>Zväz slovenského lyžovaniaaBlyžovanie - bežné transfery</v>
      </c>
      <c r="N94" s="3" t="str">
        <f t="shared" si="14"/>
        <v>50671669aB</v>
      </c>
    </row>
    <row r="95" spans="1:14" x14ac:dyDescent="0.2">
      <c r="A95" s="166" t="s">
        <v>1040</v>
      </c>
      <c r="B95" s="204" t="str">
        <f>VLOOKUP(A95,Adr!A:B,2,FALSE)</f>
        <v>Zväz slovenského lyžovania</v>
      </c>
      <c r="C95" s="185" t="s">
        <v>1503</v>
      </c>
      <c r="D95" s="289">
        <v>100000</v>
      </c>
      <c r="E95" s="230">
        <v>0</v>
      </c>
      <c r="F95" s="166" t="s">
        <v>338</v>
      </c>
      <c r="G95" s="169" t="s">
        <v>319</v>
      </c>
      <c r="H95" s="169" t="s">
        <v>1490</v>
      </c>
      <c r="I95" s="192" t="str">
        <f t="shared" ref="I95" si="15">A95&amp;F95</f>
        <v>50671669a</v>
      </c>
      <c r="J95" s="167" t="str">
        <f t="shared" ref="J95" si="16">A95&amp;G95</f>
        <v>50671669026 02</v>
      </c>
      <c r="K95" s="5" t="s">
        <v>1218</v>
      </c>
      <c r="L95" s="167" t="str">
        <f t="shared" si="12"/>
        <v>50671669026 02K</v>
      </c>
      <c r="M95" s="5" t="str">
        <f t="shared" si="13"/>
        <v>Zväz slovenského lyžovaniaaKlyžovanie - kapitálové transfery</v>
      </c>
      <c r="N95" s="3" t="str">
        <f t="shared" si="14"/>
        <v>50671669aK</v>
      </c>
    </row>
    <row r="96" spans="1:14" x14ac:dyDescent="0.2">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x14ac:dyDescent="0.2">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x14ac:dyDescent="0.2">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x14ac:dyDescent="0.2">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x14ac:dyDescent="0.2">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x14ac:dyDescent="0.2">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x14ac:dyDescent="0.2">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x14ac:dyDescent="0.2">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x14ac:dyDescent="0.2">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x14ac:dyDescent="0.2">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x14ac:dyDescent="0.2">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x14ac:dyDescent="0.2">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x14ac:dyDescent="0.2">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x14ac:dyDescent="0.2">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x14ac:dyDescent="0.2">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x14ac:dyDescent="0.2">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x14ac:dyDescent="0.2">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x14ac:dyDescent="0.2">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x14ac:dyDescent="0.2">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x14ac:dyDescent="0.2">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x14ac:dyDescent="0.2">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x14ac:dyDescent="0.2">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x14ac:dyDescent="0.2">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x14ac:dyDescent="0.2">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x14ac:dyDescent="0.2">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x14ac:dyDescent="0.2">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x14ac:dyDescent="0.2">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x14ac:dyDescent="0.2">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x14ac:dyDescent="0.2">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x14ac:dyDescent="0.2">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x14ac:dyDescent="0.2">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x14ac:dyDescent="0.2">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x14ac:dyDescent="0.2">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x14ac:dyDescent="0.2">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x14ac:dyDescent="0.2">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x14ac:dyDescent="0.2">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x14ac:dyDescent="0.2">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x14ac:dyDescent="0.2">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x14ac:dyDescent="0.2">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x14ac:dyDescent="0.2">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x14ac:dyDescent="0.2">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x14ac:dyDescent="0.2">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x14ac:dyDescent="0.2">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x14ac:dyDescent="0.2">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x14ac:dyDescent="0.2">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x14ac:dyDescent="0.2">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x14ac:dyDescent="0.2">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x14ac:dyDescent="0.2">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x14ac:dyDescent="0.2">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x14ac:dyDescent="0.2">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x14ac:dyDescent="0.2">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x14ac:dyDescent="0.2">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x14ac:dyDescent="0.2">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x14ac:dyDescent="0.2">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x14ac:dyDescent="0.2">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x14ac:dyDescent="0.2">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x14ac:dyDescent="0.2">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x14ac:dyDescent="0.2">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x14ac:dyDescent="0.2">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x14ac:dyDescent="0.2">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x14ac:dyDescent="0.2">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x14ac:dyDescent="0.2">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x14ac:dyDescent="0.2">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x14ac:dyDescent="0.2">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x14ac:dyDescent="0.2">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x14ac:dyDescent="0.2">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x14ac:dyDescent="0.2">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x14ac:dyDescent="0.2">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x14ac:dyDescent="0.2">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x14ac:dyDescent="0.2">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x14ac:dyDescent="0.2">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x14ac:dyDescent="0.2">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x14ac:dyDescent="0.2">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x14ac:dyDescent="0.2">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x14ac:dyDescent="0.2">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x14ac:dyDescent="0.2">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x14ac:dyDescent="0.2">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x14ac:dyDescent="0.2">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x14ac:dyDescent="0.2">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x14ac:dyDescent="0.2">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x14ac:dyDescent="0.2">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x14ac:dyDescent="0.2">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x14ac:dyDescent="0.2">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x14ac:dyDescent="0.2">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x14ac:dyDescent="0.2">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x14ac:dyDescent="0.2">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x14ac:dyDescent="0.2">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x14ac:dyDescent="0.2">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x14ac:dyDescent="0.2">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x14ac:dyDescent="0.2">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x14ac:dyDescent="0.2">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x14ac:dyDescent="0.2">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x14ac:dyDescent="0.2">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x14ac:dyDescent="0.2">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x14ac:dyDescent="0.2">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x14ac:dyDescent="0.2">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x14ac:dyDescent="0.2">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x14ac:dyDescent="0.2">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x14ac:dyDescent="0.2">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x14ac:dyDescent="0.2">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x14ac:dyDescent="0.2">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x14ac:dyDescent="0.2">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x14ac:dyDescent="0.2">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x14ac:dyDescent="0.2">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x14ac:dyDescent="0.2">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x14ac:dyDescent="0.2">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x14ac:dyDescent="0.2">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x14ac:dyDescent="0.2">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x14ac:dyDescent="0.2">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x14ac:dyDescent="0.2">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x14ac:dyDescent="0.2">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x14ac:dyDescent="0.2">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x14ac:dyDescent="0.2">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x14ac:dyDescent="0.2">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x14ac:dyDescent="0.2">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x14ac:dyDescent="0.2">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x14ac:dyDescent="0.2">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x14ac:dyDescent="0.2">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x14ac:dyDescent="0.2">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x14ac:dyDescent="0.2">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x14ac:dyDescent="0.2">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x14ac:dyDescent="0.2">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x14ac:dyDescent="0.2">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x14ac:dyDescent="0.2">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x14ac:dyDescent="0.2">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x14ac:dyDescent="0.2">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x14ac:dyDescent="0.2">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x14ac:dyDescent="0.2">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x14ac:dyDescent="0.2">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x14ac:dyDescent="0.2">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x14ac:dyDescent="0.2">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x14ac:dyDescent="0.2">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x14ac:dyDescent="0.2">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x14ac:dyDescent="0.2">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x14ac:dyDescent="0.2">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x14ac:dyDescent="0.2">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x14ac:dyDescent="0.2">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x14ac:dyDescent="0.2">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x14ac:dyDescent="0.2">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x14ac:dyDescent="0.2">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x14ac:dyDescent="0.2">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x14ac:dyDescent="0.2">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x14ac:dyDescent="0.2">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x14ac:dyDescent="0.2">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x14ac:dyDescent="0.2">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x14ac:dyDescent="0.2">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x14ac:dyDescent="0.2">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x14ac:dyDescent="0.2">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x14ac:dyDescent="0.2">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x14ac:dyDescent="0.2">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x14ac:dyDescent="0.2">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x14ac:dyDescent="0.2">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x14ac:dyDescent="0.2">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x14ac:dyDescent="0.2">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x14ac:dyDescent="0.2">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x14ac:dyDescent="0.2">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x14ac:dyDescent="0.2">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x14ac:dyDescent="0.2">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x14ac:dyDescent="0.2">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x14ac:dyDescent="0.2">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x14ac:dyDescent="0.2">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x14ac:dyDescent="0.2">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x14ac:dyDescent="0.2">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x14ac:dyDescent="0.2">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x14ac:dyDescent="0.2">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x14ac:dyDescent="0.2">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x14ac:dyDescent="0.2">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x14ac:dyDescent="0.2">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x14ac:dyDescent="0.2">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x14ac:dyDescent="0.2">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x14ac:dyDescent="0.2">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x14ac:dyDescent="0.2">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x14ac:dyDescent="0.2">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x14ac:dyDescent="0.2">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x14ac:dyDescent="0.2">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x14ac:dyDescent="0.2">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x14ac:dyDescent="0.2">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x14ac:dyDescent="0.2">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x14ac:dyDescent="0.2">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x14ac:dyDescent="0.2">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x14ac:dyDescent="0.2">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x14ac:dyDescent="0.2">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x14ac:dyDescent="0.2">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x14ac:dyDescent="0.2">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x14ac:dyDescent="0.2">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x14ac:dyDescent="0.2">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x14ac:dyDescent="0.2">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x14ac:dyDescent="0.2">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x14ac:dyDescent="0.2">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x14ac:dyDescent="0.2">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x14ac:dyDescent="0.2">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x14ac:dyDescent="0.2">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x14ac:dyDescent="0.2">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x14ac:dyDescent="0.2">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x14ac:dyDescent="0.2">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x14ac:dyDescent="0.2">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x14ac:dyDescent="0.2">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x14ac:dyDescent="0.2">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x14ac:dyDescent="0.2">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x14ac:dyDescent="0.2">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x14ac:dyDescent="0.2">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x14ac:dyDescent="0.2">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x14ac:dyDescent="0.2">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x14ac:dyDescent="0.2">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x14ac:dyDescent="0.2">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x14ac:dyDescent="0.2">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x14ac:dyDescent="0.2">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x14ac:dyDescent="0.2">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x14ac:dyDescent="0.2">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x14ac:dyDescent="0.2">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x14ac:dyDescent="0.2">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x14ac:dyDescent="0.2">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x14ac:dyDescent="0.2">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x14ac:dyDescent="0.2">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x14ac:dyDescent="0.2">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x14ac:dyDescent="0.2">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x14ac:dyDescent="0.2">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x14ac:dyDescent="0.2">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x14ac:dyDescent="0.2">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x14ac:dyDescent="0.2">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x14ac:dyDescent="0.2">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x14ac:dyDescent="0.2">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x14ac:dyDescent="0.2">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x14ac:dyDescent="0.2">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x14ac:dyDescent="0.2">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x14ac:dyDescent="0.2">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x14ac:dyDescent="0.2">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x14ac:dyDescent="0.2">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x14ac:dyDescent="0.2">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x14ac:dyDescent="0.2">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x14ac:dyDescent="0.2">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x14ac:dyDescent="0.2">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x14ac:dyDescent="0.2">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x14ac:dyDescent="0.2">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x14ac:dyDescent="0.2">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x14ac:dyDescent="0.2">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x14ac:dyDescent="0.2">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x14ac:dyDescent="0.2">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x14ac:dyDescent="0.2">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x14ac:dyDescent="0.2">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x14ac:dyDescent="0.2">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x14ac:dyDescent="0.2">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x14ac:dyDescent="0.2">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x14ac:dyDescent="0.2">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x14ac:dyDescent="0.2">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x14ac:dyDescent="0.2">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x14ac:dyDescent="0.2">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x14ac:dyDescent="0.2">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x14ac:dyDescent="0.2">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x14ac:dyDescent="0.2">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x14ac:dyDescent="0.2">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x14ac:dyDescent="0.2">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x14ac:dyDescent="0.2">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x14ac:dyDescent="0.2">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x14ac:dyDescent="0.2">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x14ac:dyDescent="0.2">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x14ac:dyDescent="0.2">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x14ac:dyDescent="0.2">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x14ac:dyDescent="0.2">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x14ac:dyDescent="0.2">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x14ac:dyDescent="0.2">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x14ac:dyDescent="0.2">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x14ac:dyDescent="0.2">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x14ac:dyDescent="0.2">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x14ac:dyDescent="0.2">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x14ac:dyDescent="0.2">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x14ac:dyDescent="0.2">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x14ac:dyDescent="0.2">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x14ac:dyDescent="0.2">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x14ac:dyDescent="0.2">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x14ac:dyDescent="0.2">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x14ac:dyDescent="0.2">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x14ac:dyDescent="0.2">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x14ac:dyDescent="0.2">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x14ac:dyDescent="0.2">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x14ac:dyDescent="0.2">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x14ac:dyDescent="0.2">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x14ac:dyDescent="0.2">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x14ac:dyDescent="0.2">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x14ac:dyDescent="0.2">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x14ac:dyDescent="0.2">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x14ac:dyDescent="0.2">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x14ac:dyDescent="0.2">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x14ac:dyDescent="0.2">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x14ac:dyDescent="0.2">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x14ac:dyDescent="0.2">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x14ac:dyDescent="0.2">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x14ac:dyDescent="0.2">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x14ac:dyDescent="0.2">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x14ac:dyDescent="0.2">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x14ac:dyDescent="0.2">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x14ac:dyDescent="0.2">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x14ac:dyDescent="0.2">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x14ac:dyDescent="0.2">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x14ac:dyDescent="0.2">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x14ac:dyDescent="0.2">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x14ac:dyDescent="0.2">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x14ac:dyDescent="0.2">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x14ac:dyDescent="0.2">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x14ac:dyDescent="0.2">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x14ac:dyDescent="0.2">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x14ac:dyDescent="0.2">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x14ac:dyDescent="0.2">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x14ac:dyDescent="0.2">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x14ac:dyDescent="0.2">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x14ac:dyDescent="0.2">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x14ac:dyDescent="0.2">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x14ac:dyDescent="0.2">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x14ac:dyDescent="0.2">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x14ac:dyDescent="0.2">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x14ac:dyDescent="0.2">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x14ac:dyDescent="0.2">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x14ac:dyDescent="0.2">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x14ac:dyDescent="0.2">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x14ac:dyDescent="0.2">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x14ac:dyDescent="0.2">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x14ac:dyDescent="0.2">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x14ac:dyDescent="0.2">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x14ac:dyDescent="0.2">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x14ac:dyDescent="0.2">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x14ac:dyDescent="0.2">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x14ac:dyDescent="0.2">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x14ac:dyDescent="0.2">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x14ac:dyDescent="0.2">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x14ac:dyDescent="0.2">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x14ac:dyDescent="0.2">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x14ac:dyDescent="0.2">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x14ac:dyDescent="0.2">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x14ac:dyDescent="0.2">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x14ac:dyDescent="0.2">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x14ac:dyDescent="0.2">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x14ac:dyDescent="0.2">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x14ac:dyDescent="0.2">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x14ac:dyDescent="0.2">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x14ac:dyDescent="0.2">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x14ac:dyDescent="0.2">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x14ac:dyDescent="0.2">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x14ac:dyDescent="0.2">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x14ac:dyDescent="0.2">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x14ac:dyDescent="0.2">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x14ac:dyDescent="0.2">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x14ac:dyDescent="0.2">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x14ac:dyDescent="0.2">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x14ac:dyDescent="0.2">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x14ac:dyDescent="0.2">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x14ac:dyDescent="0.2">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x14ac:dyDescent="0.2">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x14ac:dyDescent="0.2">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x14ac:dyDescent="0.2">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x14ac:dyDescent="0.2">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x14ac:dyDescent="0.2">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x14ac:dyDescent="0.2">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x14ac:dyDescent="0.2">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x14ac:dyDescent="0.2">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x14ac:dyDescent="0.2">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x14ac:dyDescent="0.2">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x14ac:dyDescent="0.2">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x14ac:dyDescent="0.2">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x14ac:dyDescent="0.2">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x14ac:dyDescent="0.2">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x14ac:dyDescent="0.2">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x14ac:dyDescent="0.2">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x14ac:dyDescent="0.2">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x14ac:dyDescent="0.2">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x14ac:dyDescent="0.2">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x14ac:dyDescent="0.2">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x14ac:dyDescent="0.2">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x14ac:dyDescent="0.2">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x14ac:dyDescent="0.2">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x14ac:dyDescent="0.2">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x14ac:dyDescent="0.2">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x14ac:dyDescent="0.2">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x14ac:dyDescent="0.2">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x14ac:dyDescent="0.2">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x14ac:dyDescent="0.2">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x14ac:dyDescent="0.2">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x14ac:dyDescent="0.2">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x14ac:dyDescent="0.2">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x14ac:dyDescent="0.2">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x14ac:dyDescent="0.2">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x14ac:dyDescent="0.2">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x14ac:dyDescent="0.2">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x14ac:dyDescent="0.2">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x14ac:dyDescent="0.2">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x14ac:dyDescent="0.2">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x14ac:dyDescent="0.2">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x14ac:dyDescent="0.2">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x14ac:dyDescent="0.2">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x14ac:dyDescent="0.2">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x14ac:dyDescent="0.2">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x14ac:dyDescent="0.2">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x14ac:dyDescent="0.2">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x14ac:dyDescent="0.2">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x14ac:dyDescent="0.2">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x14ac:dyDescent="0.2">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x14ac:dyDescent="0.2">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x14ac:dyDescent="0.2">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x14ac:dyDescent="0.2">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x14ac:dyDescent="0.2">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x14ac:dyDescent="0.2">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x14ac:dyDescent="0.2">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x14ac:dyDescent="0.2">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x14ac:dyDescent="0.2">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x14ac:dyDescent="0.2">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x14ac:dyDescent="0.2">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x14ac:dyDescent="0.2">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x14ac:dyDescent="0.2">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x14ac:dyDescent="0.2">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x14ac:dyDescent="0.2">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x14ac:dyDescent="0.2">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x14ac:dyDescent="0.2">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x14ac:dyDescent="0.2">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x14ac:dyDescent="0.2">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x14ac:dyDescent="0.2">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x14ac:dyDescent="0.2">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x14ac:dyDescent="0.2">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x14ac:dyDescent="0.2">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x14ac:dyDescent="0.2">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x14ac:dyDescent="0.2">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x14ac:dyDescent="0.2">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x14ac:dyDescent="0.2">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x14ac:dyDescent="0.2">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x14ac:dyDescent="0.2">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x14ac:dyDescent="0.2">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x14ac:dyDescent="0.2">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x14ac:dyDescent="0.2">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x14ac:dyDescent="0.2">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x14ac:dyDescent="0.2">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x14ac:dyDescent="0.2">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x14ac:dyDescent="0.2">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x14ac:dyDescent="0.2">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x14ac:dyDescent="0.2">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x14ac:dyDescent="0.2">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x14ac:dyDescent="0.2">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x14ac:dyDescent="0.2">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x14ac:dyDescent="0.2">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x14ac:dyDescent="0.2">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x14ac:dyDescent="0.2">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x14ac:dyDescent="0.2">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x14ac:dyDescent="0.2">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x14ac:dyDescent="0.2">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x14ac:dyDescent="0.2">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x14ac:dyDescent="0.2">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x14ac:dyDescent="0.2">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x14ac:dyDescent="0.2">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x14ac:dyDescent="0.2">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x14ac:dyDescent="0.2">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x14ac:dyDescent="0.2">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x14ac:dyDescent="0.2">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x14ac:dyDescent="0.2">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x14ac:dyDescent="0.2">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x14ac:dyDescent="0.2">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x14ac:dyDescent="0.2">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x14ac:dyDescent="0.2">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x14ac:dyDescent="0.2">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x14ac:dyDescent="0.2">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x14ac:dyDescent="0.2">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x14ac:dyDescent="0.2">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x14ac:dyDescent="0.2">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x14ac:dyDescent="0.2">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x14ac:dyDescent="0.2">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x14ac:dyDescent="0.2">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x14ac:dyDescent="0.2">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x14ac:dyDescent="0.2">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x14ac:dyDescent="0.2">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x14ac:dyDescent="0.2">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x14ac:dyDescent="0.2">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x14ac:dyDescent="0.2">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x14ac:dyDescent="0.2">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x14ac:dyDescent="0.2">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x14ac:dyDescent="0.2">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x14ac:dyDescent="0.2">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x14ac:dyDescent="0.2">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x14ac:dyDescent="0.2">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x14ac:dyDescent="0.2">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x14ac:dyDescent="0.2">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x14ac:dyDescent="0.2">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x14ac:dyDescent="0.2">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x14ac:dyDescent="0.2">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x14ac:dyDescent="0.2">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x14ac:dyDescent="0.2">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x14ac:dyDescent="0.2">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x14ac:dyDescent="0.2">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x14ac:dyDescent="0.2">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x14ac:dyDescent="0.2">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x14ac:dyDescent="0.2">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x14ac:dyDescent="0.2">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x14ac:dyDescent="0.2">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x14ac:dyDescent="0.2">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x14ac:dyDescent="0.2">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x14ac:dyDescent="0.2">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x14ac:dyDescent="0.2">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x14ac:dyDescent="0.2">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x14ac:dyDescent="0.2">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x14ac:dyDescent="0.2">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x14ac:dyDescent="0.2">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x14ac:dyDescent="0.2">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x14ac:dyDescent="0.2">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x14ac:dyDescent="0.2">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x14ac:dyDescent="0.2">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x14ac:dyDescent="0.2">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x14ac:dyDescent="0.2">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x14ac:dyDescent="0.2">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x14ac:dyDescent="0.2">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x14ac:dyDescent="0.2">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x14ac:dyDescent="0.2">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x14ac:dyDescent="0.2">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x14ac:dyDescent="0.2">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x14ac:dyDescent="0.2">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x14ac:dyDescent="0.2">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x14ac:dyDescent="0.2">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x14ac:dyDescent="0.2">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x14ac:dyDescent="0.2">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x14ac:dyDescent="0.2">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x14ac:dyDescent="0.2">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x14ac:dyDescent="0.2">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x14ac:dyDescent="0.2">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x14ac:dyDescent="0.2">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x14ac:dyDescent="0.2">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x14ac:dyDescent="0.2">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x14ac:dyDescent="0.2">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x14ac:dyDescent="0.2">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x14ac:dyDescent="0.2">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x14ac:dyDescent="0.2">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x14ac:dyDescent="0.2">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x14ac:dyDescent="0.2">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x14ac:dyDescent="0.2">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x14ac:dyDescent="0.2">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x14ac:dyDescent="0.2">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x14ac:dyDescent="0.2">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x14ac:dyDescent="0.2">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x14ac:dyDescent="0.2">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x14ac:dyDescent="0.2">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x14ac:dyDescent="0.2">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x14ac:dyDescent="0.2">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x14ac:dyDescent="0.2">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x14ac:dyDescent="0.2">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x14ac:dyDescent="0.2">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x14ac:dyDescent="0.2">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x14ac:dyDescent="0.2">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x14ac:dyDescent="0.2">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x14ac:dyDescent="0.2">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x14ac:dyDescent="0.2">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x14ac:dyDescent="0.2">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x14ac:dyDescent="0.2">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x14ac:dyDescent="0.2">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x14ac:dyDescent="0.2">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x14ac:dyDescent="0.2">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x14ac:dyDescent="0.2">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x14ac:dyDescent="0.2">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x14ac:dyDescent="0.2">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x14ac:dyDescent="0.2">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x14ac:dyDescent="0.2">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x14ac:dyDescent="0.2">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x14ac:dyDescent="0.2">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x14ac:dyDescent="0.2">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x14ac:dyDescent="0.2">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x14ac:dyDescent="0.2">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x14ac:dyDescent="0.2">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x14ac:dyDescent="0.2">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x14ac:dyDescent="0.2">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x14ac:dyDescent="0.2">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x14ac:dyDescent="0.2">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x14ac:dyDescent="0.2">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x14ac:dyDescent="0.2">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x14ac:dyDescent="0.2">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x14ac:dyDescent="0.2">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x14ac:dyDescent="0.2">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x14ac:dyDescent="0.2">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x14ac:dyDescent="0.2">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x14ac:dyDescent="0.2">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x14ac:dyDescent="0.2">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x14ac:dyDescent="0.2">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x14ac:dyDescent="0.2">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x14ac:dyDescent="0.2">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x14ac:dyDescent="0.2">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x14ac:dyDescent="0.2">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x14ac:dyDescent="0.2">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x14ac:dyDescent="0.2">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x14ac:dyDescent="0.2">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x14ac:dyDescent="0.2">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x14ac:dyDescent="0.2">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x14ac:dyDescent="0.2">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x14ac:dyDescent="0.2">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x14ac:dyDescent="0.2">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x14ac:dyDescent="0.2">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x14ac:dyDescent="0.2">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x14ac:dyDescent="0.2">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x14ac:dyDescent="0.2">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x14ac:dyDescent="0.2">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x14ac:dyDescent="0.2">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x14ac:dyDescent="0.2">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x14ac:dyDescent="0.2">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x14ac:dyDescent="0.2">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x14ac:dyDescent="0.2">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x14ac:dyDescent="0.2">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x14ac:dyDescent="0.2">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x14ac:dyDescent="0.2">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x14ac:dyDescent="0.2">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x14ac:dyDescent="0.2">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x14ac:dyDescent="0.2">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x14ac:dyDescent="0.2">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x14ac:dyDescent="0.2">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x14ac:dyDescent="0.2">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x14ac:dyDescent="0.2">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x14ac:dyDescent="0.2">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x14ac:dyDescent="0.2">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x14ac:dyDescent="0.2">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x14ac:dyDescent="0.2">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x14ac:dyDescent="0.2">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x14ac:dyDescent="0.2">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x14ac:dyDescent="0.2">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x14ac:dyDescent="0.2">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x14ac:dyDescent="0.2">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x14ac:dyDescent="0.2">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x14ac:dyDescent="0.2">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x14ac:dyDescent="0.2">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x14ac:dyDescent="0.2">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x14ac:dyDescent="0.2">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x14ac:dyDescent="0.2">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x14ac:dyDescent="0.2">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x14ac:dyDescent="0.2">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x14ac:dyDescent="0.2">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x14ac:dyDescent="0.2">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x14ac:dyDescent="0.2">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x14ac:dyDescent="0.2">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x14ac:dyDescent="0.2">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x14ac:dyDescent="0.2">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x14ac:dyDescent="0.2">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x14ac:dyDescent="0.2">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x14ac:dyDescent="0.2">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x14ac:dyDescent="0.2">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x14ac:dyDescent="0.2">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x14ac:dyDescent="0.2">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x14ac:dyDescent="0.2">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x14ac:dyDescent="0.2">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x14ac:dyDescent="0.2">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x14ac:dyDescent="0.2">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x14ac:dyDescent="0.2">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x14ac:dyDescent="0.2">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x14ac:dyDescent="0.2">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x14ac:dyDescent="0.2">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x14ac:dyDescent="0.2">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x14ac:dyDescent="0.2">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x14ac:dyDescent="0.2">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x14ac:dyDescent="0.2">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x14ac:dyDescent="0.2">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x14ac:dyDescent="0.2">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x14ac:dyDescent="0.2">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x14ac:dyDescent="0.2">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x14ac:dyDescent="0.2">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x14ac:dyDescent="0.2">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x14ac:dyDescent="0.2">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x14ac:dyDescent="0.2">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x14ac:dyDescent="0.2">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x14ac:dyDescent="0.2">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x14ac:dyDescent="0.2">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x14ac:dyDescent="0.2">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x14ac:dyDescent="0.2">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x14ac:dyDescent="0.2">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x14ac:dyDescent="0.2">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x14ac:dyDescent="0.2">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x14ac:dyDescent="0.2">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x14ac:dyDescent="0.2">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x14ac:dyDescent="0.2">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x14ac:dyDescent="0.2">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x14ac:dyDescent="0.2">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x14ac:dyDescent="0.2">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x14ac:dyDescent="0.2">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x14ac:dyDescent="0.2">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x14ac:dyDescent="0.2">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x14ac:dyDescent="0.2">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x14ac:dyDescent="0.2">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x14ac:dyDescent="0.2">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x14ac:dyDescent="0.2">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x14ac:dyDescent="0.2">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x14ac:dyDescent="0.2">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x14ac:dyDescent="0.2">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x14ac:dyDescent="0.2">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x14ac:dyDescent="0.2">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x14ac:dyDescent="0.2">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x14ac:dyDescent="0.2">
      <c r="C788" s="196"/>
      <c r="G788" s="185"/>
      <c r="H788" s="185"/>
    </row>
    <row r="789" spans="1:14" x14ac:dyDescent="0.2">
      <c r="C789" s="196"/>
      <c r="G789" s="185"/>
      <c r="H789" s="185"/>
    </row>
    <row r="790" spans="1:14" x14ac:dyDescent="0.2">
      <c r="G790" s="185"/>
      <c r="H790" s="185"/>
    </row>
    <row r="791" spans="1:14" x14ac:dyDescent="0.2">
      <c r="G791" s="185"/>
      <c r="H791" s="185"/>
    </row>
    <row r="792" spans="1:14" x14ac:dyDescent="0.2">
      <c r="G792" s="185"/>
      <c r="H792" s="185"/>
    </row>
    <row r="793" spans="1:14" x14ac:dyDescent="0.2">
      <c r="G793" s="185"/>
      <c r="H793" s="185"/>
    </row>
  </sheetData>
  <sheetProtection sheet="1"/>
  <sortState xmlns:xlrd2="http://schemas.microsoft.com/office/spreadsheetml/2017/richdata2"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1054</v>
      </c>
      <c r="B1" s="2"/>
      <c r="C1" s="2" t="s">
        <v>335</v>
      </c>
      <c r="D1" s="2" t="s">
        <v>1219</v>
      </c>
      <c r="E1" s="2" t="s">
        <v>1220</v>
      </c>
      <c r="F1" s="2" t="s">
        <v>315</v>
      </c>
      <c r="G1" s="2" t="s">
        <v>1221</v>
      </c>
      <c r="H1" s="2"/>
      <c r="I1" s="2" t="s">
        <v>315</v>
      </c>
      <c r="J1" s="2" t="s">
        <v>1222</v>
      </c>
      <c r="K1" s="2"/>
      <c r="L1" s="2"/>
      <c r="M1" s="2"/>
      <c r="N1" s="2"/>
    </row>
    <row r="2" spans="1:14" x14ac:dyDescent="0.25">
      <c r="A2" t="s">
        <v>1223</v>
      </c>
      <c r="C2" t="s">
        <v>338</v>
      </c>
      <c r="D2" t="s">
        <v>1224</v>
      </c>
      <c r="E2">
        <v>1</v>
      </c>
      <c r="F2" t="s">
        <v>319</v>
      </c>
      <c r="G2" t="s">
        <v>1225</v>
      </c>
      <c r="I2" t="s">
        <v>317</v>
      </c>
      <c r="J2" t="s">
        <v>1226</v>
      </c>
    </row>
    <row r="3" spans="1:14" x14ac:dyDescent="0.25">
      <c r="A3" t="s">
        <v>1060</v>
      </c>
      <c r="C3" t="s">
        <v>340</v>
      </c>
      <c r="D3" t="s">
        <v>1227</v>
      </c>
      <c r="E3">
        <v>1</v>
      </c>
      <c r="F3" t="s">
        <v>319</v>
      </c>
      <c r="G3" t="s">
        <v>1225</v>
      </c>
      <c r="I3" t="s">
        <v>319</v>
      </c>
      <c r="J3" t="s">
        <v>320</v>
      </c>
    </row>
    <row r="4" spans="1:14" x14ac:dyDescent="0.25">
      <c r="A4" t="s">
        <v>1124</v>
      </c>
      <c r="C4" t="s">
        <v>342</v>
      </c>
      <c r="D4" t="s">
        <v>1228</v>
      </c>
      <c r="E4">
        <v>1</v>
      </c>
      <c r="F4" t="s">
        <v>319</v>
      </c>
      <c r="G4" t="s">
        <v>1225</v>
      </c>
      <c r="I4" t="s">
        <v>321</v>
      </c>
      <c r="J4" t="s">
        <v>322</v>
      </c>
    </row>
    <row r="5" spans="1:14" x14ac:dyDescent="0.25">
      <c r="A5" t="s">
        <v>1080</v>
      </c>
      <c r="C5" t="s">
        <v>344</v>
      </c>
      <c r="D5" t="s">
        <v>1229</v>
      </c>
      <c r="E5">
        <v>1</v>
      </c>
      <c r="F5" t="s">
        <v>319</v>
      </c>
      <c r="G5" t="s">
        <v>1225</v>
      </c>
      <c r="I5" t="s">
        <v>323</v>
      </c>
      <c r="J5" t="s">
        <v>324</v>
      </c>
    </row>
    <row r="6" spans="1:14" x14ac:dyDescent="0.25">
      <c r="A6" t="s">
        <v>1230</v>
      </c>
      <c r="C6" t="s">
        <v>346</v>
      </c>
      <c r="D6" t="s">
        <v>1231</v>
      </c>
      <c r="E6">
        <v>1</v>
      </c>
      <c r="F6" t="s">
        <v>319</v>
      </c>
      <c r="G6" t="s">
        <v>1225</v>
      </c>
      <c r="I6" t="s">
        <v>325</v>
      </c>
      <c r="J6" t="s">
        <v>1232</v>
      </c>
    </row>
    <row r="7" spans="1:14" x14ac:dyDescent="0.25">
      <c r="A7" t="s">
        <v>1233</v>
      </c>
      <c r="C7" t="s">
        <v>348</v>
      </c>
      <c r="D7" t="s">
        <v>1234</v>
      </c>
      <c r="E7">
        <v>2</v>
      </c>
      <c r="F7" t="s">
        <v>321</v>
      </c>
      <c r="G7" t="s">
        <v>1235</v>
      </c>
    </row>
    <row r="8" spans="1:14" x14ac:dyDescent="0.25">
      <c r="A8" t="s">
        <v>1088</v>
      </c>
      <c r="C8" t="s">
        <v>350</v>
      </c>
      <c r="D8" t="s">
        <v>1236</v>
      </c>
      <c r="E8">
        <v>3</v>
      </c>
      <c r="F8" t="s">
        <v>321</v>
      </c>
      <c r="G8" t="s">
        <v>1237</v>
      </c>
    </row>
    <row r="9" spans="1:14" x14ac:dyDescent="0.25">
      <c r="A9" t="s">
        <v>1238</v>
      </c>
      <c r="C9" t="s">
        <v>352</v>
      </c>
      <c r="D9" t="s">
        <v>1239</v>
      </c>
      <c r="E9">
        <v>3</v>
      </c>
      <c r="F9" t="s">
        <v>321</v>
      </c>
      <c r="G9" t="s">
        <v>1240</v>
      </c>
    </row>
    <row r="10" spans="1:14" x14ac:dyDescent="0.25">
      <c r="A10" t="s">
        <v>1162</v>
      </c>
      <c r="C10" t="s">
        <v>354</v>
      </c>
      <c r="D10" t="s">
        <v>1241</v>
      </c>
      <c r="E10">
        <v>4</v>
      </c>
      <c r="F10" t="s">
        <v>321</v>
      </c>
      <c r="G10" t="s">
        <v>1242</v>
      </c>
    </row>
    <row r="11" spans="1:14" x14ac:dyDescent="0.25">
      <c r="A11" t="s">
        <v>1164</v>
      </c>
      <c r="C11" t="s">
        <v>356</v>
      </c>
      <c r="D11" t="s">
        <v>1243</v>
      </c>
      <c r="E11">
        <v>4</v>
      </c>
      <c r="F11" t="s">
        <v>317</v>
      </c>
      <c r="G11" t="s">
        <v>1242</v>
      </c>
    </row>
    <row r="12" spans="1:14" x14ac:dyDescent="0.25">
      <c r="A12" t="s">
        <v>1126</v>
      </c>
      <c r="C12" t="s">
        <v>358</v>
      </c>
      <c r="D12" t="s">
        <v>1244</v>
      </c>
      <c r="E12">
        <v>4</v>
      </c>
      <c r="F12" t="s">
        <v>317</v>
      </c>
      <c r="G12" t="s">
        <v>1242</v>
      </c>
    </row>
    <row r="13" spans="1:14" x14ac:dyDescent="0.25">
      <c r="A13" t="s">
        <v>1166</v>
      </c>
      <c r="C13" t="s">
        <v>360</v>
      </c>
      <c r="D13" t="s">
        <v>1245</v>
      </c>
      <c r="E13">
        <v>4</v>
      </c>
      <c r="F13" t="s">
        <v>325</v>
      </c>
      <c r="G13" t="s">
        <v>1242</v>
      </c>
    </row>
    <row r="14" spans="1:14" x14ac:dyDescent="0.25">
      <c r="A14" t="s">
        <v>1062</v>
      </c>
      <c r="C14" t="s">
        <v>362</v>
      </c>
      <c r="D14" t="s">
        <v>1246</v>
      </c>
      <c r="E14">
        <v>4</v>
      </c>
      <c r="F14" t="s">
        <v>321</v>
      </c>
      <c r="G14" t="s">
        <v>1242</v>
      </c>
    </row>
    <row r="15" spans="1:14" x14ac:dyDescent="0.25">
      <c r="A15" t="s">
        <v>1064</v>
      </c>
      <c r="C15" t="s">
        <v>364</v>
      </c>
    </row>
    <row r="16" spans="1:14" x14ac:dyDescent="0.25">
      <c r="A16" t="s">
        <v>1128</v>
      </c>
      <c r="C16" t="s">
        <v>365</v>
      </c>
    </row>
    <row r="17" spans="1:3" x14ac:dyDescent="0.25">
      <c r="A17" t="s">
        <v>1090</v>
      </c>
      <c r="C17" t="s">
        <v>366</v>
      </c>
    </row>
    <row r="18" spans="1:3" x14ac:dyDescent="0.25">
      <c r="A18" t="s">
        <v>1130</v>
      </c>
      <c r="C18" t="s">
        <v>367</v>
      </c>
    </row>
    <row r="19" spans="1:3" x14ac:dyDescent="0.25">
      <c r="A19" t="s">
        <v>1132</v>
      </c>
      <c r="C19" t="s">
        <v>368</v>
      </c>
    </row>
    <row r="20" spans="1:3" x14ac:dyDescent="0.25">
      <c r="A20" t="s">
        <v>1168</v>
      </c>
      <c r="C20" t="s">
        <v>1247</v>
      </c>
    </row>
    <row r="21" spans="1:3" x14ac:dyDescent="0.25">
      <c r="A21" t="s">
        <v>1248</v>
      </c>
      <c r="C21" t="s">
        <v>1249</v>
      </c>
    </row>
    <row r="22" spans="1:3" x14ac:dyDescent="0.25">
      <c r="A22" t="s">
        <v>1250</v>
      </c>
      <c r="C22" t="s">
        <v>1251</v>
      </c>
    </row>
    <row r="23" spans="1:3" x14ac:dyDescent="0.25">
      <c r="A23" t="s">
        <v>1170</v>
      </c>
      <c r="C23" t="s">
        <v>1252</v>
      </c>
    </row>
    <row r="24" spans="1:3" x14ac:dyDescent="0.25">
      <c r="A24" t="s">
        <v>1253</v>
      </c>
      <c r="C24" t="s">
        <v>1254</v>
      </c>
    </row>
    <row r="25" spans="1:3" x14ac:dyDescent="0.25">
      <c r="A25" t="s">
        <v>1172</v>
      </c>
      <c r="C25" t="s">
        <v>1255</v>
      </c>
    </row>
    <row r="26" spans="1:3" x14ac:dyDescent="0.25">
      <c r="A26" t="s">
        <v>1134</v>
      </c>
      <c r="C26" t="s">
        <v>1256</v>
      </c>
    </row>
    <row r="27" spans="1:3" x14ac:dyDescent="0.25">
      <c r="A27" t="s">
        <v>1076</v>
      </c>
      <c r="C27" t="s">
        <v>1257</v>
      </c>
    </row>
    <row r="28" spans="1:3" x14ac:dyDescent="0.25">
      <c r="A28" t="s">
        <v>1094</v>
      </c>
    </row>
    <row r="29" spans="1:3" x14ac:dyDescent="0.25">
      <c r="A29" t="s">
        <v>1096</v>
      </c>
    </row>
    <row r="30" spans="1:3" x14ac:dyDescent="0.25">
      <c r="A30" t="s">
        <v>1174</v>
      </c>
    </row>
    <row r="31" spans="1:3" x14ac:dyDescent="0.25">
      <c r="A31" t="s">
        <v>1136</v>
      </c>
    </row>
    <row r="32" spans="1:3" x14ac:dyDescent="0.25">
      <c r="A32" t="s">
        <v>1176</v>
      </c>
    </row>
    <row r="33" spans="1:1" x14ac:dyDescent="0.25">
      <c r="A33" t="s">
        <v>1100</v>
      </c>
    </row>
    <row r="34" spans="1:1" x14ac:dyDescent="0.25">
      <c r="A34" t="s">
        <v>1178</v>
      </c>
    </row>
    <row r="35" spans="1:1" x14ac:dyDescent="0.25">
      <c r="A35" t="s">
        <v>1198</v>
      </c>
    </row>
    <row r="36" spans="1:1" x14ac:dyDescent="0.25">
      <c r="A36" t="s">
        <v>1102</v>
      </c>
    </row>
    <row r="37" spans="1:1" x14ac:dyDescent="0.25">
      <c r="A37" t="s">
        <v>1180</v>
      </c>
    </row>
    <row r="38" spans="1:1" x14ac:dyDescent="0.25">
      <c r="A38" t="s">
        <v>1258</v>
      </c>
    </row>
    <row r="39" spans="1:1" x14ac:dyDescent="0.25">
      <c r="A39" t="s">
        <v>1182</v>
      </c>
    </row>
    <row r="40" spans="1:1" x14ac:dyDescent="0.25">
      <c r="A40" t="s">
        <v>1216</v>
      </c>
    </row>
    <row r="41" spans="1:1" x14ac:dyDescent="0.25">
      <c r="A41" t="s">
        <v>1078</v>
      </c>
    </row>
    <row r="42" spans="1:1" x14ac:dyDescent="0.25">
      <c r="A42" t="s">
        <v>1140</v>
      </c>
    </row>
    <row r="43" spans="1:1" x14ac:dyDescent="0.25">
      <c r="A43" t="s">
        <v>1259</v>
      </c>
    </row>
    <row r="44" spans="1:1" x14ac:dyDescent="0.25">
      <c r="A44" t="s">
        <v>1260</v>
      </c>
    </row>
    <row r="45" spans="1:1" x14ac:dyDescent="0.25">
      <c r="A45" t="s">
        <v>1261</v>
      </c>
    </row>
    <row r="46" spans="1:1" x14ac:dyDescent="0.25">
      <c r="A46" t="s">
        <v>1184</v>
      </c>
    </row>
    <row r="47" spans="1:1" x14ac:dyDescent="0.25">
      <c r="A47" t="s">
        <v>1104</v>
      </c>
    </row>
    <row r="48" spans="1:1" x14ac:dyDescent="0.25">
      <c r="A48" t="s">
        <v>1144</v>
      </c>
    </row>
    <row r="49" spans="1:1" x14ac:dyDescent="0.25">
      <c r="A49" t="s">
        <v>1142</v>
      </c>
    </row>
    <row r="50" spans="1:1" x14ac:dyDescent="0.25">
      <c r="A50" t="s">
        <v>1218</v>
      </c>
    </row>
    <row r="51" spans="1:1" x14ac:dyDescent="0.25">
      <c r="A51" t="s">
        <v>1186</v>
      </c>
    </row>
    <row r="52" spans="1:1" x14ac:dyDescent="0.25">
      <c r="A52" t="s">
        <v>1106</v>
      </c>
    </row>
    <row r="53" spans="1:1" x14ac:dyDescent="0.25">
      <c r="A53" t="s">
        <v>1262</v>
      </c>
    </row>
    <row r="54" spans="1:1" x14ac:dyDescent="0.25">
      <c r="A54" t="s">
        <v>1188</v>
      </c>
    </row>
    <row r="55" spans="1:1" x14ac:dyDescent="0.25">
      <c r="A55" t="s">
        <v>1263</v>
      </c>
    </row>
    <row r="56" spans="1:1" x14ac:dyDescent="0.25">
      <c r="A56" t="s">
        <v>1110</v>
      </c>
    </row>
    <row r="57" spans="1:1" x14ac:dyDescent="0.25">
      <c r="A57" t="s">
        <v>1264</v>
      </c>
    </row>
    <row r="58" spans="1:1" x14ac:dyDescent="0.25">
      <c r="A58" t="s">
        <v>1214</v>
      </c>
    </row>
    <row r="59" spans="1:1" x14ac:dyDescent="0.25">
      <c r="A59" t="s">
        <v>1265</v>
      </c>
    </row>
    <row r="60" spans="1:1" x14ac:dyDescent="0.25">
      <c r="A60" t="s">
        <v>1190</v>
      </c>
    </row>
    <row r="61" spans="1:1" x14ac:dyDescent="0.25">
      <c r="A61" t="s">
        <v>1266</v>
      </c>
    </row>
    <row r="62" spans="1:1" x14ac:dyDescent="0.25">
      <c r="A62" t="s">
        <v>1192</v>
      </c>
    </row>
    <row r="63" spans="1:1" x14ac:dyDescent="0.25">
      <c r="A63" t="s">
        <v>1267</v>
      </c>
    </row>
    <row r="64" spans="1:1" x14ac:dyDescent="0.25">
      <c r="A64" t="s">
        <v>1112</v>
      </c>
    </row>
    <row r="65" spans="1:1" x14ac:dyDescent="0.25">
      <c r="A65" t="s">
        <v>1194</v>
      </c>
    </row>
    <row r="66" spans="1:1" x14ac:dyDescent="0.25">
      <c r="A66" t="s">
        <v>1146</v>
      </c>
    </row>
    <row r="67" spans="1:1" x14ac:dyDescent="0.25">
      <c r="A67" t="s">
        <v>1268</v>
      </c>
    </row>
    <row r="68" spans="1:1" x14ac:dyDescent="0.25">
      <c r="A68" t="s">
        <v>1196</v>
      </c>
    </row>
    <row r="69" spans="1:1" x14ac:dyDescent="0.25">
      <c r="A69" t="s">
        <v>1269</v>
      </c>
    </row>
    <row r="70" spans="1:1" x14ac:dyDescent="0.25">
      <c r="A70" t="s">
        <v>1270</v>
      </c>
    </row>
    <row r="71" spans="1:1" x14ac:dyDescent="0.25">
      <c r="A71" t="s">
        <v>1072</v>
      </c>
    </row>
    <row r="72" spans="1:1" x14ac:dyDescent="0.25">
      <c r="A72" t="s">
        <v>1114</v>
      </c>
    </row>
    <row r="73" spans="1:1" x14ac:dyDescent="0.25">
      <c r="A73" t="s">
        <v>1271</v>
      </c>
    </row>
    <row r="74" spans="1:1" x14ac:dyDescent="0.25">
      <c r="A74" t="s">
        <v>1116</v>
      </c>
    </row>
    <row r="75" spans="1:1" x14ac:dyDescent="0.25">
      <c r="A75" t="s">
        <v>1118</v>
      </c>
    </row>
    <row r="76" spans="1:1" x14ac:dyDescent="0.25">
      <c r="A76" t="s">
        <v>1148</v>
      </c>
    </row>
    <row r="77" spans="1:1" x14ac:dyDescent="0.25">
      <c r="A77" t="s">
        <v>1150</v>
      </c>
    </row>
    <row r="78" spans="1:1" x14ac:dyDescent="0.25">
      <c r="A78" t="s">
        <v>1272</v>
      </c>
    </row>
    <row r="79" spans="1:1" x14ac:dyDescent="0.25">
      <c r="A79" t="s">
        <v>1273</v>
      </c>
    </row>
    <row r="80" spans="1:1" x14ac:dyDescent="0.25">
      <c r="A80" t="s">
        <v>1152</v>
      </c>
    </row>
    <row r="81" spans="1:1" x14ac:dyDescent="0.25">
      <c r="A81" t="s">
        <v>1154</v>
      </c>
    </row>
    <row r="82" spans="1:1" x14ac:dyDescent="0.25">
      <c r="A82" t="s">
        <v>1212</v>
      </c>
    </row>
    <row r="83" spans="1:1" x14ac:dyDescent="0.25">
      <c r="A83" t="s">
        <v>1274</v>
      </c>
    </row>
    <row r="84" spans="1:1" x14ac:dyDescent="0.25">
      <c r="A84" t="s">
        <v>1200</v>
      </c>
    </row>
    <row r="85" spans="1:1" x14ac:dyDescent="0.25">
      <c r="A85" t="s">
        <v>1074</v>
      </c>
    </row>
    <row r="86" spans="1:1" x14ac:dyDescent="0.25">
      <c r="A86" t="s">
        <v>1084</v>
      </c>
    </row>
    <row r="87" spans="1:1" x14ac:dyDescent="0.25">
      <c r="A87" t="s">
        <v>1202</v>
      </c>
    </row>
    <row r="88" spans="1:1" x14ac:dyDescent="0.25">
      <c r="A88" t="s">
        <v>1156</v>
      </c>
    </row>
    <row r="89" spans="1:1" x14ac:dyDescent="0.25">
      <c r="A89" t="s">
        <v>1108</v>
      </c>
    </row>
    <row r="90" spans="1:1" x14ac:dyDescent="0.25">
      <c r="A90" t="s">
        <v>1120</v>
      </c>
    </row>
    <row r="91" spans="1:1" x14ac:dyDescent="0.25">
      <c r="A91" t="s">
        <v>1158</v>
      </c>
    </row>
    <row r="92" spans="1:1" x14ac:dyDescent="0.25">
      <c r="A92" t="s">
        <v>1204</v>
      </c>
    </row>
    <row r="93" spans="1:1" x14ac:dyDescent="0.25">
      <c r="A93" t="s">
        <v>1275</v>
      </c>
    </row>
    <row r="94" spans="1:1" x14ac:dyDescent="0.25">
      <c r="A94" t="s">
        <v>1206</v>
      </c>
    </row>
    <row r="95" spans="1:1" x14ac:dyDescent="0.25">
      <c r="A95" t="s">
        <v>1122</v>
      </c>
    </row>
    <row r="96" spans="1:1" x14ac:dyDescent="0.25">
      <c r="A96" t="s">
        <v>1208</v>
      </c>
    </row>
    <row r="97" spans="1:1" x14ac:dyDescent="0.25">
      <c r="A97" t="s">
        <v>1066</v>
      </c>
    </row>
    <row r="98" spans="1:1" x14ac:dyDescent="0.25">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topLeftCell="A16"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72" t="str">
        <f>Spolu!C3&amp;", "&amp;Spolu!C6</f>
        <v>Slovenská asociácia čínskeho wushu, Ladislava Dérera 35, Bratislava, 831 01</v>
      </c>
      <c r="B1" s="372"/>
      <c r="C1" s="372"/>
      <c r="N1" s="137" t="str">
        <f>O1&amp;" - "&amp;P1</f>
        <v>a - príspevok uznaným športom</v>
      </c>
      <c r="O1" s="137" t="s">
        <v>338</v>
      </c>
      <c r="P1" s="137" t="s">
        <v>339</v>
      </c>
    </row>
    <row r="2" spans="1:16" x14ac:dyDescent="0.25">
      <c r="N2" s="137" t="str">
        <f t="shared" ref="N2:N18" si="0">O2&amp;" - "&amp;P2</f>
        <v>b - príspevok Slovenskému olympijskému a športovému výboru</v>
      </c>
      <c r="O2" s="137" t="s">
        <v>340</v>
      </c>
      <c r="P2" s="137" t="s">
        <v>341</v>
      </c>
    </row>
    <row r="3" spans="1:16" x14ac:dyDescent="0.25">
      <c r="E3" s="373" t="s">
        <v>1276</v>
      </c>
      <c r="F3" s="374"/>
      <c r="N3" s="137" t="str">
        <f t="shared" si="0"/>
        <v>c - príspevok Slovenskému paralympijskému výboru</v>
      </c>
      <c r="O3" s="137" t="s">
        <v>342</v>
      </c>
      <c r="P3" s="137" t="s">
        <v>343</v>
      </c>
    </row>
    <row r="4" spans="1:16" ht="45.75" customHeight="1" x14ac:dyDescent="0.25">
      <c r="E4" s="374"/>
      <c r="F4" s="374"/>
      <c r="N4" s="137" t="str">
        <f t="shared" si="0"/>
        <v>d - príspevok športovcom top tímu</v>
      </c>
      <c r="O4" s="137" t="s">
        <v>344</v>
      </c>
      <c r="P4" s="137" t="s">
        <v>345</v>
      </c>
    </row>
    <row r="5" spans="1:16" ht="30.75" customHeight="1" x14ac:dyDescent="0.25">
      <c r="C5" s="138" t="s">
        <v>1277</v>
      </c>
      <c r="N5" s="137" t="str">
        <f t="shared" si="0"/>
        <v>e - rozvoj športov, ktoré nie sú uznanými podľa zákona č. 440/2015 Z. z.</v>
      </c>
      <c r="O5" s="137" t="s">
        <v>346</v>
      </c>
      <c r="P5" s="137" t="s">
        <v>351</v>
      </c>
    </row>
    <row r="6" spans="1:16" ht="30" x14ac:dyDescent="0.25">
      <c r="C6" s="138" t="s">
        <v>1278</v>
      </c>
      <c r="E6" s="140" t="s">
        <v>1279</v>
      </c>
      <c r="F6" s="149"/>
      <c r="N6" s="137" t="str">
        <f t="shared" si="0"/>
        <v>f - organizovanie významných a tradičných športových podujatí na území SR v roku 2020</v>
      </c>
      <c r="O6" s="137" t="s">
        <v>348</v>
      </c>
      <c r="P6" s="137" t="s">
        <v>1280</v>
      </c>
    </row>
    <row r="7" spans="1:16" x14ac:dyDescent="0.25">
      <c r="C7" s="138" t="s">
        <v>1281</v>
      </c>
      <c r="E7" s="140" t="s">
        <v>1282</v>
      </c>
      <c r="F7" s="150"/>
      <c r="N7" s="137" t="str">
        <f t="shared" si="0"/>
        <v>g - projekty školského, univerzitného športu a športu pre všetkých</v>
      </c>
      <c r="O7" s="137" t="s">
        <v>350</v>
      </c>
      <c r="P7" s="137" t="s">
        <v>1283</v>
      </c>
    </row>
    <row r="8" spans="1:16" x14ac:dyDescent="0.25">
      <c r="C8" s="138" t="s">
        <v>1284</v>
      </c>
      <c r="E8" s="140" t="s">
        <v>1285</v>
      </c>
      <c r="F8" s="151"/>
      <c r="N8" s="137" t="str">
        <f t="shared" si="0"/>
        <v>h - podpora a rozvoj turistických a cykloturistických trás</v>
      </c>
      <c r="O8" s="137" t="s">
        <v>352</v>
      </c>
      <c r="P8" s="137" t="s">
        <v>353</v>
      </c>
    </row>
    <row r="9" spans="1:16" x14ac:dyDescent="0.25">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x14ac:dyDescent="0.25">
      <c r="N10" s="137" t="str">
        <f t="shared" si="0"/>
        <v>j - projekty pre popularizáciu pohybových aktivít detí, mládeže a seniorov</v>
      </c>
      <c r="O10" s="137" t="s">
        <v>356</v>
      </c>
      <c r="P10" s="137" t="s">
        <v>1288</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75" t="s">
        <v>1289</v>
      </c>
      <c r="B12" s="375"/>
      <c r="C12" s="375"/>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1290</v>
      </c>
    </row>
    <row r="14" spans="1:16" ht="45" customHeight="1" x14ac:dyDescent="0.25">
      <c r="A14" s="376"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6"/>
      <c r="C14" s="376"/>
      <c r="F14" s="141"/>
      <c r="N14" s="137" t="str">
        <f t="shared" si="0"/>
        <v>n - organizovanie významnej súťaže podľa § 55 ods. 1 písm. b)</v>
      </c>
      <c r="O14" s="137" t="s">
        <v>364</v>
      </c>
      <c r="P14" s="137" t="s">
        <v>1291</v>
      </c>
    </row>
    <row r="15" spans="1:16" ht="32.1" customHeight="1" thickBot="1" x14ac:dyDescent="0.3">
      <c r="A15" s="139" t="s">
        <v>1292</v>
      </c>
      <c r="B15" s="377" t="s">
        <v>1293</v>
      </c>
      <c r="C15" s="378"/>
      <c r="N15" s="137" t="str">
        <f t="shared" si="0"/>
        <v>o - účasť na významnej súťaži podľa § 3 písm. h) druhého až štvrtého bodu Zákona o športe vrátane prípravy na túto súťaž</v>
      </c>
      <c r="O15" s="137" t="s">
        <v>365</v>
      </c>
      <c r="P15" s="137" t="s">
        <v>1294</v>
      </c>
    </row>
    <row r="16" spans="1:16" x14ac:dyDescent="0.25">
      <c r="A16" s="139" t="s">
        <v>1295</v>
      </c>
      <c r="B16" s="142">
        <f>F8</f>
        <v>0</v>
      </c>
      <c r="E16" s="145" t="s">
        <v>1296</v>
      </c>
      <c r="F16" s="146"/>
      <c r="N16" s="137" t="str">
        <f t="shared" si="0"/>
        <v>p - účasť na významnej súťaži podľa § 3 písm. h) prvého bodu Zákona o športe</v>
      </c>
      <c r="O16" s="137" t="s">
        <v>366</v>
      </c>
      <c r="P16" s="137" t="s">
        <v>1297</v>
      </c>
    </row>
    <row r="17" spans="1:16" x14ac:dyDescent="0.25">
      <c r="A17" s="139" t="s">
        <v>1298</v>
      </c>
      <c r="B17" s="254" t="s">
        <v>1299</v>
      </c>
      <c r="C17" s="194"/>
      <c r="E17" s="147"/>
      <c r="F17" s="284"/>
      <c r="N17" s="137" t="str">
        <f t="shared" si="0"/>
        <v xml:space="preserve">q - </v>
      </c>
      <c r="O17" s="137" t="s">
        <v>367</v>
      </c>
    </row>
    <row r="18" spans="1:16" x14ac:dyDescent="0.25">
      <c r="B18" s="193" t="s">
        <v>1300</v>
      </c>
      <c r="C18" s="142" t="str">
        <f>Spolu!C4</f>
        <v>42019541</v>
      </c>
      <c r="E18" s="147" t="s">
        <v>1301</v>
      </c>
      <c r="F18" s="284">
        <v>421947749446</v>
      </c>
      <c r="N18" s="137" t="str">
        <f t="shared" si="0"/>
        <v xml:space="preserve">r - </v>
      </c>
      <c r="O18" s="137" t="s">
        <v>368</v>
      </c>
    </row>
    <row r="19" spans="1:16" x14ac:dyDescent="0.25">
      <c r="E19" s="147" t="s">
        <v>1302</v>
      </c>
      <c r="F19" s="284">
        <v>421947749756</v>
      </c>
    </row>
    <row r="20" spans="1:16" ht="15.6" thickBot="1" x14ac:dyDescent="0.3">
      <c r="A20" s="139" t="s">
        <v>396</v>
      </c>
      <c r="B20" s="143">
        <f>F6</f>
        <v>0</v>
      </c>
      <c r="E20" s="208"/>
      <c r="F20" s="285"/>
    </row>
    <row r="21" spans="1:16" ht="189" customHeight="1" x14ac:dyDescent="0.25">
      <c r="B21" s="211"/>
      <c r="C21" s="144"/>
    </row>
    <row r="22" spans="1:16" ht="39.75" customHeight="1" x14ac:dyDescent="0.25">
      <c r="B22" s="371" t="s">
        <v>1303</v>
      </c>
      <c r="C22" s="371"/>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1304</v>
      </c>
    </row>
    <row r="29" spans="1:16" x14ac:dyDescent="0.25">
      <c r="N29" s="137" t="s">
        <v>1305</v>
      </c>
    </row>
    <row r="30" spans="1:16" x14ac:dyDescent="0.25">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topLeftCell="A10"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72" t="str">
        <f>Spolu!C3&amp;", "&amp;Spolu!C6</f>
        <v>Slovenská asociácia čínskeho wushu, Ladislava Dérera 35, Bratislava, 831 01</v>
      </c>
      <c r="B1" s="372"/>
      <c r="C1" s="372"/>
      <c r="N1" s="137" t="str">
        <f>O1&amp;" - "&amp;P1</f>
        <v>a - príspevok uznaným športom</v>
      </c>
      <c r="O1" s="137" t="s">
        <v>338</v>
      </c>
      <c r="P1" s="137" t="str">
        <f>Spolu!B17</f>
        <v>príspevok uznaným športom</v>
      </c>
    </row>
    <row r="2" spans="1:16" x14ac:dyDescent="0.25">
      <c r="N2" s="137" t="str">
        <f t="shared" ref="N2:N19" si="0">O2&amp;" - "&amp;P2</f>
        <v>b - príspevok Slovenskému olympijskému a športovému výboru</v>
      </c>
      <c r="O2" s="137" t="s">
        <v>340</v>
      </c>
      <c r="P2" s="137" t="str">
        <f>Spolu!B18</f>
        <v>príspevok Slovenskému olympijskému a športovému výboru</v>
      </c>
    </row>
    <row r="3" spans="1:16" x14ac:dyDescent="0.25">
      <c r="E3" s="373" t="s">
        <v>1276</v>
      </c>
      <c r="F3" s="374"/>
      <c r="N3" s="137" t="str">
        <f t="shared" si="0"/>
        <v>c - príspevok Slovenskému paralympijskému výboru</v>
      </c>
      <c r="O3" s="137" t="s">
        <v>342</v>
      </c>
      <c r="P3" s="137" t="str">
        <f>Spolu!B19</f>
        <v>príspevok Slovenskému paralympijskému výboru</v>
      </c>
    </row>
    <row r="4" spans="1:16" ht="45.75" customHeight="1" x14ac:dyDescent="0.25">
      <c r="E4" s="374"/>
      <c r="F4" s="374"/>
      <c r="N4" s="137" t="str">
        <f t="shared" si="0"/>
        <v>d - príspevok športovcom top tímu</v>
      </c>
      <c r="O4" s="137" t="s">
        <v>344</v>
      </c>
      <c r="P4" s="137" t="str">
        <f>Spolu!B20</f>
        <v>príspevok športovcom top tímu</v>
      </c>
    </row>
    <row r="5" spans="1:16" ht="30.75" customHeight="1" x14ac:dyDescent="0.25">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5">
      <c r="C6" s="138" t="s">
        <v>1278</v>
      </c>
      <c r="E6" s="140" t="s">
        <v>1279</v>
      </c>
      <c r="F6" s="149"/>
      <c r="N6" s="137" t="str">
        <f t="shared" si="0"/>
        <v>f - plnenie úloh verejného záujmu v športe</v>
      </c>
      <c r="O6" s="137" t="s">
        <v>348</v>
      </c>
      <c r="P6" s="137" t="str">
        <f>Spolu!B22</f>
        <v>plnenie úloh verejného záujmu v športe</v>
      </c>
    </row>
    <row r="7" spans="1:16" x14ac:dyDescent="0.25">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5">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x14ac:dyDescent="0.25">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5">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75" t="s">
        <v>1308</v>
      </c>
      <c r="B12" s="375"/>
      <c r="C12" s="375"/>
      <c r="D12" s="138"/>
      <c r="E12" s="138"/>
      <c r="F12" s="195" t="s">
        <v>1309</v>
      </c>
      <c r="G12" s="138"/>
      <c r="N12" s="137" t="str">
        <f t="shared" si="0"/>
        <v>l - podpora zdravotne postihnutých športovcov</v>
      </c>
      <c r="O12" s="137" t="s">
        <v>360</v>
      </c>
      <c r="P12" s="137" t="str">
        <f>Spolu!B28</f>
        <v>podpora zdravotne postihnutých športovcov</v>
      </c>
    </row>
    <row r="13" spans="1:16" ht="55.35" customHeight="1" x14ac:dyDescent="0.25">
      <c r="A13" s="376"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6"/>
      <c r="C13" s="376"/>
      <c r="F13" s="195" t="s">
        <v>1400</v>
      </c>
      <c r="N13" s="137" t="str">
        <f t="shared" si="0"/>
        <v>m - organizácia tradičných športových podujatí</v>
      </c>
      <c r="O13" s="137" t="s">
        <v>362</v>
      </c>
      <c r="P13" s="137" t="str">
        <f>Spolu!B29</f>
        <v>organizácia tradičných športových podujatí</v>
      </c>
    </row>
    <row r="14" spans="1:16" ht="34.35" customHeight="1" x14ac:dyDescent="0.25">
      <c r="A14" s="139" t="s">
        <v>1292</v>
      </c>
      <c r="B14" s="377" t="s">
        <v>1310</v>
      </c>
      <c r="C14" s="378"/>
      <c r="F14" s="313"/>
      <c r="N14" s="137" t="str">
        <f t="shared" si="0"/>
        <v xml:space="preserve">n - </v>
      </c>
      <c r="O14" s="137" t="s">
        <v>364</v>
      </c>
    </row>
    <row r="15" spans="1:16" ht="34.35" customHeight="1" x14ac:dyDescent="0.25">
      <c r="A15" s="139" t="s">
        <v>1311</v>
      </c>
      <c r="B15" s="377"/>
      <c r="C15" s="378"/>
      <c r="F15" s="380"/>
      <c r="N15" s="137" t="str">
        <f t="shared" si="0"/>
        <v xml:space="preserve">o - </v>
      </c>
      <c r="O15" s="137" t="s">
        <v>365</v>
      </c>
    </row>
    <row r="16" spans="1:16" x14ac:dyDescent="0.25">
      <c r="A16" s="139" t="s">
        <v>1295</v>
      </c>
      <c r="B16" s="142">
        <f>F8</f>
        <v>0</v>
      </c>
      <c r="C16" s="137"/>
      <c r="F16" s="380"/>
      <c r="N16" s="137" t="str">
        <f t="shared" si="0"/>
        <v xml:space="preserve">p - </v>
      </c>
      <c r="O16" s="137" t="s">
        <v>366</v>
      </c>
    </row>
    <row r="17" spans="1:16" ht="32.1" customHeight="1" x14ac:dyDescent="0.25">
      <c r="A17" s="139" t="s">
        <v>1298</v>
      </c>
      <c r="B17" s="142">
        <f>F9</f>
        <v>0</v>
      </c>
      <c r="C17" s="137"/>
      <c r="F17" s="380"/>
      <c r="N17" s="137" t="str">
        <f t="shared" si="0"/>
        <v xml:space="preserve">q - </v>
      </c>
      <c r="O17" s="137" t="s">
        <v>367</v>
      </c>
    </row>
    <row r="18" spans="1:16" ht="15.6" thickBot="1" x14ac:dyDescent="0.3">
      <c r="B18" s="193" t="s">
        <v>1312</v>
      </c>
      <c r="C18" s="194">
        <v>31</v>
      </c>
      <c r="N18" s="137" t="str">
        <f t="shared" si="0"/>
        <v xml:space="preserve">r - </v>
      </c>
      <c r="O18" s="137" t="s">
        <v>368</v>
      </c>
    </row>
    <row r="19" spans="1:16" x14ac:dyDescent="0.25">
      <c r="B19" s="193" t="s">
        <v>1300</v>
      </c>
      <c r="C19" s="142" t="str">
        <f>Spolu!C4</f>
        <v>42019541</v>
      </c>
      <c r="F19" s="145" t="s">
        <v>1296</v>
      </c>
      <c r="G19" s="207"/>
      <c r="H19" s="146"/>
      <c r="N19" s="137" t="str">
        <f t="shared" si="0"/>
        <v xml:space="preserve"> - </v>
      </c>
    </row>
    <row r="20" spans="1:16" x14ac:dyDescent="0.25">
      <c r="A20" s="139" t="s">
        <v>396</v>
      </c>
      <c r="B20" s="143">
        <f>F6</f>
        <v>0</v>
      </c>
      <c r="C20" s="137"/>
      <c r="F20" s="147"/>
      <c r="G20" s="286"/>
      <c r="H20" s="148"/>
    </row>
    <row r="21" spans="1:16" x14ac:dyDescent="0.25">
      <c r="B21" s="137"/>
      <c r="C21" s="137"/>
      <c r="F21" s="147" t="s">
        <v>1301</v>
      </c>
      <c r="G21" s="286">
        <v>421947749446</v>
      </c>
      <c r="H21" s="148"/>
      <c r="N21" s="137" t="str">
        <f>O21&amp;" - "&amp;P21</f>
        <v>026 01 - Šport pre všetkých, školský a univerzitný šport</v>
      </c>
      <c r="O21" s="137" t="s">
        <v>317</v>
      </c>
      <c r="P21" s="137" t="s">
        <v>318</v>
      </c>
    </row>
    <row r="22" spans="1:16" x14ac:dyDescent="0.25">
      <c r="A22" s="137"/>
      <c r="B22" s="137"/>
      <c r="F22" s="147" t="s">
        <v>1302</v>
      </c>
      <c r="G22" s="286">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79" t="s">
        <v>1303</v>
      </c>
      <c r="C24" s="379"/>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1313</v>
      </c>
    </row>
    <row r="28" spans="1:16" x14ac:dyDescent="0.25">
      <c r="N28" s="137" t="s">
        <v>1314</v>
      </c>
    </row>
    <row r="29" spans="1:16" x14ac:dyDescent="0.25">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1316</v>
      </c>
    </row>
    <row r="2" spans="1:2" ht="30" customHeight="1" x14ac:dyDescent="0.25">
      <c r="A2" s="381" t="s">
        <v>1317</v>
      </c>
      <c r="B2" s="381"/>
    </row>
    <row r="3" spans="1:2" x14ac:dyDescent="0.25">
      <c r="A3" s="61" t="s">
        <v>1318</v>
      </c>
      <c r="B3" s="61" t="s">
        <v>1319</v>
      </c>
    </row>
    <row r="4" spans="1:2" x14ac:dyDescent="0.25">
      <c r="A4" s="62" t="s">
        <v>1320</v>
      </c>
      <c r="B4" s="62" t="s">
        <v>1321</v>
      </c>
    </row>
    <row r="5" spans="1:2" x14ac:dyDescent="0.25">
      <c r="A5" s="62" t="s">
        <v>1322</v>
      </c>
      <c r="B5" s="62" t="s">
        <v>1323</v>
      </c>
    </row>
    <row r="6" spans="1:2" x14ac:dyDescent="0.25">
      <c r="A6" s="62" t="s">
        <v>1324</v>
      </c>
      <c r="B6" s="62" t="s">
        <v>1325</v>
      </c>
    </row>
    <row r="7" spans="1:2" x14ac:dyDescent="0.25">
      <c r="A7" s="62" t="s">
        <v>1326</v>
      </c>
      <c r="B7" s="62" t="s">
        <v>1327</v>
      </c>
    </row>
    <row r="8" spans="1:2" x14ac:dyDescent="0.25">
      <c r="A8" s="62" t="s">
        <v>1328</v>
      </c>
      <c r="B8" s="62" t="s">
        <v>1329</v>
      </c>
    </row>
    <row r="9" spans="1:2" x14ac:dyDescent="0.25">
      <c r="A9" s="62" t="s">
        <v>1330</v>
      </c>
      <c r="B9" s="62" t="s">
        <v>1331</v>
      </c>
    </row>
    <row r="10" spans="1:2" x14ac:dyDescent="0.25">
      <c r="A10" s="62" t="s">
        <v>1332</v>
      </c>
      <c r="B10" s="62" t="s">
        <v>1333</v>
      </c>
    </row>
    <row r="11" spans="1:2" x14ac:dyDescent="0.25">
      <c r="A11" s="62" t="s">
        <v>1334</v>
      </c>
      <c r="B11" s="62" t="s">
        <v>1335</v>
      </c>
    </row>
    <row r="12" spans="1:2" x14ac:dyDescent="0.25">
      <c r="A12" s="62" t="s">
        <v>1336</v>
      </c>
      <c r="B12" s="62" t="s">
        <v>1337</v>
      </c>
    </row>
    <row r="13" spans="1:2" x14ac:dyDescent="0.25">
      <c r="A13" s="62" t="s">
        <v>1338</v>
      </c>
      <c r="B13" s="62" t="s">
        <v>1339</v>
      </c>
    </row>
    <row r="14" spans="1:2" x14ac:dyDescent="0.25">
      <c r="A14" s="62" t="s">
        <v>1340</v>
      </c>
      <c r="B14" s="62" t="s">
        <v>1341</v>
      </c>
    </row>
    <row r="15" spans="1:2" x14ac:dyDescent="0.25">
      <c r="A15" s="62" t="s">
        <v>1342</v>
      </c>
      <c r="B15" s="62" t="s">
        <v>1343</v>
      </c>
    </row>
    <row r="16" spans="1:2" x14ac:dyDescent="0.25">
      <c r="A16" s="62" t="s">
        <v>1344</v>
      </c>
      <c r="B16" s="62" t="s">
        <v>1345</v>
      </c>
    </row>
    <row r="17" spans="1:2" x14ac:dyDescent="0.25">
      <c r="A17" s="62" t="s">
        <v>1346</v>
      </c>
      <c r="B17" s="62" t="s">
        <v>1347</v>
      </c>
    </row>
    <row r="18" spans="1:2" x14ac:dyDescent="0.25">
      <c r="A18" s="62" t="s">
        <v>1348</v>
      </c>
      <c r="B18" s="62" t="s">
        <v>1349</v>
      </c>
    </row>
    <row r="19" spans="1:2" x14ac:dyDescent="0.25">
      <c r="A19" s="62" t="s">
        <v>1350</v>
      </c>
      <c r="B19" s="62" t="s">
        <v>1351</v>
      </c>
    </row>
    <row r="20" spans="1:2" x14ac:dyDescent="0.25">
      <c r="A20" s="62" t="s">
        <v>1352</v>
      </c>
      <c r="B20" s="62" t="s">
        <v>1353</v>
      </c>
    </row>
    <row r="21" spans="1:2" x14ac:dyDescent="0.25">
      <c r="A21" s="62" t="s">
        <v>1354</v>
      </c>
      <c r="B21" s="62" t="s">
        <v>1355</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B3C1FF37-FAEA-430F-81A0-5BEA0F7AA300}">
  <ds:schemaRefs>
    <ds:schemaRef ds:uri="6bdf28ae-65c4-4f6e-bc50-9bbd2c60ae30"/>
    <ds:schemaRef ds:uri="http://schemas.microsoft.com/office/2006/documentManagement/types"/>
    <ds:schemaRef ds:uri="http://www.w3.org/XML/1998/namespace"/>
    <ds:schemaRef ds:uri="http://purl.org/dc/elements/1.1/"/>
    <ds:schemaRef ds:uri="http://purl.org/dc/dcmitype/"/>
    <ds:schemaRef ds:uri="http://schemas.microsoft.com/office/infopath/2007/PartnerControls"/>
    <ds:schemaRef ds:uri="http://purl.org/dc/terms/"/>
    <ds:schemaRef ds:uri="http://schemas.openxmlformats.org/package/2006/metadata/core-properties"/>
    <ds:schemaRef ds:uri="1761cb37-c33f-42c7-9eeb-6f00cca254d3"/>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lu bo</cp:lastModifiedBy>
  <cp:revision/>
  <cp:lastPrinted>2025-01-23T13:30:36Z</cp:lastPrinted>
  <dcterms:created xsi:type="dcterms:W3CDTF">2017-02-20T06:20:12Z</dcterms:created>
  <dcterms:modified xsi:type="dcterms:W3CDTF">2026-04-01T12:14:51Z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