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D:\1_volejbal\01 1VK Púchov\01 financie\06 dodávatelia\05 partneri 1VK\žiadosti\výzva 2025\"/>
    </mc:Choice>
  </mc:AlternateContent>
  <bookViews>
    <workbookView xWindow="0" yWindow="0" windowWidth="25200" windowHeight="11985"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<sst xmlns="http://schemas.openxmlformats.org/spreadsheetml/2006/main" count="6560" uniqueCount="3021">
  <si>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</si>
  <si>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</si>
  <si>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</si>
  <si>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</si>
  <si>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</si>
  <si>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</si>
  <si>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</si>
  <si>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</si>
  <si>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</si>
  <si>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</si>
  <si>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</si>
  <si>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</si>
  <si>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</si>
  <si>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</si>
  <si>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</si>
  <si>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</si>
  <si>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</si>
  <si>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</si>
  <si>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</si>
  <si>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</si>
  <si>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</si>
  <si>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</si>
  <si>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</si>
  <si>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</si>
  <si>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</si>
  <si>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</si>
  <si>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</si>
  <si>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</si>
  <si>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</si>
  <si>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</si>
  <si>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</si>
  <si>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</si>
  <si>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</si>
  <si>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</si>
  <si>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</si>
  <si>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</si>
  <si>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</si>
  <si>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</si>
  <si>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</si>
  <si>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</si>
  <si>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</si>
  <si>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</si>
  <si>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</si>
  <si>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</si>
  <si>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</si>
  <si>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</si>
  <si>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</si>
  <si>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</si>
  <si>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</si>
  <si>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</si>
  <si>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</si>
  <si>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</si>
  <si>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</si>
  <si>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</si>
  <si>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</si>
  <si>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</si>
  <si>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</si>
  <si>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</si>
  <si>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</si>
  <si>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</si>
  <si>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</si>
  <si>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</si>
  <si>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</si>
  <si>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</si>
  <si>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</si>
  <si>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</si>
  <si>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</si>
  <si>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</si>
  <si>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</si>
  <si>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</si>
  <si>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</si>
  <si>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</si>
  <si>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</si>
  <si>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</si>
  <si>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</si>
  <si>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</si>
  <si>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</si>
  <si>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</si>
  <si>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</si>
  <si>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</si>
  <si>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</si>
  <si>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</si>
  <si>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</si>
  <si>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</si>
  <si>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</si>
  <si>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</si>
  <si>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</si>
  <si>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</si>
  <si>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</si>
  <si>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</si>
  <si>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</si>
  <si>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</si>
  <si>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</si>
  <si>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</si>
  <si>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</si>
  <si>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</si>
  <si>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</si>
  <si>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</si>
  <si>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</si>
  <si>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</si>
  <si>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</si>
  <si>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</si>
  <si>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</si>
  <si>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</si>
  <si>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</si>
  <si>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</si>
  <si>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</si>
  <si>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</si>
  <si>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</si>
  <si>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</si>
  <si>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</si>
  <si>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</si>
  <si>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</si>
  <si>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</si>
  <si>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</si>
  <si>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</si>
  <si>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</si>
  <si>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</si>
  <si>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</si>
  <si>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</si>
  <si>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</si>
  <si>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</si>
  <si>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</si>
  <si>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</si>
  <si>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</si>
  <si>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</si>
  <si>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</si>
  <si>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</si>
  <si>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</si>
  <si>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</si>
  <si>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</si>
  <si>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</si>
  <si>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</si>
  <si>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</si>
  <si>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</si>
  <si>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</si>
  <si>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</si>
  <si>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</si>
  <si>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</si>
  <si>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</si>
  <si>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</si>
  <si>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</si>
  <si>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</si>
  <si>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</si>
  <si>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</si>
  <si>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</si>
  <si>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</si>
  <si>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</si>
  <si>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</si>
  <si>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</si>
  <si>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</si>
  <si>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</si>
  <si>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</si>
  <si>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</si>
  <si>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</si>
  <si>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</si>
  <si>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</si>
  <si>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</si>
  <si>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</si>
  <si>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</si>
  <si>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</si>
  <si>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</si>
  <si>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</si>
  <si>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</si>
  <si>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</si>
  <si>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</si>
  <si>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</si>
  <si>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</si>
  <si>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</si>
  <si>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</si>
  <si>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</si>
  <si>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</si>
  <si>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</si>
  <si>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</si>
  <si>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</si>
  <si>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</si>
  <si>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</si>
  <si>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</si>
  <si>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</si>
  <si>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</si>
  <si>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</si>
  <si>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</si>
  <si>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</si>
  <si>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</si>
  <si>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</si>
  <si>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</si>
  <si>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</si>
  <si>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</si>
  <si>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</si>
  <si>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</si>
  <si>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</si>
  <si>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</si>
  <si>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</si>
  <si>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</si>
  <si>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</si>
  <si>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</si>
  <si>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</si>
  <si>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</si>
  <si>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</si>
  <si>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</si>
  <si>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</si>
  <si>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</si>
  <si>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</si>
  <si>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</si>
  <si>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</si>
  <si>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</si>
  <si>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</si>
  <si>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</si>
  <si>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</si>
  <si>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</si>
  <si>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</si>
  <si>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</si>
  <si>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</si>
  <si>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</si>
  <si>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</si>
  <si>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</si>
  <si>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</si>
  <si>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</si>
  <si>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</si>
  <si>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</si>
  <si>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</si>
  <si>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</si>
  <si>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</si>
  <si>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</si>
  <si>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</si>
  <si>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</si>
  <si>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</si>
  <si>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</si>
  <si>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</si>
  <si>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</si>
  <si>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</si>
  <si>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</si>
  <si>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</si>
  <si>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</si>
  <si>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</si>
  <si>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</si>
  <si>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</si>
  <si>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</si>
  <si>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</si>
  <si>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</si>
  <si>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</si>
  <si>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</si>
  <si>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</si>
  <si>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</si>
  <si>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</si>
  <si>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</si>
  <si>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</si>
  <si>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</si>
  <si>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</si>
  <si>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</si>
  <si>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</si>
  <si>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</si>
  <si>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</si>
  <si>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</si>
  <si>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</si>
  <si>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</si>
  <si>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</si>
  <si>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</si>
  <si>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</si>
  <si>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</si>
  <si>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</si>
  <si>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</si>
  <si>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</si>
  <si>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</si>
  <si>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</si>
  <si>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</si>
  <si>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</si>
  <si>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</si>
  <si>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</si>
  <si>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</si>
  <si>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</si>
  <si>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</si>
  <si>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</si>
  <si>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</si>
  <si>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</si>
  <si>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</si>
  <si>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</si>
  <si>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</si>
  <si>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</si>
  <si>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</si>
  <si>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</si>
  <si>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</si>
  <si>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</si>
  <si>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</si>
  <si>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</si>
  <si>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</si>
  <si>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</si>
  <si>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</si>
  <si>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</si>
  <si>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</si>
  <si>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</si>
  <si>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</si>
  <si>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</si>
  <si>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</si>
  <si>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</si>
  <si>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</si>
  <si>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</si>
  <si>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</si>
  <si>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</si>
  <si>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</si>
  <si>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</si>
  <si>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</si>
  <si>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</si>
  <si>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</si>
  <si>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</si>
  <si>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</si>
  <si>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</si>
  <si>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</si>
  <si>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</si>
  <si>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</si>
  <si>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</si>
  <si>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</si>
  <si>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</si>
  <si>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</si>
  <si>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</si>
  <si>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</si>
  <si>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</si>
  <si>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</si>
  <si>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</si>
  <si>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</si>
  <si>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</si>
  <si>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</si>
  <si>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</si>
  <si>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</si>
  <si>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</si>
  <si>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</si>
  <si>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</si>
  <si>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</si>
  <si>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</si>
  <si>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</si>
  <si>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</si>
  <si>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</si>
  <si>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</si>
  <si>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</si>
  <si>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</si>
  <si>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</si>
  <si>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</si>
  <si>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</si>
  <si>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</si>
  <si>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</si>
  <si>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</si>
  <si>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</si>
  <si>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</si>
  <si>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</si>
  <si>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</si>
  <si>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</si>
  <si>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</si>
  <si>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</si>
  <si>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</si>
  <si>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</si>
  <si>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</si>
  <si>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</si>
  <si>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</si>
  <si>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</si>
  <si>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</si>
  <si>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</si>
  <si>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</si>
  <si>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</si>
  <si>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</si>
  <si>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</si>
  <si>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</si>
  <si>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</si>
  <si>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</si>
  <si>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</si>
  <si>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</si>
  <si>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</si>
  <si>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</si>
  <si>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</si>
  <si>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</si>
  <si>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</si>
  <si>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</si>
  <si>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</si>
  <si>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</si>
  <si>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</si>
  <si>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</si>
  <si>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</si>
  <si>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</si>
  <si>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</si>
  <si>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</si>
  <si>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</si>
  <si>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</si>
  <si>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</si>
  <si>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</si>
  <si>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</si>
  <si>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</si>
  <si>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</si>
  <si>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</si>
  <si>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</si>
  <si>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</si>
  <si>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</si>
  <si>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</si>
  <si>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</si>
  <si>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</si>
  <si>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</si>
  <si>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</si>
  <si>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</si>
  <si>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</si>
  <si>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</si>
  <si>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</si>
  <si>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</si>
  <si>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</si>
  <si>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</si>
  <si>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</si>
  <si>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</si>
  <si>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</si>
  <si>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</si>
  <si>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</si>
  <si>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</si>
  <si>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</si>
  <si>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</si>
  <si>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</si>
  <si>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</si>
  <si>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</si>
  <si>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</si>
  <si>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</si>
  <si>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</si>
  <si>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</si>
  <si>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</si>
  <si>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</si>
  <si>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</si>
  <si>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</si>
  <si>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</si>
  <si>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</si>
  <si>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</si>
  <si>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</si>
  <si>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</si>
  <si>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</si>
  <si>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</si>
  <si>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</si>
  <si>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</si>
  <si>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</si>
  <si>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</si>
  <si>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</si>
  <si>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</si>
  <si>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</si>
  <si>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</si>
  <si>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</si>
  <si>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</si>
  <si>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</si>
  <si>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</si>
  <si>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</si>
  <si>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</si>
  <si>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</si>
  <si>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</si>
  <si>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</si>
  <si>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</si>
  <si>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</si>
  <si>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</si>
  <si>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</si>
  <si>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</si>
  <si>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</si>
  <si>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</si>
  <si>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</si>
  <si>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</si>
  <si>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</si>
  <si>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</si>
  <si>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</si>
  <si>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</si>
  <si>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</si>
  <si>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</si>
  <si>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</si>
  <si>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</si>
  <si>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</si>
  <si>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</si>
  <si>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</si>
  <si>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</si>
  <si>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</si>
  <si>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</si>
  <si>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</si>
  <si>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</si>
  <si>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</si>
  <si>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</si>
  <si>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</si>
  <si>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</si>
  <si>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</si>
  <si>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</si>
  <si>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</si>
  <si>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</si>
  <si>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</si>
  <si>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</si>
  <si>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</si>
  <si>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</si>
  <si>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</si>
  <si>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</si>
  <si>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</si>
  <si>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</si>
  <si>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</si>
  <si>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</si>
  <si>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</si>
  <si>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</si>
  <si>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</si>
  <si>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</si>
  <si>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</si>
  <si>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</si>
  <si>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</si>
  <si>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</si>
  <si>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</si>
  <si>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</si>
  <si>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</si>
  <si>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</si>
  <si>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</si>
  <si>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</si>
  <si>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</si>
  <si>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</si>
  <si>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</si>
  <si>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</si>
  <si>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</si>
  <si>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</si>
  <si>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</si>
  <si>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</si>
  <si>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</si>
  <si>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</si>
  <si>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</si>
  <si>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</si>
  <si>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</si>
  <si>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</si>
  <si>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</si>
  <si>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</si>
  <si>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</si>
  <si>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</si>
  <si>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</si>
  <si>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</si>
  <si>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</si>
  <si>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</si>
  <si>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</si>
  <si>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</si>
  <si>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</si>
  <si>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</si>
  <si>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</si>
  <si>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</si>
  <si>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</si>
  <si>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</si>
  <si>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</si>
  <si>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</si>
  <si>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</si>
  <si>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</si>
  <si>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</si>
  <si>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</si>
  <si>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</si>
  <si>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</si>
  <si>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</si>
  <si>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</si>
  <si>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</si>
  <si>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</si>
  <si>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</si>
  <si>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</si>
  <si>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</si>
  <si>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</si>
  <si>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</si>
  <si>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</si>
  <si>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</si>
  <si>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</si>
  <si>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</si>
  <si>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</si>
  <si>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</si>
  <si>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</si>
  <si>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</si>
  <si>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</si>
  <si>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</si>
  <si>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</si>
  <si>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</si>
  <si>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</si>
  <si>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</si>
  <si>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</si>
  <si>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</si>
  <si>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</si>
  <si>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</si>
  <si>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</si>
  <si>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</si>
  <si>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</si>
  <si>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</si>
  <si>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</si>
  <si>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</si>
  <si>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</si>
  <si>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</si>
  <si>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</si>
  <si>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</si>
  <si>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</si>
  <si>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</si>
  <si>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</si>
  <si>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</si>
  <si>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</si>
  <si>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</si>
  <si>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</si>
  <si>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</si>
  <si>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</si>
  <si>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</si>
  <si>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</si>
  <si>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</si>
  <si>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</si>
  <si>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</si>
  <si>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</si>
  <si>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</si>
  <si>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</si>
  <si>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</si>
  <si>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</si>
  <si>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</si>
  <si>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</si>
  <si>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</si>
  <si>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</si>
  <si>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</si>
  <si>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</si>
  <si>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</si>
  <si>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</si>
  <si>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</si>
  <si>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</si>
  <si>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</si>
  <si>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</si>
  <si>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</si>
  <si>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</si>
  <si>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</si>
  <si>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</si>
  <si>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</si>
  <si>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</si>
  <si>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</si>
  <si>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</si>
  <si>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</si>
  <si>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</si>
  <si>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</si>
  <si>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</si>
  <si>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</si>
  <si>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</si>
  <si>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</si>
  <si>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</si>
  <si>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</si>
  <si>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</si>
  <si>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</si>
  <si>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</si>
  <si>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</si>
  <si>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</si>
  <si>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</si>
  <si>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</si>
  <si>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</si>
  <si>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</si>
  <si>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</si>
  <si>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</si>
  <si>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</si>
  <si>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</si>
  <si>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</si>
  <si>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</si>
  <si>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</si>
  <si>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</si>
  <si>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</si>
  <si>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</si>
  <si>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</si>
  <si>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</si>
  <si>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</si>
  <si>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</si>
  <si>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</si>
  <si>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</si>
  <si>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</si>
  <si>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</si>
  <si>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</si>
  <si>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</si>
  <si>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</si>
  <si>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</si>
  <si>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</si>
  <si>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</si>
  <si>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</si>
  <si>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</si>
  <si>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</si>
  <si>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</si>
  <si>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</si>
  <si>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</si>
  <si>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</si>
  <si>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</si>
  <si>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</si>
  <si>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</si>
  <si>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</si>
  <si>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</si>
  <si>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</si>
  <si>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</si>
  <si>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</si>
  <si>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</si>
  <si>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</si>
  <si>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</si>
  <si>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</si>
  <si>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</si>
  <si>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</si>
  <si>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</si>
  <si>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</si>
  <si>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</si>
  <si>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</si>
  <si>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</si>
  <si>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</si>
  <si>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</si>
  <si>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</si>
  <si>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</si>
  <si>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</si>
  <si>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</si>
  <si>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</si>
  <si>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</si>
  <si>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</si>
  <si>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</si>
  <si>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</si>
  <si>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</si>
  <si>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</si>
  <si>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</si>
  <si>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</si>
  <si>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</si>
  <si>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</si>
  <si>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</si>
  <si>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</si>
  <si>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</si>
  <si>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</si>
  <si>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</si>
  <si>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</si>
  <si>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</si>
  <si>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</si>
  <si>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</si>
  <si>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</si>
  <si>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</si>
  <si>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</si>
  <si>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</si>
  <si>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</si>
  <si>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</si>
  <si>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</si>
  <si>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</si>
  <si>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</si>
  <si>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</si>
  <si>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</si>
  <si>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</si>
  <si>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</si>
  <si>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</si>
  <si>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</si>
  <si>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</si>
  <si>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</si>
  <si>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</si>
  <si>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</si>
  <si>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</si>
  <si>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</si>
  <si>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</si>
  <si>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</si>
  <si>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</si>
  <si>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</si>
  <si>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</si>
  <si>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</si>
  <si>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</si>
  <si>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</si>
  <si>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</si>
  <si>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</si>
  <si>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</si>
  <si>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</si>
  <si>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</si>
  <si>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</si>
  <si>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</si>
  <si>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</si>
  <si>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</si>
  <si>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</si>
  <si>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</si>
  <si>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</si>
  <si>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</si>
  <si>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</si>
  <si>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</si>
  <si>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</si>
  <si>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</si>
  <si>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</si>
  <si>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</si>
  <si>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</si>
  <si>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</si>
  <si>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</si>
  <si>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</si>
  <si>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</si>
  <si>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</si>
  <si>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</si>
  <si>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</si>
  <si>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</si>
  <si>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</si>
  <si>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</si>
  <si>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</si>
  <si>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</si>
  <si>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</si>
  <si>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</si>
  <si>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</si>
  <si>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</si>
  <si>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</si>
  <si>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</si>
  <si>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</si>
  <si>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</si>
  <si>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</si>
  <si>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</si>
  <si>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</si>
  <si>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</si>
  <si>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</si>
  <si>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</si>
  <si>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</si>
  <si>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</si>
  <si>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</si>
  <si>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</si>
  <si>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</si>
  <si>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</si>
  <si>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</si>
  <si>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</si>
  <si>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</si>
  <si>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</si>
  <si>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</si>
  <si>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</si>
  <si>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</si>
  <si>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</si>
  <si>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</si>
  <si>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</si>
  <si>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</si>
  <si>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</si>
  <si>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</si>
  <si>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</si>
  <si>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</si>
  <si>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</si>
  <si>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</si>
  <si>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</si>
  <si>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</si>
  <si>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</si>
  <si>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</si>
  <si>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</si>
  <si>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</si>
  <si>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</si>
  <si>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</si>
  <si>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</si>
  <si>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</si>
  <si>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</si>
  <si>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</si>
  <si>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</si>
  <si>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</si>
  <si>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</si>
  <si>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</si>
  <si>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</si>
  <si>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</si>
  <si>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</si>
  <si>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</si>
  <si>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</si>
  <si>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</si>
  <si>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</si>
  <si>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</si>
  <si>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</si>
  <si>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</si>
  <si>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</si>
  <si>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</si>
  <si>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</si>
  <si>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</si>
  <si>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</si>
  <si>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</si>
  <si>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</si>
  <si>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</si>
  <si>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</si>
  <si>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</si>
  <si>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</si>
  <si>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</si>
  <si>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</si>
  <si>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</si>
  <si>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</si>
  <si>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</si>
  <si>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</si>
  <si>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</si>
  <si>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</si>
  <si>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</si>
  <si>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</si>
  <si>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</si>
  <si>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</si>
  <si>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</si>
  <si>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</si>
  <si>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</si>
  <si>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</si>
  <si>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</si>
  <si>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</si>
  <si>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</si>
  <si>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</si>
  <si>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</si>
  <si>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</si>
  <si>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</si>
  <si>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</si>
  <si>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</si>
  <si>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</si>
  <si>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</si>
  <si>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</si>
  <si>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</si>
  <si>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</si>
  <si>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</si>
  <si>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</si>
  <si>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</si>
  <si>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</si>
  <si>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</si>
  <si>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</si>
  <si>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</si>
  <si>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</si>
  <si>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</si>
  <si>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</si>
  <si>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</si>
  <si>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</si>
  <si>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</si>
  <si>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</si>
  <si>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</si>
  <si>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</si>
  <si>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</si>
  <si>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</si>
  <si>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</si>
  <si>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</si>
  <si>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</si>
  <si>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</si>
  <si>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</si>
  <si>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</si>
  <si>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</si>
  <si>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</si>
  <si>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</si>
  <si>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</si>
  <si>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</si>
  <si>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</si>
  <si>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</si>
  <si>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</si>
  <si>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</si>
  <si>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</si>
  <si>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</si>
  <si>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</si>
  <si>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</si>
  <si>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</si>
  <si>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</si>
  <si>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</si>
  <si>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</si>
  <si>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</si>
  <si>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</si>
  <si>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</si>
  <si>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</si>
  <si>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</si>
  <si>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</si>
  <si>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</si>
  <si>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</si>
  <si>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</si>
  <si>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</si>
  <si>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</si>
  <si>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</si>
  <si>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</si>
  <si>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</si>
  <si>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</si>
  <si>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</si>
  <si>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</si>
  <si>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</si>
  <si>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</si>
  <si>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</si>
  <si>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</si>
  <si>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</si>
  <si>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</si>
  <si>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</si>
  <si>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</si>
  <si>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</si>
  <si>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</si>
  <si>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</si>
  <si>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</si>
  <si>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</si>
  <si>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</si>
  <si>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</si>
  <si>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</si>
  <si>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</si>
  <si>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</si>
  <si>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</si>
  <si>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</si>
  <si>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</si>
  <si>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</si>
  <si>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</si>
  <si>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</si>
  <si>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</si>
  <si>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</si>
  <si>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</si>
  <si>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</si>
  <si>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</si>
  <si>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</si>
  <si>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</si>
  <si>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</si>
  <si>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</si>
  <si>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</si>
  <si>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</si>
  <si>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</si>
  <si>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</si>
  <si>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</si>
  <si>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</si>
  <si>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</si>
  <si>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</si>
  <si>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</si>
  <si>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</si>
  <si>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</si>
  <si>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</si>
  <si>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</si>
  <si>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</si>
  <si>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</si>
  <si>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</si>
  <si>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</si>
  <si>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</si>
  <si>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</si>
  <si>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</si>
  <si>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</si>
  <si>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</si>
  <si>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</si>
  <si>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</si>
  <si>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</si>
  <si>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</si>
  <si>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</si>
  <si>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</si>
  <si>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</si>
  <si>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</si>
  <si>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</si>
  <si>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</si>
  <si>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</si>
  <si>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</si>
  <si>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</si>
  <si>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</si>
  <si>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</si>
  <si>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</si>
  <si>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</si>
  <si>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</si>
  <si>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</si>
  <si>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</si>
  <si>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</si>
  <si>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</si>
  <si>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</si>
  <si>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</si>
  <si>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</si>
  <si>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</si>
  <si>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</si>
  <si>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</si>
  <si>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</si>
  <si>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</si>
  <si>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</si>
  <si>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</si>
  <si>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</si>
  <si>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</si>
  <si>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</si>
  <si>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</si>
  <si>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</si>
  <si>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</si>
  <si>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</si>
  <si>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</si>
  <si>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</si>
  <si>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</si>
  <si>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</si>
  <si>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</si>
  <si>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</si>
  <si>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</si>
  <si>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</si>
  <si>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</si>
  <si>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</si>
  <si>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</si>
  <si>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</si>
  <si>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</si>
  <si>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</si>
  <si>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</si>
  <si>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</si>
  <si>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</si>
  <si>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</si>
  <si>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</si>
  <si>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</si>
  <si>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</si>
  <si>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</si>
  <si>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</si>
  <si>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</si>
  <si>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</si>
  <si>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</si>
  <si>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</si>
  <si>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</si>
  <si>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</si>
  <si>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</si>
  <si>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</si>
  <si>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</si>
  <si>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</si>
  <si>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</si>
  <si>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</si>
  <si>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</si>
  <si>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</si>
  <si>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</si>
  <si>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</si>
  <si>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</si>
  <si>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</si>
  <si>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</si>
  <si>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</si>
  <si>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</si>
  <si>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</si>
  <si>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</si>
  <si>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</si>
  <si>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</si>
  <si>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</si>
  <si>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</si>
  <si>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</si>
  <si>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</si>
  <si>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</si>
  <si>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</si>
  <si>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</si>
  <si>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</si>
  <si>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</si>
  <si>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</si>
  <si>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</si>
  <si>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</si>
  <si>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</si>
  <si>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</si>
  <si>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</si>
  <si>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</si>
  <si>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</si>
  <si>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</si>
  <si>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</si>
  <si>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</si>
  <si>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</si>
  <si>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</si>
  <si>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</si>
  <si>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</si>
  <si>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</si>
  <si>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</si>
  <si>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</si>
  <si>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</si>
  <si>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</si>
  <si>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</si>
  <si>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</si>
  <si>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</si>
  <si>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</si>
  <si>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</si>
  <si>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</si>
  <si>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</si>
  <si>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</si>
  <si>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</si>
  <si>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</si>
  <si>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</si>
  <si>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</si>
  <si>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</si>
  <si>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</si>
  <si>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</si>
  <si>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</si>
  <si>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</si>
  <si>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</si>
  <si>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</si>
  <si>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</si>
  <si>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</si>
  <si>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</si>
  <si>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</si>
  <si>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</si>
  <si>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</si>
  <si>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</si>
  <si>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</si>
  <si>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</si>
  <si>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</si>
  <si>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</si>
  <si>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</si>
  <si>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</si>
  <si>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</si>
  <si>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</si>
  <si>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</si>
  <si>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</si>
  <si>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</si>
  <si>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</si>
  <si>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</si>
  <si>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</si>
  <si>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</si>
  <si>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</si>
  <si>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</si>
  <si>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</si>
  <si>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</si>
  <si>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</si>
  <si>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</si>
  <si>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</si>
  <si>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</si>
  <si>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</si>
  <si>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</si>
  <si>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</si>
  <si>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</si>
  <si>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</si>
  <si>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</si>
  <si>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</si>
  <si>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</si>
  <si>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</si>
  <si>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</si>
  <si>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</si>
  <si>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</si>
  <si>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</si>
  <si>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</si>
  <si>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</si>
  <si>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</si>
  <si>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</si>
  <si>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</si>
  <si>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</si>
  <si>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</si>
  <si>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</si>
  <si>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</si>
  <si>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</si>
  <si>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</si>
  <si>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</si>
  <si>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</si>
  <si>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</si>
  <si>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</si>
  <si>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</si>
  <si>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</si>
  <si>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</si>
  <si>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</si>
  <si>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</si>
  <si>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</si>
  <si>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</si>
  <si>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</si>
  <si>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</si>
  <si>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</si>
  <si>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</si>
  <si>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</si>
  <si>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</si>
  <si>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</si>
  <si>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</si>
  <si>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</si>
  <si>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</si>
  <si>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</si>
  <si>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</si>
  <si>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</si>
  <si>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</si>
  <si>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</si>
  <si>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</si>
  <si>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</si>
  <si>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</si>
  <si>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</si>
  <si>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</si>
  <si>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</si>
  <si>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</si>
  <si>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</si>
  <si>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</si>
  <si>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</si>
  <si>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</si>
  <si>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</si>
  <si>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</si>
  <si>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</si>
  <si>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</si>
  <si>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</si>
  <si>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</si>
  <si>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</si>
  <si>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</si>
  <si>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</si>
  <si>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</si>
  <si>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</si>
  <si>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</si>
  <si>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</si>
  <si>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</si>
  <si>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</si>
  <si>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</si>
  <si>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</si>
  <si>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</si>
  <si>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</si>
  <si>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</si>
  <si>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</si>
  <si>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</si>
  <si>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</si>
  <si>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</si>
  <si>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</si>
  <si>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</si>
  <si>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</si>
  <si>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</si>
  <si>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</si>
  <si>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</si>
  <si>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</si>
  <si>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</si>
  <si>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</si>
  <si>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</si>
  <si>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</si>
  <si>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</si>
  <si>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</si>
  <si>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</si>
  <si>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</si>
  <si>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</si>
  <si>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</si>
  <si>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</si>
  <si>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</si>
  <si>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</si>
  <si>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</si>
  <si>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</si>
  <si>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</si>
  <si>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</si>
  <si>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</si>
  <si>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</si>
  <si>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</si>
  <si>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</si>
  <si>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</si>
  <si>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</si>
  <si>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</si>
  <si>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</si>
  <si>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</si>
  <si>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</si>
  <si>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</si>
  <si>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</si>
  <si>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</si>
  <si>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</si>
  <si>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</si>
  <si>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</si>
  <si>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</si>
  <si>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</si>
  <si>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</si>
  <si>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</si>
  <si>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</si>
  <si>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</si>
  <si>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</si>
  <si>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</si>
  <si>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</si>
  <si>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</si>
  <si>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</si>
  <si>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</si>
  <si>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</si>
  <si>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</si>
  <si>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</si>
  <si>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</si>
  <si>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</si>
  <si>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</si>
  <si>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</si>
  <si>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</si>
  <si>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</si>
  <si>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</si>
  <si>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</si>
  <si>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</si>
  <si>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</si>
  <si>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</si>
  <si>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</si>
  <si>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</si>
  <si>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</si>
  <si>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</si>
  <si>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</si>
  <si>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</si>
  <si>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</si>
  <si>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</si>
  <si>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</si>
  <si>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</si>
  <si>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</si>
  <si>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</si>
  <si>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</si>
  <si>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</si>
  <si>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</si>
  <si>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</si>
  <si>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</si>
  <si>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</si>
  <si>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</si>
  <si>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</si>
  <si>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</si>
  <si>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</si>
  <si>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</si>
  <si>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</si>
  <si>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</si>
  <si>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</si>
  <si>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</si>
  <si>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</si>
  <si>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</si>
  <si>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</si>
  <si>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</si>
  <si>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</si>
  <si>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</si>
  <si>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</si>
  <si>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</si>
  <si>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</si>
  <si>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</si>
  <si>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</si>
  <si>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</si>
  <si>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</si>
  <si>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</si>
  <si>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</si>
  <si>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</si>
  <si>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</si>
  <si>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</si>
  <si>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</si>
  <si>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</si>
  <si>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</si>
  <si>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</si>
  <si>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</si>
  <si>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</si>
  <si>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</si>
  <si>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</si>
  <si>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</si>
  <si>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</si>
  <si>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</si>
  <si>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</si>
  <si>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</si>
  <si>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</si>
  <si>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</si>
  <si>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</si>
  <si>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</si>
  <si>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</si>
  <si>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</si>
  <si>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</si>
  <si>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</si>
  <si>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</si>
  <si>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</si>
  <si>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</si>
  <si>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</si>
  <si>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</si>
  <si>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</si>
  <si>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</si>
  <si>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</si>
  <si>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</si>
  <si>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</si>
  <si>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</si>
  <si>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</si>
  <si>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</si>
  <si>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</si>
  <si>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</si>
  <si>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</si>
  <si>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</si>
  <si>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</si>
  <si>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</si>
  <si>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</si>
  <si>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</si>
  <si>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</si>
  <si>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</si>
  <si>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</si>
  <si>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</si>
  <si>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</si>
  <si>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</si>
  <si>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</si>
  <si>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</si>
  <si>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</si>
  <si>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</si>
  <si>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</si>
  <si>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</si>
  <si>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</si>
  <si>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</si>
  <si>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</si>
  <si>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</si>
  <si>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</si>
  <si>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</si>
  <si>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</si>
  <si>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</si>
  <si>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</si>
  <si>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</si>
  <si>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</si>
  <si>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</si>
  <si>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</si>
  <si>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</si>
  <si>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</si>
  <si>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</si>
  <si>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</si>
  <si>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</si>
  <si>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</si>
  <si>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</si>
  <si>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</si>
  <si>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</si>
  <si>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</si>
  <si>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</si>
  <si>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</si>
  <si>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</si>
  <si>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</si>
  <si>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</si>
  <si>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</si>
  <si>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</si>
  <si>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</si>
  <si>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</si>
  <si>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</si>
  <si>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</si>
  <si>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</si>
  <si>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</si>
  <si>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</si>
  <si>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</si>
  <si>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</si>
  <si>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</si>
  <si>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</si>
  <si>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</si>
  <si>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</si>
  <si>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</si>
  <si>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</si>
  <si>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</si>
  <si>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</si>
  <si>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</si>
  <si>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</si>
  <si>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</si>
  <si>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</si>
  <si>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</si>
  <si>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</si>
  <si>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</si>
  <si>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</si>
  <si>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</si>
  <si>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</si>
  <si>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</si>
  <si>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</si>
  <si>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</si>
  <si>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</si>
  <si>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</si>
  <si>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</si>
  <si>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</si>
  <si>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</si>
  <si>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</si>
  <si>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</si>
  <si>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</si>
  <si>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</si>
  <si>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</si>
  <si>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</si>
  <si>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</si>
  <si>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</si>
  <si>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</si>
  <si>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</si>
  <si>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</si>
  <si>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</si>
  <si>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</si>
  <si>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</si>
  <si>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</si>
  <si>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</si>
  <si>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</si>
  <si>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</si>
  <si>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</si>
  <si>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</si>
  <si>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</si>
  <si>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</si>
  <si>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</si>
  <si>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</si>
  <si>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</si>
  <si>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</si>
  <si>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</si>
  <si>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</si>
  <si>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</si>
  <si>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</si>
  <si>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</si>
  <si>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</si>
  <si>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</si>
  <si>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</si>
  <si>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</si>
  <si>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</si>
  <si>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</si>
  <si>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</si>
  <si>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</si>
  <si>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</si>
  <si>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</si>
  <si>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</si>
  <si>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</si>
  <si>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</si>
  <si>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</si>
  <si>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</si>
  <si>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</si>
  <si>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</si>
  <si>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</si>
  <si>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</si>
  <si>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</si>
  <si>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</si>
  <si>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</si>
  <si>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</si>
  <si>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</si>
  <si>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</si>
  <si>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</si>
  <si>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</si>
  <si>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</si>
  <si>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</si>
  <si>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</si>
  <si>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</si>
  <si>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</si>
  <si>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</si>
  <si>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</si>
  <si>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</si>
  <si>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</si>
  <si>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</si>
  <si>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</si>
  <si>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</si>
  <si>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</si>
  <si>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</si>
  <si>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</si>
  <si>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</si>
  <si>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</si>
  <si>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</si>
  <si>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</si>
  <si>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</si>
  <si>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</si>
  <si>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</si>
  <si>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</si>
  <si>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</si>
  <si>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</si>
  <si>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</si>
  <si>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</si>
  <si>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</si>
  <si>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</si>
  <si>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</si>
  <si>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</si>
  <si>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</si>
  <si>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</si>
  <si>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</si>
  <si>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</si>
  <si>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</si>
  <si>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</si>
  <si>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</si>
  <si>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</si>
  <si>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</si>
  <si>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</si>
  <si>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</si>
  <si>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</si>
  <si>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</si>
  <si>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</si>
  <si>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</si>
  <si>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</si>
  <si>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</si>
  <si>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</si>
  <si>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</si>
  <si>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</si>
  <si>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</si>
  <si>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</si>
  <si>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</si>
  <si>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</si>
  <si>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</si>
  <si>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</si>
  <si>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</si>
  <si>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</si>
  <si>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</si>
  <si>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</si>
  <si>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</si>
  <si>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</si>
  <si>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</si>
  <si>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</si>
  <si>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</si>
  <si>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</si>
  <si>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</si>
  <si>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</si>
  <si>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</si>
  <si>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</si>
  <si>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</si>
  <si>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</si>
  <si>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</si>
  <si>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</si>
  <si>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</si>
  <si>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</si>
  <si>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</si>
  <si>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</si>
  <si>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</si>
  <si>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</si>
  <si>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</si>
  <si>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</si>
  <si>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</si>
  <si>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</si>
  <si>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</si>
  <si>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</si>
  <si>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</si>
  <si>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</si>
  <si>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</si>
  <si>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</si>
  <si>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</si>
  <si>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</si>
  <si>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</si>
  <si>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</si>
  <si>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</si>
  <si>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</si>
  <si>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</si>
  <si>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</si>
  <si>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</si>
  <si>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</si>
  <si>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</si>
  <si>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</si>
  <si>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</si>
  <si>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</si>
  <si>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</si>
  <si>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</si>
  <si>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</si>
  <si>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</si>
  <si>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</si>
  <si>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</si>
  <si>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</si>
  <si>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</si>
  <si>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</si>
  <si>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</si>
  <si>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</si>
  <si>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</si>
  <si>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</si>
  <si>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</si>
  <si>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</si>
  <si>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</si>
  <si>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</si>
  <si>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</si>
  <si>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</si>
  <si>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</si>
  <si>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</si>
  <si>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</si>
  <si>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</si>
  <si>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</si>
  <si>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</si>
  <si>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</si>
  <si>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</si>
  <si>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</si>
  <si>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</si>
  <si>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</si>
  <si>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</si>
  <si>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</si>
  <si>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</si>
  <si>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</si>
  <si>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</si>
  <si>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</si>
  <si>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</si>
  <si>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</si>
  <si>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</si>
  <si>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</si>
  <si>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</si>
  <si>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</si>
  <si>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</si>
  <si>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</si>
  <si>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</si>
  <si>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</si>
  <si>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</si>
  <si>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</si>
  <si>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</si>
  <si>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</si>
  <si>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</si>
  <si>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</si>
  <si>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</si>
  <si>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</si>
  <si>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</si>
  <si>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</si>
  <si>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</si>
  <si>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</si>
  <si>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</si>
  <si>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</si>
  <si>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</si>
  <si>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</si>
  <si>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</si>
  <si>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</si>
  <si>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</si>
  <si>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</si>
  <si>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</si>
  <si>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</si>
  <si>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</si>
  <si>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</si>
  <si>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</si>
  <si>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</si>
  <si>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</si>
  <si>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</si>
  <si>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</si>
  <si>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</si>
  <si>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</si>
  <si>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</si>
  <si>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</si>
  <si>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</si>
  <si>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</si>
  <si>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</si>
  <si>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</si>
  <si>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</si>
  <si>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</si>
  <si>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</si>
  <si>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</si>
  <si>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</si>
  <si>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</si>
  <si>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</si>
  <si>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</si>
  <si>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</si>
  <si>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</si>
  <si>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</si>
  <si>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</si>
  <si>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</si>
  <si>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</si>
  <si>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</si>
  <si>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</si>
  <si>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</si>
  <si>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</si>
  <si>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</si>
  <si>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</si>
  <si>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</si>
  <si>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</si>
  <si>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</si>
  <si>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</si>
  <si>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</si>
  <si>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</si>
  <si>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</si>
  <si>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</si>
  <si>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</si>
  <si>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</si>
  <si>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</si>
  <si>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</si>
  <si>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</si>
  <si>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</si>
  <si>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</si>
  <si>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</si>
  <si>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</si>
  <si>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</si>
  <si>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</si>
  <si>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</si>
  <si>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</si>
  <si>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</si>
  <si>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</si>
  <si>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</si>
  <si>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</si>
  <si>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</si>
  <si>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</si>
  <si>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</si>
  <si>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</si>
  <si>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</si>
  <si>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</si>
  <si>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</si>
  <si>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</si>
  <si>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</si>
  <si>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</si>
  <si>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</si>
  <si>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</si>
  <si>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</si>
  <si>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</si>
  <si>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</si>
  <si>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</si>
  <si>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</si>
  <si>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</si>
  <si>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</si>
  <si>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</si>
  <si>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</si>
  <si>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</si>
  <si>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</si>
  <si>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</si>
  <si>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</si>
  <si>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</si>
  <si>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</si>
  <si>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</si>
  <si>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</si>
  <si>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</si>
  <si>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</si>
  <si>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</si>
  <si>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</si>
  <si>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</si>
  <si>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</si>
  <si>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</si>
  <si>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</si>
  <si>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</si>
  <si>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</si>
  <si>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</si>
  <si>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</si>
  <si>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</si>
  <si>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</si>
  <si>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</si>
  <si>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</si>
  <si>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</si>
  <si>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</si>
  <si>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</si>
  <si>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</si>
  <si>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</si>
  <si>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</si>
  <si>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</si>
  <si>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</si>
  <si>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</si>
  <si>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</si>
  <si>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</si>
  <si>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</si>
  <si>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</si>
  <si>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</si>
  <si>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</si>
  <si>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</si>
  <si>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</si>
  <si>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</si>
  <si>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</si>
  <si>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</si>
  <si>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</si>
  <si>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</si>
  <si>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</si>
  <si>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</si>
  <si>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</si>
  <si>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</si>
  <si>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</si>
  <si>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</si>
  <si>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</si>
  <si>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</si>
  <si>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</si>
  <si>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</si>
  <si>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</si>
  <si>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</si>
  <si>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</si>
  <si>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</si>
  <si>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</si>
  <si>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</si>
  <si>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</si>
  <si>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</si>
  <si>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</si>
  <si>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</si>
  <si>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</si>
  <si>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</si>
  <si>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</si>
  <si>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</si>
  <si>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</si>
  <si>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</si>
  <si>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</si>
  <si>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</si>
  <si>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</si>
  <si>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</si>
  <si>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</si>
  <si>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</si>
  <si>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</si>
  <si>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</si>
  <si>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</si>
  <si>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</si>
  <si>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</si>
  <si>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</si>
  <si>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</si>
  <si>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</si>
  <si>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</si>
  <si>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</si>
  <si>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</si>
  <si>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</si>
  <si>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</si>
  <si>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</si>
  <si>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</si>
  <si>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</si>
  <si>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</si>
  <si>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</si>
  <si>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</si>
  <si>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</si>
  <si>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</si>
  <si>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</si>
  <si>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</si>
  <si>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</si>
  <si>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</si>
  <si>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</si>
  <si>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</si>
  <si>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</si>
  <si>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</si>
  <si>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</si>
  <si>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</si>
  <si>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</si>
  <si>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</si>
  <si>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</si>
  <si>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</si>
  <si>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</si>
  <si>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</si>
  <si>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</si>
  <si>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</si>
  <si>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</si>
  <si>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</si>
  <si>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</si>
  <si>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</si>
  <si>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</si>
  <si>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</si>
  <si>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</si>
  <si>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</si>
  <si>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</si>
  <si>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</si>
  <si>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</si>
  <si>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</si>
  <si>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</si>
  <si>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</si>
  <si>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</si>
  <si>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</si>
  <si>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</si>
  <si>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</si>
  <si>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</si>
  <si>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</si>
  <si>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</si>
  <si>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</si>
  <si>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</si>
  <si>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</si>
  <si>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</si>
  <si>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</si>
  <si>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</si>
  <si>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</si>
  <si>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</si>
  <si>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</si>
  <si>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</si>
  <si>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</si>
  <si>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</si>
  <si>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</si>
  <si>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</si>
  <si>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</si>
  <si>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</si>
  <si>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</si>
  <si>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</si>
  <si>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</si>
  <si>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</si>
  <si>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</si>
  <si>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</si>
  <si>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</si>
  <si>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</si>
  <si>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</si>
  <si>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</si>
  <si>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</si>
  <si>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</si>
  <si>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</si>
  <si>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</si>
  <si>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</si>
  <si>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</si>
  <si>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</si>
  <si>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</si>
  <si>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</si>
  <si>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</si>
  <si>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</si>
  <si>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</si>
  <si>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</si>
  <si>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</si>
  <si>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</si>
  <si>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</si>
  <si>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</si>
  <si>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</si>
  <si>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</si>
  <si>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</si>
  <si>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</si>
  <si>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</si>
  <si>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</si>
  <si>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</si>
  <si>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</si>
  <si>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</si>
  <si>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</si>
  <si>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</si>
  <si>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</si>
  <si>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</si>
  <si>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</si>
  <si>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</si>
  <si>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</si>
  <si>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</si>
  <si>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</si>
  <si>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</si>
  <si>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</si>
  <si>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</si>
  <si>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</si>
  <si>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</si>
  <si>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</si>
  <si>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</si>
  <si>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</si>
  <si>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</si>
  <si>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</si>
  <si>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</si>
  <si>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</si>
  <si>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</si>
  <si>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</si>
  <si>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</si>
  <si>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</si>
  <si>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</si>
  <si>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</si>
  <si>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</si>
  <si>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</si>
  <si>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</si>
  <si>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</si>
  <si>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</si>
  <si>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</si>
  <si>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</si>
  <si>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</si>
  <si>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</si>
  <si>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</si>
  <si>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</si>
  <si>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</si>
  <si>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</si>
  <si>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</si>
  <si>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</si>
  <si>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</si>
  <si>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</si>
  <si>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</si>
  <si>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</si>
  <si>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</si>
  <si>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</si>
  <si>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</si>
  <si>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</si>
  <si>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</si>
  <si>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</si>
  <si>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</si>
  <si>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</si>
  <si>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</si>
  <si>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</si>
  <si>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</si>
  <si>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</si>
  <si>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</si>
  <si>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</si>
  <si>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</si>
  <si>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</si>
  <si>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</si>
  <si>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</si>
  <si>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</si>
  <si>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</si>
  <si>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</si>
  <si>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</si>
  <si>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</si>
  <si>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</si>
  <si>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</si>
  <si>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</si>
  <si>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</si>
  <si>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</si>
  <si>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</si>
  <si>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</si>
  <si>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</si>
  <si>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</si>
  <si>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</si>
  <si>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</si>
  <si>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</si>
  <si>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</si>
  <si>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</si>
  <si>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</si>
  <si>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</si>
  <si>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</si>
  <si>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</si>
  <si>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</si>
  <si>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</si>
  <si>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</si>
  <si>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</si>
  <si>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</si>
  <si>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</si>
  <si>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</si>
  <si>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</si>
  <si>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</si>
  <si>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</si>
  <si>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</si>
  <si>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</si>
  <si>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</si>
  <si>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</si>
  <si>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</si>
  <si>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</si>
  <si>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</si>
  <si>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</si>
  <si>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</si>
  <si>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</si>
  <si>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</si>
  <si>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</si>
  <si>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</si>
  <si>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</si>
  <si>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</si>
  <si>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</si>
  <si>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</si>
  <si>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</si>
  <si>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</si>
  <si>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</si>
  <si>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</si>
  <si>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</si>
  <si>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</si>
  <si>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</si>
  <si>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</si>
  <si>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</si>
  <si>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</si>
  <si>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</si>
  <si>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</si>
  <si>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</si>
  <si>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</si>
  <si>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</si>
  <si>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</si>
  <si>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</si>
  <si>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</si>
  <si>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</si>
  <si>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</si>
  <si>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</si>
  <si>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</si>
  <si>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</si>
  <si>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</si>
  <si>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</si>
  <si>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</si>
  <si>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</si>
  <si>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</si>
  <si>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</si>
  <si>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</si>
  <si>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</si>
  <si>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</si>
  <si>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</si>
  <si>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</si>
  <si>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</si>
  <si>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</si>
  <si>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</si>
  <si>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</si>
  <si>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</si>
  <si>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</si>
  <si>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</si>
  <si>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</si>
  <si>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</si>
  <si>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</si>
  <si>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</si>
  <si>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</si>
  <si>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</si>
  <si>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</si>
  <si>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</si>
  <si>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</si>
  <si>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</si>
  <si>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</si>
  <si>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</si>
  <si>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</si>
  <si>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</si>
  <si>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</si>
  <si>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</si>
  <si>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</si>
  <si>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</si>
  <si>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</si>
  <si>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</si>
  <si>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</si>
  <si>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</si>
  <si>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</si>
  <si>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</si>
  <si>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</si>
  <si>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</si>
  <si>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</si>
  <si>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</si>
  <si>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</si>
  <si>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</si>
  <si>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</si>
  <si>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</si>
  <si>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</si>
  <si>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</si>
  <si>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</si>
  <si>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</si>
  <si>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</si>
  <si>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</si>
  <si>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</si>
  <si>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</si>
  <si>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</si>
  <si>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</si>
  <si>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</si>
  <si>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</si>
  <si>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</si>
  <si>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</si>
  <si>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</si>
  <si>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</si>
  <si>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</si>
  <si>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</si>
  <si>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</si>
  <si>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</si>
  <si>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</si>
  <si>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</si>
  <si>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</si>
  <si>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</si>
  <si>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</si>
  <si>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</si>
  <si>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</si>
  <si>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</si>
  <si>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</si>
  <si>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</si>
  <si>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</si>
  <si>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</si>
  <si>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</si>
  <si>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</si>
  <si>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</si>
  <si>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</si>
  <si>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</si>
  <si>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</si>
  <si>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</si>
  <si>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</si>
  <si>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</si>
  <si>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</si>
  <si>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</si>
  <si>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</si>
  <si>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</si>
  <si>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</si>
  <si>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</si>
  <si>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</si>
  <si>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</si>
  <si>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</si>
  <si>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</si>
  <si>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</si>
  <si>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</si>
  <si>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</si>
  <si>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</si>
  <si>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</si>
  <si>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</si>
  <si>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</si>
  <si>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</si>
  <si>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</si>
  <si>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</si>
  <si>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</si>
  <si>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</si>
  <si>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</si>
  <si>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</si>
  <si>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</si>
  <si>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</si>
  <si>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</si>
  <si>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</si>
  <si>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</si>
  <si>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</si>
  <si>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</si>
  <si>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</si>
  <si>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</si>
  <si>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</si>
  <si>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</si>
  <si>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</si>
  <si>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</si>
  <si>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</si>
  <si>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</si>
  <si>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</si>
  <si>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</si>
  <si>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</si>
  <si>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</si>
  <si>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</si>
  <si>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</si>
  <si>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</si>
  <si>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</si>
  <si>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</si>
  <si>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</si>
  <si>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</si>
  <si>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</si>
  <si>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</si>
  <si>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</si>
  <si>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</si>
  <si>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</si>
  <si>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</si>
  <si>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</si>
  <si>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</si>
  <si>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</si>
  <si>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</si>
  <si>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</si>
  <si>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</si>
  <si>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</si>
  <si>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</si>
  <si>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</si>
  <si>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</si>
  <si>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</si>
  <si>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</si>
  <si>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</si>
  <si>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</si>
  <si>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</si>
  <si>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</si>
  <si>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</si>
  <si>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</si>
  <si>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</si>
  <si>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</si>
  <si>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</si>
  <si>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</si>
  <si>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</si>
  <si>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</si>
  <si>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</si>
  <si>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</si>
  <si>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</si>
  <si>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</si>
  <si>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</si>
  <si>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</si>
  <si>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</si>
  <si>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</si>
  <si>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</si>
  <si>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</si>
  <si>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</si>
  <si>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</si>
  <si>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</si>
  <si>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</si>
  <si>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</si>
  <si>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</si>
  <si>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</si>
  <si>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</si>
  <si>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</si>
  <si>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</si>
  <si>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</si>
  <si>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</si>
  <si>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</si>
  <si>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</si>
  <si>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</si>
  <si>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</si>
  <si>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</si>
  <si>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</si>
  <si>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</si>
  <si>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</si>
  <si>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</si>
  <si>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</si>
  <si>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</si>
  <si>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</si>
  <si>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</si>
  <si>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</si>
  <si>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</si>
  <si>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</si>
  <si>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</si>
  <si>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</si>
  <si>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</si>
  <si>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</si>
  <si>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</si>
  <si>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</si>
  <si>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</si>
  <si>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</si>
  <si>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</si>
  <si>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</si>
  <si>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</si>
  <si>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</si>
  <si>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</si>
  <si>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</si>
  <si>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</si>
  <si>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</si>
  <si>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</si>
  <si>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</si>
  <si>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</si>
  <si>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</si>
  <si>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</si>
  <si>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</si>
  <si>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</si>
  <si>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</si>
  <si>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</si>
  <si>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</si>
  <si>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</si>
  <si>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</si>
  <si>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</si>
  <si>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</si>
  <si>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</si>
  <si>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</si>
  <si>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</si>
  <si>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</si>
  <si>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</si>
  <si>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</si>
  <si>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</si>
  <si>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</si>
  <si>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</si>
  <si>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</si>
  <si>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</si>
  <si>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</si>
  <si>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</si>
  <si>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</si>
  <si>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</si>
  <si>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</si>
  <si>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</si>
  <si>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</si>
  <si>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</si>
  <si>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</si>
  <si>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</si>
  <si>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</si>
  <si>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</si>
  <si>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</si>
  <si>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</si>
  <si>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</si>
  <si>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</si>
  <si>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</si>
  <si>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</si>
  <si>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</si>
  <si>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</si>
  <si>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</si>
  <si>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</si>
  <si>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</si>
  <si>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</si>
  <si>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</si>
  <si>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</si>
  <si>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</si>
  <si>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</si>
  <si>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</si>
  <si>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</si>
  <si>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</si>
  <si>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</si>
  <si>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</si>
  <si>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</si>
  <si>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</si>
  <si>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</si>
  <si>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</si>
  <si>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</si>
  <si>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</si>
  <si>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</si>
  <si>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</si>
  <si>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</si>
  <si>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</si>
  <si>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</si>
  <si>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</si>
  <si>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</si>
  <si>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</si>
  <si>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</si>
  <si>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</si>
  <si>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</si>
  <si>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</si>
  <si>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</si>
  <si>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</si>
  <si>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</si>
  <si>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</si>
  <si>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</si>
  <si>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</si>
  <si>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</si>
  <si>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</si>
  <si>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</si>
  <si>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</si>
  <si>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</si>
  <si>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</si>
  <si>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</si>
  <si>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</si>
  <si>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</si>
  <si>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</si>
  <si>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</si>
  <si>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</si>
  <si>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</si>
  <si>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</si>
  <si>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</si>
  <si>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</si>
  <si>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</si>
  <si>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</si>
  <si>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</si>
  <si>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</si>
  <si>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</si>
  <si>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</si>
  <si>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</si>
  <si>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</si>
  <si>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</si>
  <si>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</si>
  <si>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</si>
  <si>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</si>
  <si>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</si>
  <si>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</si>
  <si>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</si>
  <si>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</si>
  <si>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</si>
  <si>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</si>
  <si>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</si>
  <si>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</si>
  <si>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</si>
  <si>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</si>
  <si>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</si>
  <si>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</si>
  <si>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</si>
  <si>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</si>
  <si>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</si>
  <si>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</si>
  <si>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</si>
  <si>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</si>
  <si>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</si>
  <si>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</si>
  <si>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</si>
  <si>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</si>
  <si>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</si>
  <si>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</si>
  <si>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</si>
  <si>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</si>
  <si>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</si>
  <si>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</si>
  <si>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</si>
  <si>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</si>
  <si>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</si>
  <si>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</si>
  <si>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</si>
  <si>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</si>
  <si>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</si>
  <si>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</si>
  <si>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</si>
  <si>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</si>
  <si>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</si>
  <si>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</si>
  <si>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</si>
  <si>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</si>
  <si>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</si>
  <si>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</si>
  <si>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</si>
  <si>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</si>
  <si>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</si>
  <si>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</si>
  <si>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</si>
  <si>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</si>
  <si>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</si>
  <si>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</si>
  <si>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</si>
  <si>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</si>
  <si>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</si>
  <si>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</si>
  <si>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</si>
  <si>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</si>
  <si>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</si>
  <si>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</si>
  <si>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</si>
  <si>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</si>
  <si>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</si>
  <si>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</si>
  <si>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</si>
  <si>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</si>
  <si>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</si>
  <si>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</si>
  <si>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</si>
  <si>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</si>
  <si>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</si>
  <si>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</si>
  <si>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</si>
  <si>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</si>
  <si>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</si>
  <si>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</si>
  <si>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</si>
  <si>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</si>
  <si>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</si>
  <si>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</si>
  <si>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</si>
  <si>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</si>
  <si>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</si>
  <si>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</si>
  <si>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</si>
  <si>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</si>
  <si>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</si>
  <si>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</si>
  <si>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</si>
  <si>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</si>
  <si>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</si>
  <si>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</si>
  <si>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</si>
  <si>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</si>
  <si>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</si>
  <si>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</si>
  <si>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</si>
  <si>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</si>
  <si>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</si>
  <si>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</si>
  <si>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</si>
  <si>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</si>
  <si>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</si>
  <si>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</si>
  <si>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</si>
  <si>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</si>
  <si>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</si>
  <si>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</si>
  <si>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</si>
  <si>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</si>
  <si>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</si>
  <si>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</si>
  <si>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</si>
  <si>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</si>
  <si>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</si>
  <si>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</si>
  <si>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</si>
  <si>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</si>
  <si>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</si>
  <si>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</si>
  <si>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</si>
  <si>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</si>
  <si>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</si>
  <si>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</si>
  <si>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</si>
  <si>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</si>
  <si>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</si>
  <si>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</si>
  <si>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</si>
  <si>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</si>
  <si>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</si>
  <si>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</si>
  <si>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</si>
  <si>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</si>
  <si>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</si>
  <si>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</si>
  <si>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</si>
  <si>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</si>
  <si>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</si>
  <si>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</si>
  <si>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</si>
  <si>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</si>
  <si>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</si>
  <si>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</si>
  <si>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</si>
  <si>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</si>
  <si>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</si>
  <si>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</si>
  <si>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</si>
  <si>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</si>
  <si>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</si>
  <si>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</si>
  <si>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</si>
  <si>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</si>
  <si>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</si>
  <si>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</si>
  <si>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</si>
  <si>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</si>
  <si>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</si>
  <si>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</si>
  <si>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</si>
  <si>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</si>
  <si>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</si>
  <si>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</si>
  <si>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</si>
  <si>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</si>
  <si>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</si>
  <si>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</si>
  <si>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</si>
  <si>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</si>
  <si>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</si>
  <si>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</si>
  <si>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</si>
  <si>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</si>
  <si>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</si>
  <si>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</si>
  <si>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</si>
  <si>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</si>
  <si>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</si>
  <si>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</si>
  <si>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</si>
  <si>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</si>
  <si>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</si>
  <si>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</si>
  <si>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</si>
  <si>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</si>
  <si>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</si>
  <si>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</si>
  <si>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</si>
  <si>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</si>
  <si>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</si>
  <si>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</si>
  <si>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</si>
  <si>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</si>
  <si>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</si>
  <si>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</si>
  <si>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</si>
  <si>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</si>
  <si>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</si>
  <si>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</si>
  <si>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</si>
  <si>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</si>
  <si>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</si>
  <si>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</si>
  <si>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</si>
  <si>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</si>
  <si>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</si>
  <si>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</si>
  <si>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</si>
  <si>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</si>
  <si>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</si>
  <si>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</si>
  <si>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</si>
  <si>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</si>
  <si>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</si>
  <si>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</si>
  <si>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</si>
  <si>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</si>
  <si>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</si>
  <si>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</si>
  <si>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</si>
  <si>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</si>
  <si>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</si>
  <si>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</si>
  <si>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</si>
  <si>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</si>
  <si>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</si>
  <si>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</si>
  <si>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</si>
  <si>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</si>
  <si>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</si>
  <si>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</si>
  <si>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</si>
  <si>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</si>
  <si>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</si>
  <si>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</si>
  <si>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</si>
  <si>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</si>
  <si>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</si>
  <si>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</si>
  <si>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</si>
  <si>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</si>
  <si>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</si>
  <si>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</si>
  <si>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</si>
  <si>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</si>
  <si>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</si>
  <si>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</si>
  <si>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</si>
  <si>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</si>
  <si>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</si>
  <si>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</si>
  <si>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</si>
  <si>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</si>
  <si>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</si>
  <si>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</si>
  <si>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</si>
  <si>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</si>
  <si>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</si>
  <si>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</si>
  <si>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</si>
  <si>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</si>
  <si>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</si>
  <si>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</si>
  <si>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</si>
  <si>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</si>
  <si>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</si>
  <si>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</si>
  <si>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</si>
  <si>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</si>
  <si>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</si>
  <si>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</si>
  <si>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</si>
  <si>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</si>
  <si>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</si>
  <si>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</si>
  <si>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</si>
  <si>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</si>
  <si>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</si>
  <si>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</si>
  <si>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</si>
  <si>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</si>
  <si>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</si>
  <si>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</si>
  <si>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</si>
  <si>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</si>
  <si>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</si>
  <si>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</si>
  <si>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</si>
  <si>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</si>
  <si>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</si>
  <si>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</si>
  <si>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</si>
  <si>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</si>
  <si>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</si>
  <si>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</si>
  <si>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</si>
  <si>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</si>
  <si>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</si>
  <si>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</si>
  <si>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</si>
  <si>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</si>
  <si>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</si>
  <si>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</si>
  <si>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</si>
  <si>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</si>
  <si>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</si>
  <si>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</si>
  <si>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</si>
  <si>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</si>
  <si>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</si>
  <si>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</si>
  <si>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</si>
  <si>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</si>
  <si>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</si>
  <si>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</si>
  <si>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</si>
  <si>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</si>
  <si>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</si>
  <si>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</si>
  <si>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</si>
  <si>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</si>
  <si>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</si>
  <si>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</si>
  <si>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</si>
  <si>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</si>
  <si>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</si>
  <si>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</si>
  <si>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</si>
  <si>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</si>
  <si>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</si>
  <si>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</si>
  <si>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</si>
  <si>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</si>
  <si>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</si>
  <si>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</si>
  <si>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</si>
  <si>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</si>
  <si>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</si>
  <si>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</si>
  <si>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</si>
  <si>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</si>
  <si>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</si>
  <si>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</si>
  <si>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</si>
  <si>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</si>
  <si>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</si>
  <si>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</si>
  <si>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</si>
  <si>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</si>
  <si>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</si>
  <si>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</si>
  <si>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</si>
  <si>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</si>
  <si>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</si>
  <si>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</si>
  <si>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</si>
  <si>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</si>
  <si>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</si>
  <si>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</si>
  <si>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</si>
  <si>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</si>
  <si>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</si>
  <si>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</si>
  <si>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</si>
  <si>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</si>
  <si>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</si>
  <si>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</si>
  <si>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</si>
  <si>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</si>
  <si>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</si>
  <si>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</si>
  <si>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</si>
  <si>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</si>
  <si>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</si>
  <si>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</si>
  <si>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</si>
  <si>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</si>
  <si>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</si>
  <si>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</si>
  <si>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</si>
  <si>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</si>
  <si>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</si>
  <si>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</si>
  <si>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</si>
  <si>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</si>
  <si>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</si>
  <si>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</si>
  <si>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</si>
  <si>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</si>
  <si>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</si>
  <si>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</si>
  <si>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</si>
  <si>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</si>
  <si>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</si>
  <si>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</si>
  <si>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</si>
  <si>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</si>
  <si>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</si>
  <si>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</si>
  <si>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</si>
  <si>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</si>
  <si>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</si>
  <si>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</si>
  <si>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</si>
  <si>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</si>
  <si>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</si>
  <si>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</si>
  <si>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</si>
  <si>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</si>
  <si>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</si>
  <si>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</si>
  <si>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</si>
  <si>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</si>
  <si>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</si>
  <si>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</si>
  <si>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</si>
  <si>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</si>
  <si>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</si>
  <si>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</si>
  <si>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</si>
  <si>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</si>
  <si>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</si>
  <si>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</si>
  <si>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</si>
  <si>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</si>
  <si>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</si>
  <si>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</si>
  <si>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</si>
  <si>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</si>
  <si>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</si>
  <si>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</si>
  <si>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</si>
  <si>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</si>
  <si>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</si>
  <si>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</si>
  <si>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</si>
  <si>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</si>
  <si>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</si>
  <si>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</si>
  <si>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</si>
  <si>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</si>
  <si>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</si>
  <si>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</si>
  <si>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</si>
  <si>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</si>
  <si>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</si>
  <si>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</si>
  <si>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</si>
  <si>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</si>
  <si>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</si>
  <si>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</si>
  <si>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</si>
  <si>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</si>
  <si>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</si>
  <si>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</si>
  <si>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</si>
  <si>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</si>
  <si>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</si>
  <si>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</si>
  <si>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</si>
  <si>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</si>
  <si>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</si>
  <si>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</si>
  <si>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</si>
  <si>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</si>
  <si>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</si>
  <si>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</si>
  <si>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</si>
  <si>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</si>
  <si>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</si>
  <si>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</si>
  <si>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</si>
  <si>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</si>
  <si>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</si>
  <si>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</si>
  <si>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</si>
  <si>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</si>
  <si>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</si>
  <si>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</si>
  <si>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</si>
  <si>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</si>
  <si>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</si>
  <si>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</si>
  <si>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</si>
  <si>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</si>
  <si>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</si>
  <si>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</si>
  <si>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</si>
  <si>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</si>
  <si>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</si>
  <si>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</si>
  <si>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</si>
  <si>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</si>
  <si>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</si>
  <si>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</si>
  <si>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</si>
  <si>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</si>
  <si>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</si>
  <si>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</si>
  <si>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</si>
  <si>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</si>
  <si>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</si>
  <si>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</si>
  <si>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</si>
  <si>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</si>
  <si>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</si>
  <si>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</si>
  <si>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</si>
  <si>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</si>
  <si>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</si>
  <si>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</si>
  <si>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</si>
  <si>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</si>
  <si>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</si>
  <si>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</si>
  <si>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</si>
  <si>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</si>
  <si>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</si>
  <si>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</si>
  <si>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</si>
  <si>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</si>
  <si>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</si>
  <si>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</si>
  <si>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</si>
  <si>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</si>
  <si>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</si>
  <si>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</si>
  <si>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</si>
  <si>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</si>
  <si>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</si>
  <si>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</si>
  <si>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</si>
  <si>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</si>
  <si>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</si>
  <si>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</si>
  <si>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</si>
  <si>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</si>
  <si>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</si>
  <si>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</si>
  <si>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</si>
  <si>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</si>
  <si>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</si>
  <si>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</si>
  <si>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</si>
  <si>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</si>
  <si>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</si>
  <si>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</si>
  <si>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</si>
  <si>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</si>
  <si>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</si>
  <si>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</si>
  <si>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</si>
  <si>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</si>
  <si>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</si>
  <si>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</si>
  <si>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</si>
  <si>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</si>
  <si>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</si>
  <si>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202539</t>
  </si>
  <si>
    <t>250534</t>
  </si>
  <si>
    <t>31617310</t>
  </si>
  <si>
    <t>INSPO spol. s r.o.</t>
  </si>
  <si>
    <t>202537</t>
  </si>
  <si>
    <t>012025</t>
  </si>
  <si>
    <t>prenájom priestorov</t>
  </si>
  <si>
    <t>54264359</t>
  </si>
  <si>
    <t>Beachvolleyball Club Púchov</t>
  </si>
  <si>
    <t>202536</t>
  </si>
  <si>
    <t>251031</t>
  </si>
  <si>
    <t>mzdy a odmeny trénerov</t>
  </si>
  <si>
    <t>50925458</t>
  </si>
  <si>
    <t>Branislav Klučka</t>
  </si>
  <si>
    <t>202535</t>
  </si>
  <si>
    <t>202504</t>
  </si>
  <si>
    <t>50925253</t>
  </si>
  <si>
    <t>tréningové pomôcky (lopty, volejbal.sieť)</t>
  </si>
  <si>
    <t>Ing. Michal Suchánek</t>
  </si>
  <si>
    <t>Kontaktná osoba zodpovedná za vyplnený formulár
meno a priezvisko: Michal Suchánek
e-mail: suchanek@volleypuchov.sk
tel. kontakt (mobil): +421905262613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</si>
</sst>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xmlns=""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7"/>
      <c r="D1" s="32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8"/>
      <c r="D21" s="328"/>
    </row>
    <row r="22" spans="1:4" x14ac:dyDescent="0.2">
      <c r="C22" s="329"/>
      <c r="D22" s="328"/>
    </row>
    <row r="23" spans="1:4" ht="63.75" x14ac:dyDescent="0.2">
      <c r="A23" s="23" t="s">
        <v>1352</v>
      </c>
      <c r="C23" s="255"/>
      <c r="D23" s="256"/>
    </row>
    <row r="24" spans="1:4" ht="12.75" customHeight="1" x14ac:dyDescent="0.2">
      <c r="C24" s="325"/>
      <c r="D24" s="32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45"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9"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0" t="s">
        <v>57</v>
      </c>
      <c r="B1" s="330"/>
      <c r="C1" s="330"/>
      <c r="D1" s="330"/>
      <c r="E1" s="330"/>
      <c r="F1" s="330"/>
      <c r="G1" s="330"/>
      <c r="H1" s="330"/>
      <c r="I1" s="52"/>
      <c r="J1" s="37"/>
    </row>
    <row r="2" spans="1:11" ht="15.75" x14ac:dyDescent="0.25">
      <c r="A2" s="336" t="s">
        <v>58</v>
      </c>
      <c r="B2" s="336"/>
      <c r="C2" s="336"/>
      <c r="D2" s="336"/>
      <c r="E2" s="336"/>
      <c r="F2" s="336"/>
      <c r="G2" s="336"/>
      <c r="H2" s="334" t="str">
        <f>+Doklady!I100</f>
        <v>V4</v>
      </c>
      <c r="I2" s="334"/>
    </row>
    <row r="3" spans="1:11" ht="15" x14ac:dyDescent="0.25">
      <c r="A3" s="40"/>
      <c r="B3" s="40"/>
      <c r="C3" s="40"/>
      <c r="D3" s="40"/>
      <c r="E3" s="40"/>
      <c r="F3" s="40"/>
      <c r="G3" s="40"/>
      <c r="H3" s="335">
        <f>+Doklady!I101</f>
        <v>45961</v>
      </c>
      <c r="I3" s="335"/>
    </row>
    <row r="4" spans="1:11" ht="15.75" customHeight="1" x14ac:dyDescent="0.2">
      <c r="A4" s="41" t="s">
        <v>59</v>
      </c>
      <c r="B4" s="331" t="s">
        <v>60</v>
      </c>
      <c r="C4" s="332"/>
      <c r="D4" s="332"/>
      <c r="E4" s="33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9" t="s">
        <v>311</v>
      </c>
      <c r="B1" s="340"/>
      <c r="C1" s="174">
        <v>45688</v>
      </c>
      <c r="D1" s="26"/>
      <c r="G1" s="252">
        <v>45688</v>
      </c>
    </row>
    <row r="2" spans="1:7" ht="15" x14ac:dyDescent="0.25">
      <c r="A2" s="28"/>
      <c r="B2" s="28"/>
      <c r="G2" s="252">
        <v>45716</v>
      </c>
    </row>
    <row r="3" spans="1:7" ht="14.25" x14ac:dyDescent="0.2">
      <c r="A3" s="30" t="s">
        <v>312</v>
      </c>
      <c r="B3" s="337" t="str">
        <f>INDEX(Adr!B:B,Doklady!B102+1)</f>
        <v>1. Volejbalový klub Púchov</v>
      </c>
      <c r="C3" s="337"/>
      <c r="D3" s="337"/>
      <c r="G3" s="252">
        <v>45747</v>
      </c>
    </row>
    <row r="4" spans="1:7" ht="14.25" x14ac:dyDescent="0.2">
      <c r="A4" s="30" t="s">
        <v>313</v>
      </c>
      <c r="B4" s="29" t="str">
        <f>RIGHT("0000"&amp;INDEX(Adr!A:A,Doklady!B102+1),8)</f>
        <v>34055584</v>
      </c>
      <c r="G4" s="252">
        <v>45777</v>
      </c>
    </row>
    <row r="5" spans="1:7" ht="14.25" x14ac:dyDescent="0.2">
      <c r="A5" s="30" t="s">
        <v>314</v>
      </c>
      <c r="B5" s="29" t="str">
        <f>INDEX(Adr!D:D,Doklady!B102+1)&amp;", "&amp;INDEX(Adr!E:E,Doklady!B102+1)</f>
        <v>Komenského 1651/88, Púchov</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3575</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3575</v>
      </c>
      <c r="G15" s="252"/>
    </row>
    <row r="16" spans="1:7" ht="14.25" x14ac:dyDescent="0.2">
      <c r="G16" s="252"/>
    </row>
    <row r="17" spans="1:5" ht="72" customHeight="1" x14ac:dyDescent="0.2">
      <c r="A17" s="338" t="s">
        <v>328</v>
      </c>
      <c r="B17" s="338"/>
      <c r="C17" s="338"/>
      <c r="D17" s="33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abSelected="1" topLeftCell="A5" zoomScaleNormal="100" workbookViewId="0">
      <selection activeCell="B144" sqref="B144"/>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0" t="s">
        <v>329</v>
      </c>
      <c r="B1" s="360"/>
      <c r="C1" s="360"/>
      <c r="D1" s="360"/>
      <c r="E1" s="360"/>
      <c r="F1" s="360"/>
      <c r="G1" s="360"/>
      <c r="H1" s="360"/>
      <c r="I1" s="360"/>
    </row>
    <row r="2" spans="1:26" ht="7.5" customHeight="1" x14ac:dyDescent="0.2">
      <c r="C2" s="8"/>
      <c r="D2" s="8"/>
      <c r="E2" s="8"/>
      <c r="F2" s="8"/>
      <c r="G2" s="8"/>
      <c r="H2" s="8"/>
      <c r="I2" s="8"/>
    </row>
    <row r="3" spans="1:26" s="9" customFormat="1" ht="26.1" customHeight="1" x14ac:dyDescent="0.2">
      <c r="B3" s="160" t="s">
        <v>59</v>
      </c>
      <c r="C3" s="361" t="str">
        <f>INDEX(Adr!B2:B242,Doklady!B102)</f>
        <v>1. Volejbalový klub Púchov</v>
      </c>
      <c r="D3" s="361"/>
      <c r="E3" s="361"/>
      <c r="F3" s="36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34055584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Komenského 1651/88, Púchov, 020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2" t="s">
        <v>334</v>
      </c>
      <c r="F9" s="363"/>
      <c r="J9" s="8"/>
      <c r="L9" s="118"/>
      <c r="M9" s="118"/>
      <c r="N9" s="118"/>
      <c r="O9" s="118"/>
      <c r="P9" s="118"/>
      <c r="Q9" s="118"/>
      <c r="R9" s="118"/>
      <c r="S9" s="118"/>
    </row>
    <row r="10" spans="1:26" ht="18" x14ac:dyDescent="0.25">
      <c r="A10" s="69" t="s">
        <v>317</v>
      </c>
      <c r="B10" s="70" t="s">
        <v>318</v>
      </c>
      <c r="C10" s="126">
        <f>SUMIF(FP!J:J,Doklady!$B$1&amp;A10,FP!D:D)</f>
        <v>3575</v>
      </c>
      <c r="D10" s="126">
        <f>C10-E10</f>
        <v>3575</v>
      </c>
      <c r="E10" s="356">
        <f>SUMIF(K:K,A10,I:I)</f>
        <v>0</v>
      </c>
      <c r="F10" s="357"/>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4">
        <f>+I39-I42+I44-I47</f>
        <v>0</v>
      </c>
      <c r="F11" s="36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6">
        <f>SUMIF(K:K,A12,I:I)</f>
        <v>0</v>
      </c>
      <c r="F12" s="357"/>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6">
        <f>SUMIF(K:K,A13,I:I)</f>
        <v>0</v>
      </c>
      <c r="F13" s="35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6">
        <f>SUMIF(K:K,A14,I:I)</f>
        <v>0</v>
      </c>
      <c r="F14" s="36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8" t="s">
        <v>337</v>
      </c>
      <c r="C16" s="349"/>
      <c r="D16" s="349"/>
      <c r="E16" s="349"/>
      <c r="F16" s="349"/>
      <c r="G16" s="349"/>
      <c r="H16" s="35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1" t="s">
        <v>340</v>
      </c>
      <c r="C17" s="351"/>
      <c r="D17" s="351"/>
      <c r="E17" s="351"/>
      <c r="F17" s="351"/>
      <c r="G17" s="351"/>
      <c r="H17" s="351"/>
      <c r="I17" s="73">
        <f>SUMIF(FP!I:I,Doklady!$B$1&amp;A17,FP!D:D)</f>
        <v>0</v>
      </c>
      <c r="T17" s="86"/>
    </row>
    <row r="18" spans="1:20" x14ac:dyDescent="0.2">
      <c r="A18" s="135" t="s">
        <v>341</v>
      </c>
      <c r="B18" s="351" t="s">
        <v>342</v>
      </c>
      <c r="C18" s="351"/>
      <c r="D18" s="351"/>
      <c r="E18" s="351"/>
      <c r="F18" s="351"/>
      <c r="G18" s="351"/>
      <c r="H18" s="351"/>
      <c r="I18" s="73">
        <f>SUMIF(FP!I:I,Doklady!$B$1&amp;A18,FP!D:D)</f>
        <v>0</v>
      </c>
    </row>
    <row r="19" spans="1:20" x14ac:dyDescent="0.2">
      <c r="A19" s="115" t="s">
        <v>343</v>
      </c>
      <c r="B19" s="351" t="s">
        <v>344</v>
      </c>
      <c r="C19" s="351"/>
      <c r="D19" s="351"/>
      <c r="E19" s="351"/>
      <c r="F19" s="351"/>
      <c r="G19" s="351"/>
      <c r="H19" s="351"/>
      <c r="I19" s="73">
        <f>SUMIF(FP!I:I,Doklady!$B$1&amp;A19,FP!D:D)</f>
        <v>0</v>
      </c>
    </row>
    <row r="20" spans="1:20" x14ac:dyDescent="0.2">
      <c r="A20" s="135" t="s">
        <v>345</v>
      </c>
      <c r="B20" s="345" t="s">
        <v>346</v>
      </c>
      <c r="C20" s="346"/>
      <c r="D20" s="346"/>
      <c r="E20" s="346"/>
      <c r="F20" s="346"/>
      <c r="G20" s="346"/>
      <c r="H20" s="347"/>
      <c r="I20" s="73">
        <f>SUMIF(FP!I:I,Doklady!$B$1&amp;A20,FP!D:D)</f>
        <v>0</v>
      </c>
      <c r="T20" s="86"/>
    </row>
    <row r="21" spans="1:20" x14ac:dyDescent="0.2">
      <c r="A21" s="115" t="s">
        <v>347</v>
      </c>
      <c r="B21" s="345" t="s">
        <v>348</v>
      </c>
      <c r="C21" s="346"/>
      <c r="D21" s="346"/>
      <c r="E21" s="346"/>
      <c r="F21" s="346"/>
      <c r="G21" s="346"/>
      <c r="H21" s="347"/>
      <c r="I21" s="73">
        <f>SUMIF(FP!I:I,Doklady!$B$1&amp;A21,FP!D:D)</f>
        <v>0</v>
      </c>
      <c r="T21" s="86"/>
    </row>
    <row r="22" spans="1:20" x14ac:dyDescent="0.2">
      <c r="A22" s="135" t="s">
        <v>349</v>
      </c>
      <c r="B22" s="352" t="s">
        <v>350</v>
      </c>
      <c r="C22" s="353"/>
      <c r="D22" s="353"/>
      <c r="E22" s="353"/>
      <c r="F22" s="353"/>
      <c r="G22" s="353"/>
      <c r="H22" s="354"/>
      <c r="I22" s="73">
        <f>SUMIF(FP!I:I,Doklady!$B$1&amp;A22,FP!D:D)</f>
        <v>0</v>
      </c>
      <c r="T22" s="86"/>
    </row>
    <row r="23" spans="1:20" x14ac:dyDescent="0.2">
      <c r="A23" s="115" t="s">
        <v>351</v>
      </c>
      <c r="B23" s="345" t="s">
        <v>352</v>
      </c>
      <c r="C23" s="346"/>
      <c r="D23" s="346"/>
      <c r="E23" s="346"/>
      <c r="F23" s="346"/>
      <c r="G23" s="346"/>
      <c r="H23" s="347"/>
      <c r="I23" s="73">
        <f>SUMIF(FP!I:I,Doklady!$B$1&amp;A23,FP!D:D)</f>
        <v>0</v>
      </c>
      <c r="T23" s="86"/>
    </row>
    <row r="24" spans="1:20" x14ac:dyDescent="0.2">
      <c r="A24" s="135" t="s">
        <v>353</v>
      </c>
      <c r="B24" s="345" t="s">
        <v>354</v>
      </c>
      <c r="C24" s="346"/>
      <c r="D24" s="346"/>
      <c r="E24" s="346"/>
      <c r="F24" s="346"/>
      <c r="G24" s="346"/>
      <c r="H24" s="347"/>
      <c r="I24" s="73">
        <f>SUMIF(FP!I:I,Doklady!$B$1&amp;A24,FP!D:D)</f>
        <v>0</v>
      </c>
      <c r="T24" s="86"/>
    </row>
    <row r="25" spans="1:20" x14ac:dyDescent="0.2">
      <c r="A25" s="115" t="s">
        <v>355</v>
      </c>
      <c r="B25" s="368" t="s">
        <v>2235</v>
      </c>
      <c r="C25" s="369"/>
      <c r="D25" s="369"/>
      <c r="E25" s="369"/>
      <c r="F25" s="369"/>
      <c r="G25" s="369"/>
      <c r="H25" s="370"/>
      <c r="I25" s="73">
        <f>SUMIF(FP!I:I,Doklady!$B$1&amp;A25,FP!D:D)</f>
        <v>0</v>
      </c>
      <c r="T25" s="86"/>
    </row>
    <row r="26" spans="1:20" x14ac:dyDescent="0.2">
      <c r="A26" s="135" t="s">
        <v>356</v>
      </c>
      <c r="B26" s="345" t="s">
        <v>357</v>
      </c>
      <c r="C26" s="346"/>
      <c r="D26" s="346"/>
      <c r="E26" s="346"/>
      <c r="F26" s="346"/>
      <c r="G26" s="346"/>
      <c r="H26" s="347"/>
      <c r="I26" s="73">
        <f>SUMIF(FP!I:I,Doklady!$B$1&amp;A26,FP!D:D)</f>
        <v>0</v>
      </c>
      <c r="T26" s="86"/>
    </row>
    <row r="27" spans="1:20" x14ac:dyDescent="0.2">
      <c r="A27" s="115" t="s">
        <v>358</v>
      </c>
      <c r="B27" s="345" t="s">
        <v>359</v>
      </c>
      <c r="C27" s="346"/>
      <c r="D27" s="346"/>
      <c r="E27" s="346"/>
      <c r="F27" s="346"/>
      <c r="G27" s="346"/>
      <c r="H27" s="347"/>
      <c r="I27" s="73">
        <f>SUMIF(FP!I:I,Doklady!$B$1&amp;A27,FP!D:D)</f>
        <v>0</v>
      </c>
      <c r="T27" s="86"/>
    </row>
    <row r="28" spans="1:20" x14ac:dyDescent="0.2">
      <c r="A28" s="135" t="s">
        <v>360</v>
      </c>
      <c r="B28" s="345" t="s">
        <v>2989</v>
      </c>
      <c r="C28" s="346"/>
      <c r="D28" s="346"/>
      <c r="E28" s="346"/>
      <c r="F28" s="346"/>
      <c r="G28" s="346"/>
      <c r="H28" s="347"/>
      <c r="I28" s="73">
        <f>SUMIF(FP!I:I,Doklady!$B$1&amp;A28,FP!D:D)</f>
        <v>3575</v>
      </c>
      <c r="T28" s="86"/>
    </row>
    <row r="29" spans="1:20" x14ac:dyDescent="0.2">
      <c r="A29" s="115" t="s">
        <v>362</v>
      </c>
      <c r="B29" s="345" t="s">
        <v>363</v>
      </c>
      <c r="C29" s="346"/>
      <c r="D29" s="346"/>
      <c r="E29" s="346"/>
      <c r="F29" s="346"/>
      <c r="G29" s="346"/>
      <c r="H29" s="347"/>
      <c r="I29" s="73">
        <f>SUMIF(FP!I:I,Doklady!$B$1&amp;A29,FP!D:D)</f>
        <v>0</v>
      </c>
      <c r="T29" s="86"/>
    </row>
    <row r="30" spans="1:20" hidden="1" x14ac:dyDescent="0.2">
      <c r="A30" s="135" t="s">
        <v>364</v>
      </c>
      <c r="B30" s="345"/>
      <c r="C30" s="346"/>
      <c r="D30" s="346"/>
      <c r="E30" s="346"/>
      <c r="F30" s="346"/>
      <c r="G30" s="346"/>
      <c r="H30" s="347"/>
      <c r="I30" s="73">
        <f>SUMIF(FP!I:I,Doklady!$B$1&amp;A30,FP!D:D)</f>
        <v>0</v>
      </c>
      <c r="T30" s="86"/>
    </row>
    <row r="31" spans="1:20" hidden="1" x14ac:dyDescent="0.2">
      <c r="A31" s="115" t="s">
        <v>365</v>
      </c>
      <c r="B31" s="345"/>
      <c r="C31" s="346"/>
      <c r="D31" s="346"/>
      <c r="E31" s="346"/>
      <c r="F31" s="346"/>
      <c r="G31" s="346"/>
      <c r="H31" s="347"/>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8"/>
      <c r="B50" s="359"/>
      <c r="C50" s="359"/>
      <c r="D50" s="359"/>
      <c r="E50" s="359"/>
      <c r="F50" s="359"/>
      <c r="G50" s="359"/>
      <c r="H50" s="359"/>
      <c r="I50" s="35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3575</v>
      </c>
      <c r="D53" s="73">
        <f>IF(A53&lt;&gt;"",Doklady!I1-Doklady!J1,"")</f>
        <v>3575</v>
      </c>
      <c r="E53" s="73">
        <f>IF(A53&lt;&gt;"",MIN(D53,C53)*Doklady!C1/(1-Doklady!C1),"")</f>
        <v>0</v>
      </c>
      <c r="F53" s="71">
        <f>IF(A53&lt;&gt;"",Doklady!J1,"")</f>
        <v>0</v>
      </c>
      <c r="G53" s="73">
        <f>+IFERROR(HLOOKUP(IF(RIGHT(B53,15)="bežné transfery",LEFT(B53,LEN(B53)-18),0),$J$40:$K$42,3,0),MIN(C53,D53))</f>
        <v>3575</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3575</v>
      </c>
      <c r="D130" s="228">
        <f t="shared" ref="D130:I130" si="9">SUM(D53:D129)</f>
        <v>3575</v>
      </c>
      <c r="E130" s="228">
        <f t="shared" si="9"/>
        <v>0</v>
      </c>
      <c r="F130" s="228">
        <f t="shared" si="9"/>
        <v>0</v>
      </c>
      <c r="G130" s="228">
        <f t="shared" si="9"/>
        <v>3575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89">
        <v>46014</v>
      </c>
      <c r="C140" s="229"/>
      <c r="D140" s="371" t="s">
        <v>3019</v>
      </c>
      <c r="E140" s="371"/>
      <c r="F140" s="371"/>
      <c r="G140" s="371"/>
      <c r="H140" s="371"/>
      <c r="I140" s="371"/>
      <c r="J140" s="85"/>
    </row>
    <row r="141" spans="1:26" ht="68.25" customHeight="1" x14ac:dyDescent="0.2">
      <c r="A141" s="9"/>
      <c r="B141" s="280" t="s">
        <v>3020</v>
      </c>
      <c r="C141" s="214"/>
      <c r="D141" s="355" t="s">
        <v>393</v>
      </c>
      <c r="E141" s="355"/>
      <c r="F141" s="355"/>
      <c r="G141" s="355"/>
      <c r="H141" s="355"/>
      <c r="I141" s="355"/>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00" zoomScale="120" zoomScaleNormal="120" workbookViewId="0">
      <selection activeCell="D128" sqref="D12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34055584</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3575</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2" t="s">
        <v>329</v>
      </c>
      <c r="B100" s="372"/>
      <c r="C100" s="372"/>
      <c r="D100" s="372"/>
      <c r="E100" s="372"/>
      <c r="F100" s="372"/>
      <c r="G100" s="372"/>
      <c r="H100" s="372"/>
      <c r="I100" s="374" t="s">
        <v>2991</v>
      </c>
      <c r="J100" s="374"/>
      <c r="K100" s="89"/>
    </row>
    <row r="101" spans="1:25" ht="15.75" x14ac:dyDescent="0.25">
      <c r="A101" s="372"/>
      <c r="B101" s="372"/>
      <c r="C101" s="372"/>
      <c r="D101" s="372"/>
      <c r="E101" s="372"/>
      <c r="F101" s="372"/>
      <c r="G101" s="372"/>
      <c r="H101" s="372"/>
      <c r="I101" s="373">
        <v>45961</v>
      </c>
      <c r="J101" s="373"/>
    </row>
    <row r="102" spans="1:25" ht="14.25" x14ac:dyDescent="0.2">
      <c r="A102" s="249" t="s">
        <v>398</v>
      </c>
      <c r="B102" s="250">
        <v>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3000</v>
      </c>
      <c r="B107" s="14" t="s">
        <v>3001</v>
      </c>
      <c r="C107" s="14" t="s">
        <v>3002</v>
      </c>
      <c r="D107" s="16">
        <v>45967</v>
      </c>
      <c r="E107" s="16">
        <v>46014</v>
      </c>
      <c r="F107" s="14" t="s">
        <v>3018</v>
      </c>
      <c r="G107" s="14" t="s">
        <v>3003</v>
      </c>
      <c r="H107" s="14" t="s">
        <v>3004</v>
      </c>
      <c r="I107" s="15">
        <v>400</v>
      </c>
      <c r="J107" s="77">
        <v>1</v>
      </c>
      <c r="K107" s="92"/>
    </row>
    <row r="108" spans="1:25" ht="12.75" x14ac:dyDescent="0.2">
      <c r="A108" s="14" t="s">
        <v>3000</v>
      </c>
      <c r="B108" s="14" t="s">
        <v>3005</v>
      </c>
      <c r="C108" s="14" t="s">
        <v>3006</v>
      </c>
      <c r="D108" s="16">
        <v>45967</v>
      </c>
      <c r="E108" s="16">
        <v>46014</v>
      </c>
      <c r="F108" s="14" t="s">
        <v>3007</v>
      </c>
      <c r="G108" s="14" t="s">
        <v>3008</v>
      </c>
      <c r="H108" s="14" t="s">
        <v>3009</v>
      </c>
      <c r="I108" s="15">
        <v>320</v>
      </c>
      <c r="J108" s="77">
        <v>1</v>
      </c>
      <c r="K108" s="92"/>
    </row>
    <row r="109" spans="1:25" ht="12.75" x14ac:dyDescent="0.2">
      <c r="A109" s="14" t="s">
        <v>3000</v>
      </c>
      <c r="B109" s="14" t="s">
        <v>3010</v>
      </c>
      <c r="C109" s="14" t="s">
        <v>3011</v>
      </c>
      <c r="D109" s="16">
        <v>45967</v>
      </c>
      <c r="E109" s="16">
        <v>46014</v>
      </c>
      <c r="F109" s="14" t="s">
        <v>3012</v>
      </c>
      <c r="G109" s="14" t="s">
        <v>3013</v>
      </c>
      <c r="H109" s="14" t="s">
        <v>3014</v>
      </c>
      <c r="I109" s="15">
        <v>1380</v>
      </c>
      <c r="J109" s="77">
        <v>1</v>
      </c>
      <c r="K109" s="92"/>
    </row>
    <row r="110" spans="1:25" ht="12.75" x14ac:dyDescent="0.2">
      <c r="A110" s="14" t="s">
        <v>3000</v>
      </c>
      <c r="B110" s="14" t="s">
        <v>3015</v>
      </c>
      <c r="C110" s="14" t="s">
        <v>3016</v>
      </c>
      <c r="D110" s="16">
        <v>45967</v>
      </c>
      <c r="E110" s="16">
        <v>46014</v>
      </c>
      <c r="F110" s="14" t="s">
        <v>3012</v>
      </c>
      <c r="G110" s="14" t="s">
        <v>3017</v>
      </c>
      <c r="H110" s="14" t="s">
        <v>2270</v>
      </c>
      <c r="I110" s="15">
        <v>1475</v>
      </c>
      <c r="J110" s="77">
        <v>1</v>
      </c>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2.5"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75" x14ac:dyDescent="0.2">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75" x14ac:dyDescent="0.2">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75" x14ac:dyDescent="0.2">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75" x14ac:dyDescent="0.2">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75" x14ac:dyDescent="0.2">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75" x14ac:dyDescent="0.2">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75" x14ac:dyDescent="0.2">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75" x14ac:dyDescent="0.2">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75" x14ac:dyDescent="0.2">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ref="A2:P68">
    <sortCondition ref="B2:B68"/>
  </sortState>
  <hyperlinks>
    <hyperlink ref="G88" r:id="rId1"/>
    <hyperlink ref="G150" r:id="rId2"/>
    <hyperlink ref="G165" r:id="rId3"/>
    <hyperlink ref="H165" r:id="rId4"/>
    <hyperlink ref="H182" r:id="rId5"/>
    <hyperlink ref="H60" r:id="rId6" display="info@mammal.sk; "/>
    <hyperlink ref="H177" r:id="rId7"/>
    <hyperlink ref="H88" r:id="rId8"/>
    <hyperlink ref="G235" r:id="rId9"/>
    <hyperlink ref="H235" r:id="rId10"/>
    <hyperlink ref="H149" r:id="rId11"/>
    <hyperlink ref="H95" r:id="rId12"/>
    <hyperlink ref="G225" r:id="rId13"/>
    <hyperlink ref="H225" r:id="rId14"/>
    <hyperlink ref="G174" r:id="rId15"/>
    <hyperlink ref="H121" r:id="rId16"/>
    <hyperlink ref="H109" r:id="rId17"/>
    <hyperlink ref="G121" r:id="rId18"/>
    <hyperlink ref="H164" r:id="rId19" display="jkolozsy@gmail.com"/>
    <hyperlink ref="G20" r:id="rId20"/>
    <hyperlink ref="H20" r:id="rId21"/>
    <hyperlink ref="G33" r:id="rId22"/>
    <hyperlink ref="G223" r:id="rId23"/>
    <hyperlink ref="G129" r:id="rId24"/>
    <hyperlink ref="G128" r:id="rId25"/>
    <hyperlink ref="H128" r:id="rId26"/>
    <hyperlink ref="G38" r:id="rId27"/>
    <hyperlink ref="G211" r:id="rId28"/>
    <hyperlink ref="H211" r:id="rId29"/>
    <hyperlink ref="G50" r:id="rId30"/>
    <hyperlink ref="G51" r:id="rId31"/>
    <hyperlink ref="G69" r:id="rId32"/>
    <hyperlink ref="G74" r:id="rId33"/>
    <hyperlink ref="G81" r:id="rId34"/>
    <hyperlink ref="G82" r:id="rId35"/>
    <hyperlink ref="G84" r:id="rId36"/>
    <hyperlink ref="G183" r:id="rId37"/>
    <hyperlink ref="G188" r:id="rId38"/>
    <hyperlink ref="G215" r:id="rId39"/>
    <hyperlink ref="G217" r:id="rId40"/>
    <hyperlink ref="G218" r:id="rId41"/>
    <hyperlink ref="G219" r:id="rId42"/>
    <hyperlink ref="G226" r:id="rId43"/>
    <hyperlink ref="G231" r:id="rId44"/>
    <hyperlink ref="H113"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9" t="str">
        <f>Spolu!C3&amp;", "&amp;Spolu!C6</f>
        <v>1. Volejbalový klub Púchov, Komenského 1651/88, Púchov, 020 01</v>
      </c>
      <c r="B1" s="379"/>
      <c r="C1" s="37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0" t="s">
        <v>1251</v>
      </c>
      <c r="F3" s="381"/>
      <c r="N3" s="137" t="str">
        <f t="shared" si="0"/>
        <v>c - príspevok Slovenskému paralympijskému výboru</v>
      </c>
      <c r="O3" s="137" t="s">
        <v>343</v>
      </c>
      <c r="P3" s="137" t="s">
        <v>344</v>
      </c>
    </row>
    <row r="4" spans="1:16" ht="45.75" customHeight="1" x14ac:dyDescent="0.2">
      <c r="E4" s="381"/>
      <c r="F4" s="381"/>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25">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34055584</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8" t="s">
        <v>1277</v>
      </c>
      <c r="C22" s="37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9" t="str">
        <f>Spolu!C3&amp;", "&amp;Spolu!C6</f>
        <v>1. Volejbalový klub Púchov, Komenského 1651/88, Púchov, 020 01</v>
      </c>
      <c r="B1" s="379"/>
      <c r="C1" s="37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
      <c r="E4" s="381"/>
      <c r="F4" s="381"/>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4" t="s">
        <v>1284</v>
      </c>
      <c r="C14" s="385"/>
      <c r="F14" s="310"/>
      <c r="N14" s="137" t="str">
        <f t="shared" si="0"/>
        <v xml:space="preserve">n - </v>
      </c>
      <c r="O14" s="137" t="s">
        <v>364</v>
      </c>
    </row>
    <row r="15" spans="1:16" ht="34.35" customHeight="1" x14ac:dyDescent="0.2">
      <c r="A15" s="139" t="s">
        <v>1285</v>
      </c>
      <c r="B15" s="384"/>
      <c r="C15" s="385"/>
      <c r="F15" s="387"/>
      <c r="N15" s="137" t="str">
        <f t="shared" si="0"/>
        <v xml:space="preserve">o - </v>
      </c>
      <c r="O15" s="137" t="s">
        <v>365</v>
      </c>
    </row>
    <row r="16" spans="1:16" x14ac:dyDescent="0.2">
      <c r="A16" s="139" t="s">
        <v>1269</v>
      </c>
      <c r="B16" s="142">
        <f>F8</f>
        <v>0</v>
      </c>
      <c r="C16" s="137"/>
      <c r="F16" s="387"/>
      <c r="N16" s="137" t="str">
        <f t="shared" si="0"/>
        <v xml:space="preserve">p - </v>
      </c>
      <c r="O16" s="137" t="s">
        <v>366</v>
      </c>
    </row>
    <row r="17" spans="1:16" ht="32.1" customHeight="1" x14ac:dyDescent="0.2">
      <c r="A17" s="139" t="s">
        <v>1272</v>
      </c>
      <c r="B17" s="142">
        <f>F9</f>
        <v>0</v>
      </c>
      <c r="C17" s="137"/>
      <c r="F17" s="387"/>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34055584</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6" t="s">
        <v>1277</v>
      </c>
      <c r="C24" s="38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8" t="s">
        <v>1290</v>
      </c>
      <c r="B2" s="388"/>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6bdf28ae-65c4-4f6e-bc50-9bbd2c60ae30"/>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1761cb37-c33f-42c7-9eeb-6f00cca254d3"/>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MIVAS_s_r_o</cp:lastModifiedBy>
  <cp:revision/>
  <cp:lastPrinted>2025-12-23T06:23:23Z</cp:lastPrinted>
  <dcterms:created xsi:type="dcterms:W3CDTF">2017-02-20T06:20:12Z</dcterms:created>
  <dcterms:modified xsi:type="dcterms:W3CDTF">2025-12-23T06:26:57Z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