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D:\Vyúčtovanie 2025\"/>
    </mc:Choice>
  </mc:AlternateContent>
  <xr:revisionPtr revIDLastSave="0" documentId="13_ncr:1_{0D36AE4B-D9EF-4B7B-B021-9AED14464E29}" xr6:coauthVersionLast="47" xr6:coauthVersionMax="47" xr10:uidLastSave="{00000000-0000-0000-0000-000000000000}"/>
  <bookViews>
    <workbookView xWindow="2868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<sst xmlns="http://schemas.openxmlformats.org/spreadsheetml/2006/main" count="4024" uniqueCount="2240">
  <si>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</si>
  <si>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</si>
  <si>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</si>
  <si>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</si>
  <si>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</si>
  <si>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</si>
  <si>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</si>
  <si>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</si>
  <si>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</si>
  <si>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</si>
  <si>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</si>
  <si>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</si>
  <si>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</si>
  <si>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</si>
  <si>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</si>
  <si>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</si>
  <si>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</si>
  <si>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</si>
  <si>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</si>
  <si>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</si>
  <si>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</si>
  <si>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</si>
  <si>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</si>
  <si>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</si>
  <si>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</si>
  <si>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</si>
  <si>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</si>
  <si>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</si>
  <si>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</si>
  <si>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</si>
  <si>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</si>
  <si>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</si>
  <si>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</si>
  <si>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</si>
  <si>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</si>
  <si>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</si>
  <si>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</si>
  <si>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</si>
  <si>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</si>
  <si>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</si>
  <si>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</si>
  <si>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</si>
  <si>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</si>
  <si>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</si>
  <si>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</si>
  <si>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</si>
  <si>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</si>
  <si>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</si>
  <si>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</si>
  <si>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</si>
  <si>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</si>
  <si>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</si>
  <si>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</si>
  <si>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</si>
  <si>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</si>
  <si>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</si>
  <si>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</si>
  <si>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</si>
  <si>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</si>
  <si>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</si>
  <si>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</si>
  <si>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</si>
  <si>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</si>
  <si>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</si>
  <si>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</si>
  <si>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</si>
  <si>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</si>
  <si>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</si>
  <si>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</si>
  <si>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</si>
  <si>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</si>
  <si>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</si>
  <si>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</si>
  <si>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</si>
  <si>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</si>
  <si>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</si>
  <si>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</si>
  <si>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</si>
  <si>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</si>
  <si>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</si>
  <si>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</si>
  <si>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</si>
  <si>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</si>
  <si>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</si>
  <si>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</si>
  <si>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</si>
  <si>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</si>
  <si>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</si>
  <si>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</si>
  <si>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</si>
  <si>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</si>
  <si>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</si>
  <si>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</si>
  <si>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</si>
  <si>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</si>
  <si>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</si>
  <si>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</si>
  <si>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</si>
  <si>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</si>
  <si>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</si>
  <si>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</si>
  <si>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</si>
  <si>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</si>
  <si>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</si>
  <si>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</si>
  <si>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</si>
  <si>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</si>
  <si>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</si>
  <si>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</si>
  <si>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</si>
  <si>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</si>
  <si>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</si>
  <si>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</si>
  <si>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</si>
  <si>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</si>
  <si>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</si>
  <si>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</si>
  <si>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</si>
  <si>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</si>
  <si>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</si>
  <si>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</si>
  <si>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</si>
  <si>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</si>
  <si>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</si>
  <si>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</si>
  <si>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</si>
  <si>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</si>
  <si>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</si>
  <si>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</si>
  <si>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</si>
  <si>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</si>
  <si>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</si>
  <si>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</si>
  <si>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</si>
  <si>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</si>
  <si>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</si>
  <si>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</si>
  <si>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</si>
  <si>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</si>
  <si>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</si>
  <si>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</si>
  <si>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</si>
  <si>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</si>
  <si>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</si>
  <si>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</si>
  <si>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</si>
  <si>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</si>
  <si>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</si>
  <si>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</si>
  <si>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</si>
  <si>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</si>
  <si>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</si>
  <si>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</si>
  <si>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</si>
  <si>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</si>
  <si>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</si>
  <si>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</si>
  <si>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</si>
  <si>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</si>
  <si>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</si>
  <si>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</si>
  <si>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</si>
  <si>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</si>
  <si>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</si>
  <si>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</si>
  <si>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</si>
  <si>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</si>
  <si>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</si>
  <si>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</si>
  <si>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</si>
  <si>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</si>
  <si>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</si>
  <si>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</si>
  <si>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</si>
  <si>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</si>
  <si>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</si>
  <si>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</si>
  <si>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</si>
  <si>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</si>
  <si>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</si>
  <si>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</si>
  <si>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</si>
  <si>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</si>
  <si>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</si>
  <si>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</si>
  <si>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</si>
  <si>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</si>
  <si>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</si>
  <si>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</si>
  <si>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</si>
  <si>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</si>
  <si>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</si>
  <si>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</si>
  <si>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</si>
  <si>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</si>
  <si>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</si>
  <si>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</si>
  <si>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</si>
  <si>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</si>
  <si>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</si>
  <si>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</si>
  <si>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</si>
  <si>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</si>
  <si>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</si>
  <si>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</si>
  <si>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</si>
  <si>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</si>
  <si>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</si>
  <si>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</si>
  <si>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</si>
  <si>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</si>
  <si>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</si>
  <si>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</si>
  <si>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</si>
  <si>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</si>
  <si>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</si>
  <si>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</si>
  <si>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</si>
  <si>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</si>
  <si>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</si>
  <si>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</si>
  <si>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</si>
  <si>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</si>
  <si>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</si>
  <si>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</si>
  <si>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</si>
  <si>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</si>
  <si>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</si>
  <si>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</si>
  <si>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</si>
  <si>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</si>
  <si>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</si>
  <si>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</si>
  <si>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</si>
  <si>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</si>
  <si>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</si>
  <si>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</si>
  <si>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</si>
  <si>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</si>
  <si>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</si>
  <si>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</si>
  <si>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</si>
  <si>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</si>
  <si>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</si>
  <si>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</si>
  <si>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</si>
  <si>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</si>
  <si>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</si>
  <si>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</si>
  <si>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</si>
  <si>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</si>
  <si>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</si>
  <si>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</si>
  <si>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</si>
  <si>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</si>
  <si>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</si>
  <si>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</si>
  <si>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</si>
  <si>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</si>
  <si>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</si>
  <si>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</si>
  <si>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</si>
  <si>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</si>
  <si>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</si>
  <si>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</si>
  <si>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</si>
  <si>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</si>
  <si>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</si>
  <si>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</si>
  <si>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</si>
  <si>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</si>
  <si>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</si>
  <si>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</si>
  <si>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</si>
  <si>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</si>
  <si>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</si>
  <si>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</si>
  <si>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</si>
  <si>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</si>
  <si>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</si>
  <si>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</si>
  <si>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</si>
  <si>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</si>
  <si>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</si>
  <si>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</si>
  <si>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</si>
  <si>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</si>
  <si>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</si>
  <si>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</si>
  <si>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</si>
  <si>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</si>
  <si>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</si>
  <si>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</si>
  <si>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</si>
  <si>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</si>
  <si>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</si>
  <si>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</si>
  <si>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</si>
  <si>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</si>
  <si>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</si>
  <si>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</si>
  <si>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</si>
  <si>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</si>
  <si>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</si>
  <si>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</si>
  <si>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</si>
  <si>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</si>
  <si>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</si>
  <si>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</si>
  <si>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</si>
  <si>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</si>
  <si>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</si>
  <si>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</si>
  <si>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</si>
  <si>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</si>
  <si>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</si>
  <si>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</si>
  <si>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</si>
  <si>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</si>
  <si>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</si>
  <si>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</si>
  <si>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</si>
  <si>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</si>
  <si>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</si>
  <si>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</si>
  <si>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</si>
  <si>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</si>
  <si>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</si>
  <si>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</si>
  <si>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</si>
  <si>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</si>
  <si>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</si>
  <si>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</si>
  <si>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</si>
  <si>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</si>
  <si>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</si>
  <si>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</si>
  <si>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</si>
  <si>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</si>
  <si>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</si>
  <si>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</si>
  <si>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</si>
  <si>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</si>
  <si>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</si>
  <si>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</si>
  <si>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</si>
  <si>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</si>
  <si>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</si>
  <si>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</si>
  <si>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</si>
  <si>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</si>
  <si>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</si>
  <si>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</si>
  <si>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</si>
  <si>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</si>
  <si>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</si>
  <si>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</si>
  <si>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</si>
  <si>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</si>
  <si>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</si>
  <si>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</si>
  <si>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</si>
  <si>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</si>
  <si>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</si>
  <si>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</si>
  <si>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</si>
  <si>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</si>
  <si>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</si>
  <si>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</si>
  <si>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</si>
  <si>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</si>
  <si>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</si>
  <si>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</si>
  <si>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</si>
  <si>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</si>
  <si>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</si>
  <si>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</si>
  <si>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</si>
  <si>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</si>
  <si>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</si>
  <si>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</si>
  <si>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</si>
  <si>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</si>
  <si>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</si>
  <si>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</si>
  <si>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</si>
  <si>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</si>
  <si>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</si>
  <si>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</si>
  <si>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</si>
  <si>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</si>
  <si>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</si>
  <si>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</si>
  <si>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</si>
  <si>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</si>
  <si>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</si>
  <si>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</si>
  <si>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</si>
  <si>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</si>
  <si>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</si>
  <si>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</si>
  <si>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</si>
  <si>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</si>
  <si>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</si>
  <si>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</si>
  <si>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</si>
  <si>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</si>
  <si>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</si>
  <si>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</si>
  <si>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</si>
  <si>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</si>
  <si>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</si>
  <si>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</si>
  <si>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</si>
  <si>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</si>
  <si>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</si>
  <si>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</si>
  <si>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</si>
  <si>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</si>
  <si>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</si>
  <si>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</si>
  <si>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</si>
  <si>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</si>
  <si>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</si>
  <si>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</si>
  <si>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</si>
  <si>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</si>
  <si>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</si>
  <si>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</si>
  <si>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</si>
  <si>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</si>
  <si>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</si>
  <si>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</si>
  <si>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</si>
  <si>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</si>
  <si>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</si>
  <si>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</si>
  <si>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</si>
  <si>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</si>
  <si>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</si>
  <si>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</si>
  <si>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</si>
  <si>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</si>
  <si>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</si>
  <si>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</si>
  <si>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</si>
  <si>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</si>
  <si>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</si>
  <si>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</si>
  <si>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</si>
  <si>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</si>
  <si>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</si>
  <si>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</si>
  <si>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</si>
  <si>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</si>
  <si>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</si>
  <si>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</si>
  <si>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</si>
  <si>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</si>
  <si>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</si>
  <si>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</si>
  <si>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</si>
  <si>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</si>
  <si>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</si>
  <si>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</si>
  <si>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</si>
  <si>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</si>
  <si>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</si>
  <si>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</si>
  <si>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</si>
  <si>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</si>
  <si>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</si>
  <si>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</si>
  <si>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</si>
  <si>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</si>
  <si>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</si>
  <si>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</si>
  <si>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</si>
  <si>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</si>
  <si>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</si>
  <si>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</si>
  <si>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</si>
  <si>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</si>
  <si>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</si>
  <si>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</si>
  <si>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</si>
  <si>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</si>
  <si>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</si>
  <si>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</si>
  <si>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</si>
  <si>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</si>
  <si>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</si>
  <si>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</si>
  <si>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</si>
  <si>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</si>
  <si>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</si>
  <si>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</si>
  <si>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</si>
  <si>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</si>
  <si>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</si>
  <si>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</si>
  <si>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</si>
  <si>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</si>
  <si>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</si>
  <si>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</si>
  <si>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</si>
  <si>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</si>
  <si>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</si>
  <si>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</si>
  <si>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</si>
  <si>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</si>
  <si>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</si>
  <si>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</si>
  <si>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</si>
  <si>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</si>
  <si>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</si>
  <si>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</si>
  <si>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</si>
  <si>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</si>
  <si>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</si>
  <si>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</si>
  <si>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</si>
  <si>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</si>
  <si>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</si>
  <si>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</si>
  <si>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</si>
  <si>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</si>
  <si>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</si>
  <si>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</si>
  <si>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</si>
  <si>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</si>
  <si>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</si>
  <si>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</si>
  <si>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</si>
  <si>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</si>
  <si>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</si>
  <si>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</si>
  <si>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</si>
  <si>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</si>
  <si>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</si>
  <si>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</si>
  <si>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</si>
  <si>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</si>
  <si>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</si>
  <si>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</si>
  <si>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</si>
  <si>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</si>
  <si>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</si>
  <si>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</si>
  <si>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</si>
  <si>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</si>
  <si>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</si>
  <si>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</si>
  <si>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</si>
  <si>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</si>
  <si>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</si>
  <si>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</si>
  <si>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</si>
  <si>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</si>
  <si>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</si>
  <si>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</si>
  <si>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</si>
  <si>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</si>
  <si>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</si>
  <si>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</si>
  <si>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</si>
  <si>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</si>
  <si>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</si>
  <si>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</si>
  <si>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</si>
  <si>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</si>
  <si>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</si>
  <si>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</si>
  <si>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</si>
  <si>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</si>
  <si>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</si>
  <si>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</si>
  <si>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</si>
  <si>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</si>
  <si>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</si>
  <si>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</si>
  <si>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</si>
  <si>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</si>
  <si>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</si>
  <si>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</si>
  <si>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</si>
  <si>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</si>
  <si>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</si>
  <si>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</si>
  <si>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</si>
  <si>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</si>
  <si>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</si>
  <si>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</si>
  <si>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</si>
  <si>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</si>
  <si>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</si>
  <si>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</si>
  <si>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</si>
  <si>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</si>
  <si>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</si>
  <si>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</si>
  <si>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</si>
  <si>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</si>
  <si>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</si>
  <si>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</si>
  <si>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</si>
  <si>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</si>
  <si>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</si>
  <si>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</si>
  <si>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</si>
  <si>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</si>
  <si>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</si>
  <si>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</si>
  <si>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</si>
  <si>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</si>
  <si>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</si>
  <si>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</si>
  <si>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</si>
  <si>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</si>
  <si>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</si>
  <si>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</si>
  <si>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</si>
  <si>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</si>
  <si>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</si>
  <si>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</si>
  <si>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</si>
  <si>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</si>
  <si>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</si>
  <si>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</si>
  <si>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</si>
  <si>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</si>
  <si>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</si>
  <si>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</si>
  <si>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</si>
  <si>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</si>
  <si>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</si>
  <si>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</si>
  <si>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</si>
  <si>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</si>
  <si>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</si>
  <si>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</si>
  <si>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</si>
  <si>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</si>
  <si>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</si>
  <si>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</si>
  <si>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</si>
  <si>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</si>
  <si>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</si>
  <si>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</si>
  <si>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</si>
  <si>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</si>
  <si>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</si>
  <si>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</si>
  <si>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</si>
  <si>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</si>
  <si>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</si>
  <si>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</si>
  <si>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</si>
  <si>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</si>
  <si>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</si>
  <si>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</si>
  <si>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</si>
  <si>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</si>
  <si>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</si>
  <si>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</si>
  <si>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</si>
  <si>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</si>
  <si>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</si>
  <si>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</si>
  <si>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</si>
  <si>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</si>
  <si>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</si>
  <si>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</si>
  <si>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</si>
  <si>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</si>
  <si>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</si>
  <si>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</si>
  <si>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</si>
  <si>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</si>
  <si>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</si>
  <si>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</si>
  <si>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</si>
  <si>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</si>
  <si>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</si>
  <si>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</si>
  <si>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</si>
  <si>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</si>
  <si>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</si>
  <si>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</si>
  <si>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</si>
  <si>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</si>
  <si>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</si>
  <si>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</si>
  <si>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</si>
  <si>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</si>
  <si>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</si>
  <si>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</si>
  <si>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</si>
  <si>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</si>
  <si>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</si>
  <si>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</si>
  <si>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</si>
  <si>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</si>
  <si>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</si>
  <si>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</si>
  <si>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</si>
  <si>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</si>
  <si>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</si>
  <si>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</si>
  <si>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</si>
  <si>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</si>
  <si>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</si>
  <si>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</si>
  <si>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</si>
  <si>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</si>
  <si>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</si>
  <si>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</si>
  <si>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</si>
  <si>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</si>
  <si>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</si>
  <si>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</si>
  <si>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</si>
  <si>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</si>
  <si>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</si>
  <si>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</si>
  <si>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</si>
  <si>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</si>
  <si>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</si>
  <si>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</si>
  <si>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</si>
  <si>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</si>
  <si>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</si>
  <si>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</si>
  <si>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</si>
  <si>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</si>
  <si>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</si>
  <si>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</si>
  <si>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</si>
  <si>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</si>
  <si>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</si>
  <si>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</si>
  <si>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</si>
  <si>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</si>
  <si>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</si>
  <si>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</si>
  <si>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</si>
  <si>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</si>
  <si>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</si>
  <si>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</si>
  <si>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</si>
  <si>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</si>
  <si>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</si>
  <si>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</si>
  <si>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</si>
  <si>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</si>
  <si>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</si>
  <si>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</si>
  <si>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</si>
  <si>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</si>
  <si>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</si>
  <si>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</si>
  <si>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</si>
  <si>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</si>
  <si>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</si>
  <si>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</si>
  <si>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</si>
  <si>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</si>
  <si>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</si>
  <si>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</si>
  <si>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</si>
  <si>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</si>
  <si>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</si>
  <si>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</si>
  <si>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</si>
  <si>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</si>
  <si>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</si>
  <si>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</si>
  <si>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</si>
  <si>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</si>
  <si>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</si>
  <si>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</si>
  <si>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</si>
  <si>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</si>
  <si>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</si>
  <si>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</si>
  <si>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</si>
  <si>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</si>
  <si>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</si>
  <si>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</si>
  <si>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</si>
  <si>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</si>
  <si>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</si>
  <si>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</si>
  <si>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</si>
  <si>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</si>
  <si>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</si>
  <si>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</si>
  <si>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</si>
  <si>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</si>
  <si>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</si>
  <si>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</si>
  <si>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</si>
  <si>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</si>
  <si>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</si>
  <si>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</si>
  <si>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</si>
  <si>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</si>
  <si>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</si>
  <si>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</si>
  <si>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</si>
  <si>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</si>
  <si>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</si>
  <si>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</si>
  <si>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</si>
  <si>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</si>
  <si>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</si>
  <si>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</si>
  <si>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</si>
  <si>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</si>
  <si>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</si>
  <si>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</si>
  <si>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</si>
  <si>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</si>
  <si>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</si>
  <si>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</si>
  <si>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</si>
  <si>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</si>
  <si>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</si>
  <si>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</si>
  <si>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</si>
  <si>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</si>
  <si>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</si>
  <si>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</si>
  <si>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</si>
  <si>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</si>
  <si>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</si>
  <si>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</si>
  <si>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</si>
  <si>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</si>
  <si>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</si>
  <si>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</si>
  <si>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</si>
  <si>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</si>
  <si>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</si>
  <si>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</si>
  <si>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</si>
  <si>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</si>
  <si>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</si>
  <si>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</si>
  <si>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</si>
  <si>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</si>
  <si>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</si>
  <si>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</si>
  <si>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</si>
  <si>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</si>
  <si>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</si>
  <si>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</si>
  <si>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</si>
  <si>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</si>
  <si>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</si>
  <si>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</si>
  <si>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</si>
  <si>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</si>
  <si>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</si>
  <si>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</si>
  <si>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</si>
  <si>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</si>
  <si>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</si>
  <si>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</si>
  <si>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</si>
  <si>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</si>
  <si>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</si>
  <si>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</si>
  <si>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</si>
  <si>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</si>
  <si>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</si>
  <si>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</si>
  <si>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</si>
  <si>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</si>
  <si>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</si>
  <si>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</si>
  <si>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</si>
  <si>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</si>
  <si>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</si>
  <si>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</si>
  <si>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</si>
  <si>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</si>
  <si>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</si>
  <si>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</si>
  <si>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</si>
  <si>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</si>
  <si>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</si>
  <si>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</si>
  <si>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</si>
  <si>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</si>
  <si>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</si>
  <si>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</si>
  <si>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</si>
  <si>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</si>
  <si>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</si>
  <si>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</si>
  <si>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</si>
  <si>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</si>
  <si>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</si>
  <si>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</si>
  <si>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</si>
  <si>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</si>
  <si>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</si>
  <si>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</si>
  <si>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</si>
  <si>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</si>
  <si>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</si>
  <si>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</si>
  <si>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</si>
  <si>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</si>
  <si>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</si>
  <si>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</si>
  <si>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</si>
  <si>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</si>
  <si>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</si>
  <si>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</si>
  <si>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</si>
  <si>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</si>
  <si>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</si>
  <si>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</si>
  <si>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</si>
  <si>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</si>
  <si>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</si>
  <si>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</si>
  <si>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</si>
  <si>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</si>
  <si>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</si>
  <si>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</si>
  <si>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</si>
  <si>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</si>
  <si>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</si>
  <si>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</si>
  <si>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</si>
  <si>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</si>
  <si>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</si>
  <si>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</si>
  <si>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</si>
  <si>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</si>
  <si>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</si>
  <si>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</si>
  <si>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</si>
  <si>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</si>
  <si>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</si>
  <si>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</si>
  <si>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</si>
  <si>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</si>
  <si>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</si>
  <si>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</si>
  <si>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</si>
  <si>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</si>
  <si>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</si>
  <si>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</si>
  <si>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</si>
  <si>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</si>
  <si>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</si>
  <si>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</si>
  <si>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</si>
  <si>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</si>
  <si>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</si>
  <si>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</si>
  <si>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</si>
  <si>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</si>
  <si>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</si>
  <si>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</si>
  <si>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</si>
  <si>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</si>
  <si>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</si>
  <si>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</si>
  <si>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</si>
  <si>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</si>
  <si>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</si>
  <si>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</si>
  <si>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</si>
  <si>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</si>
  <si>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</si>
  <si>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</si>
  <si>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</si>
  <si>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</si>
  <si>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</si>
  <si>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</si>
  <si>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</si>
  <si>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</si>
  <si>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</si>
  <si>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</si>
  <si>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</si>
  <si>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</si>
  <si>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</si>
  <si>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</si>
  <si>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</si>
  <si>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</si>
  <si>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</si>
  <si>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</si>
  <si>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</si>
  <si>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</si>
  <si>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</si>
  <si>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</si>
  <si>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</si>
  <si>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</si>
  <si>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</si>
  <si>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</si>
  <si>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</si>
  <si>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</si>
  <si>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</si>
  <si>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</si>
  <si>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</si>
  <si>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</si>
  <si>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</si>
  <si>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</si>
  <si>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</si>
  <si>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</si>
  <si>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</si>
  <si>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</si>
  <si>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</si>
  <si>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</si>
  <si>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</si>
  <si>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</si>
  <si>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</si>
  <si>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</si>
  <si>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</si>
  <si>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</si>
  <si>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</si>
  <si>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</si>
  <si>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</si>
  <si>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</si>
  <si>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</si>
  <si>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</si>
  <si>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</si>
  <si>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</si>
  <si>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</si>
  <si>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</si>
  <si>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</si>
  <si>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</si>
  <si>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</si>
  <si>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</si>
  <si>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</si>
  <si>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</si>
  <si>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</si>
  <si>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</si>
  <si>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</si>
  <si>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</si>
  <si>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</si>
  <si>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</si>
  <si>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</si>
  <si>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</si>
  <si>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</si>
  <si>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</si>
  <si>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</si>
  <si>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</si>
  <si>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</si>
  <si>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</si>
  <si>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</si>
  <si>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</si>
  <si>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</si>
  <si>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</si>
  <si>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</si>
  <si>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</si>
  <si>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</si>
  <si>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</si>
  <si>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</si>
  <si>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</si>
  <si>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</si>
  <si>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</si>
  <si>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</si>
  <si>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</si>
  <si>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</si>
  <si>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</si>
  <si>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</si>
  <si>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</si>
  <si>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</si>
  <si>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</si>
  <si>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</si>
  <si>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</si>
  <si>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</si>
  <si>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</si>
  <si>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</si>
  <si>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</si>
  <si>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</si>
  <si>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</si>
  <si>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</si>
  <si>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</si>
  <si>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</si>
  <si>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</si>
  <si>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</si>
  <si>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</si>
  <si>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</si>
  <si>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</si>
  <si>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</si>
  <si>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</si>
  <si>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</si>
  <si>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</si>
  <si>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</si>
  <si>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</si>
  <si>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</si>
  <si>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</si>
  <si>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</si>
  <si>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</si>
  <si>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</si>
  <si>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</si>
  <si>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</si>
  <si>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</si>
  <si>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</si>
  <si>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</si>
  <si>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</si>
  <si>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</si>
  <si>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</si>
  <si>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</si>
  <si>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</si>
  <si>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</si>
  <si>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</si>
  <si>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</si>
  <si>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</si>
  <si>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</si>
  <si>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</si>
  <si>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</si>
  <si>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</si>
  <si>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</si>
  <si>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</si>
  <si>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</si>
  <si>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</si>
  <si>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</si>
  <si>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</si>
  <si>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</si>
  <si>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</si>
  <si>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</si>
  <si>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</si>
  <si>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</si>
  <si>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</si>
  <si>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</si>
  <si>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</si>
  <si>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</si>
  <si>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</si>
  <si>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</si>
  <si>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</si>
  <si>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</si>
  <si>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</si>
  <si>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</si>
  <si>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</si>
  <si>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</si>
  <si>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</si>
  <si>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</si>
  <si>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</si>
  <si>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</si>
  <si>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</si>
  <si>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</si>
  <si>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</si>
  <si>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</si>
  <si>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</si>
  <si>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</si>
  <si>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</si>
  <si>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</si>
  <si>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</si>
  <si>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</si>
  <si>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</si>
  <si>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</si>
  <si>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</si>
  <si>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</si>
  <si>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</si>
  <si>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</si>
  <si>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</si>
  <si>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</si>
  <si>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</si>
  <si>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</si>
  <si>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</si>
  <si>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</si>
  <si>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</si>
  <si>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</si>
  <si>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</si>
  <si>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</si>
  <si>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</si>
  <si>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</si>
  <si>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</si>
  <si>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</si>
  <si>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</si>
  <si>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</si>
  <si>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</si>
  <si>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</si>
  <si>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</si>
  <si>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</si>
  <si>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</si>
  <si>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</si>
  <si>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</si>
  <si>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</si>
  <si>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</si>
  <si>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</si>
  <si>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</si>
  <si>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</si>
  <si>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</si>
  <si>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</si>
  <si>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</si>
  <si>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</si>
  <si>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</si>
  <si>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</si>
  <si>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</si>
  <si>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</si>
  <si>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</si>
  <si>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</si>
  <si>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</si>
  <si>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</si>
  <si>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</si>
  <si>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</si>
  <si>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</si>
  <si>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</si>
  <si>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</si>
  <si>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</si>
  <si>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</si>
  <si>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</si>
  <si>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</si>
  <si>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</si>
  <si>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</si>
  <si>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</si>
  <si>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</si>
  <si>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</si>
  <si>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</si>
  <si>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</si>
  <si>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</si>
  <si>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</si>
  <si>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</si>
  <si>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</si>
  <si>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</si>
  <si>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</si>
  <si>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</si>
  <si>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</si>
  <si>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</si>
  <si>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</si>
  <si>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</si>
  <si>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</si>
  <si>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</si>
  <si>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</si>
  <si>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</si>
  <si>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</si>
  <si>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</si>
  <si>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</si>
  <si>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</si>
  <si>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</si>
  <si>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</si>
  <si>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</si>
  <si>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</si>
  <si>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</si>
  <si>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</si>
  <si>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</si>
  <si>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</si>
  <si>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</si>
  <si>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</si>
  <si>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</si>
  <si>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</si>
  <si>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</si>
  <si>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</si>
  <si>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</si>
  <si>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</si>
  <si>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</si>
  <si>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</si>
  <si>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</si>
  <si>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</si>
  <si>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</si>
  <si>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</si>
  <si>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</si>
  <si>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</si>
  <si>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</si>
  <si>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</si>
  <si>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</si>
  <si>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</si>
  <si>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</si>
  <si>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</si>
  <si>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</si>
  <si>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</si>
  <si>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</si>
  <si>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</si>
  <si>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</si>
  <si>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</si>
  <si>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</si>
  <si>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</si>
  <si>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</si>
  <si>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</si>
  <si>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</si>
  <si>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</si>
  <si>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</si>
  <si>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</si>
  <si>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</si>
  <si>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</si>
  <si>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</si>
  <si>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</si>
  <si>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</si>
  <si>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</si>
  <si>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</si>
  <si>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</si>
  <si>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</si>
  <si>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</si>
  <si>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</si>
  <si>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</si>
  <si>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</si>
  <si>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</si>
  <si>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</si>
  <si>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</si>
  <si>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</si>
  <si>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</si>
  <si>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</si>
  <si>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</si>
  <si>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</si>
  <si>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</si>
  <si>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</si>
  <si>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</si>
  <si>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</si>
  <si>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</si>
  <si>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</si>
  <si>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</si>
  <si>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</si>
  <si>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</si>
  <si>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</si>
  <si>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</si>
  <si>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</si>
  <si>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</si>
  <si>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</si>
  <si>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</si>
  <si>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</si>
  <si>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</si>
  <si>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</si>
  <si>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</si>
  <si>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</si>
  <si>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</si>
  <si>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</si>
  <si>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</si>
  <si>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</si>
  <si>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</si>
  <si>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</si>
  <si>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</si>
  <si>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</si>
  <si>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</si>
  <si>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</si>
  <si>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</si>
  <si>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</si>
  <si>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</si>
  <si>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</si>
  <si>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</si>
  <si>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</si>
  <si>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</si>
  <si>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</si>
  <si>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</si>
  <si>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</si>
  <si>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</si>
  <si>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</si>
  <si>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</si>
  <si>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</si>
  <si>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</si>
  <si>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</si>
  <si>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</si>
  <si>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</si>
  <si>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</si>
  <si>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</si>
  <si>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</si>
  <si>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</si>
  <si>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</si>
  <si>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</si>
  <si>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</si>
  <si>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</si>
  <si>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</si>
  <si>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</si>
  <si>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</si>
  <si>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</si>
  <si>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</si>
  <si>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</si>
  <si>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</si>
  <si>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</si>
  <si>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</si>
  <si>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</si>
  <si>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</si>
  <si>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</si>
  <si>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</si>
  <si>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</si>
  <si>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</si>
  <si>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</si>
  <si>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</si>
  <si>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</si>
  <si>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</si>
  <si>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</si>
  <si>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</si>
  <si>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</si>
  <si>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</si>
  <si>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</si>
  <si>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</si>
  <si>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</si>
  <si>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</si>
  <si>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</si>
  <si>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</si>
  <si>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</si>
  <si>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</si>
  <si>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</si>
  <si>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</si>
  <si>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</si>
  <si>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</si>
  <si>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</si>
  <si>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</si>
  <si>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</si>
  <si>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</si>
  <si>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</si>
  <si>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</si>
  <si>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</si>
  <si>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</si>
  <si>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</si>
  <si>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</si>
  <si>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</si>
  <si>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</si>
  <si>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</si>
  <si>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</si>
  <si>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</si>
  <si>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</si>
  <si>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</si>
  <si>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</si>
  <si>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</si>
  <si>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</si>
  <si>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</si>
  <si>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</si>
  <si>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</si>
  <si>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</si>
  <si>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</si>
  <si>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</si>
  <si>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</si>
  <si>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</si>
  <si>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</si>
  <si>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</si>
  <si>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</si>
  <si>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</si>
  <si>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</si>
  <si>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</si>
  <si>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</si>
  <si>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</si>
  <si>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</si>
  <si>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</si>
  <si>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</si>
  <si>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</si>
  <si>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</si>
  <si>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</si>
  <si>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</si>
  <si>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</si>
  <si>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</si>
  <si>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</si>
  <si>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</si>
  <si>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</si>
  <si>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</si>
  <si>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</si>
  <si>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</si>
  <si>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</si>
  <si>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</si>
  <si>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</si>
  <si>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</si>
  <si>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</si>
  <si>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</si>
  <si>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</si>
  <si>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</si>
  <si>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</si>
  <si>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</si>
  <si>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</si>
  <si>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</si>
  <si>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</si>
  <si>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</si>
  <si>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</si>
  <si>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</si>
  <si>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</si>
  <si>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</si>
  <si>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</si>
  <si>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</si>
  <si>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</si>
  <si>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</si>
  <si>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</si>
  <si>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</si>
  <si>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</si>
  <si>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</si>
  <si>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</si>
  <si>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</si>
  <si>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</si>
  <si>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</si>
  <si>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</si>
  <si>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</si>
  <si>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</si>
  <si>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</si>
  <si>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</si>
  <si>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</si>
  <si>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</si>
  <si>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</si>
  <si>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</si>
  <si>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</si>
  <si>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</si>
  <si>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</si>
  <si>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</si>
  <si>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</si>
  <si>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</si>
  <si>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</si>
  <si>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</si>
  <si>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</si>
  <si>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</si>
  <si>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</si>
  <si>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</si>
  <si>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</si>
  <si>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</si>
  <si>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</si>
  <si>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</si>
  <si>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</si>
  <si>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</si>
  <si>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</si>
  <si>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</si>
  <si>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</si>
  <si>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baseball - bežné transfery</t>
  </si>
  <si>
    <t>250008</t>
  </si>
  <si>
    <t>202501SBF</t>
  </si>
  <si>
    <t>Práca generálneho sekretára pre SBF za 1/2025</t>
  </si>
  <si>
    <t>34720341</t>
  </si>
  <si>
    <t>Bunta František</t>
  </si>
  <si>
    <t>B00200002</t>
  </si>
  <si>
    <t>Poplatky Nonstop banking - SMS</t>
  </si>
  <si>
    <t>31320155</t>
  </si>
  <si>
    <t>Všeobecná úverová banka, a.s.</t>
  </si>
  <si>
    <t>25MZD01</t>
  </si>
  <si>
    <t>Hrubé mzdy vyplatené osobám (zamestnancom) vrátane odvodov zamestnávateľa                                       počet fyzických osôb: 1                                      obdobie: január 2025</t>
  </si>
  <si>
    <t>osoba 1</t>
  </si>
  <si>
    <t>2502</t>
  </si>
  <si>
    <t>102540575</t>
  </si>
  <si>
    <t>záloha na codetown_4 Hosting od 27.02.2025 do 30.03.2025</t>
  </si>
  <si>
    <t>36421928</t>
  </si>
  <si>
    <t>WebSupport s. r. o.</t>
  </si>
  <si>
    <t>250009</t>
  </si>
  <si>
    <t>125044492</t>
  </si>
  <si>
    <t>Vyúčtovanie zálohy 2501 na codetown_4 Hosting od 27.02.2025 do 30.03.2025</t>
  </si>
  <si>
    <t>25OZ0001</t>
  </si>
  <si>
    <t>Pracovná cesta
Názov: Riadny kongres WBSC Europe Záhreb
Termín: 6.2.-8.2.2025
Miesto - mesto a štát: Záhreb, Chorvátsko
Spôsob dopravy: autom
Počet všetkých osôb na pracovnej ceste:1
z toho:
- vedúci výpravy: 1</t>
  </si>
  <si>
    <t>250014</t>
  </si>
  <si>
    <t>3076/1110/1</t>
  </si>
  <si>
    <t>Faktúra za ubytovanie 6.2.-8.2.2025 - Mojmír Jankovič</t>
  </si>
  <si>
    <t>THE WESTIN ZAGREB</t>
  </si>
  <si>
    <t>250016</t>
  </si>
  <si>
    <t>70250020</t>
  </si>
  <si>
    <t>Doručovateľský servis v zmysle mandátnej zmluvy /manipulačný poplatok za 01/2025</t>
  </si>
  <si>
    <t>35862289</t>
  </si>
  <si>
    <t>DOM ŠPORTU s.r.o.</t>
  </si>
  <si>
    <t>250015</t>
  </si>
  <si>
    <t>012025</t>
  </si>
  <si>
    <t>Odmena za prípravu, zabezpečenie rozhodcovského školenia úrovne - mierne pokročilý, pokročilý - február a marec 2025</t>
  </si>
  <si>
    <t>40429229</t>
  </si>
  <si>
    <t>Ing. arch. Mojmír Jankovič - ARCHITEKT</t>
  </si>
  <si>
    <t>B0020017</t>
  </si>
  <si>
    <t>bankové poplatky - poplatok za vklad ATM</t>
  </si>
  <si>
    <t>250005</t>
  </si>
  <si>
    <t>1025021789</t>
  </si>
  <si>
    <t>Výkon zodpovednej osoby 2/2025 na základe zmluvy č.ZO/2020Z23645 o poskytovaní  služieb v oblasti ochrany osobných údajov</t>
  </si>
  <si>
    <t>50528041</t>
  </si>
  <si>
    <t>osobnyudaj.sk, s.r.o.</t>
  </si>
  <si>
    <t>250006</t>
  </si>
  <si>
    <t>50250080</t>
  </si>
  <si>
    <t>Prenájom kancelárskych priestorov na základe Zmluvy o nájme nebytových priestorov č.11-2021 za obdobie 3/2025</t>
  </si>
  <si>
    <t>250007</t>
  </si>
  <si>
    <t>50250081</t>
  </si>
  <si>
    <t>Služby, energie a prevádzkové náklady spojené s užívaním nebytových priestorov na základe Zmluvy č.11-2021 za mesiac 3/2025</t>
  </si>
  <si>
    <t>B0020026</t>
  </si>
  <si>
    <t>Vedenie konta VUB Biznis ucet Akti</t>
  </si>
  <si>
    <t>B0030005</t>
  </si>
  <si>
    <t>25MZD02</t>
  </si>
  <si>
    <t>Hrubé mzdy vyplatené osobám (zamestnancom) vrátane odvodov zamestnávateľa                                       počet fyzických osôb: 1                                      obdobie: február 2025</t>
  </si>
  <si>
    <t>250017</t>
  </si>
  <si>
    <t>2501008</t>
  </si>
  <si>
    <t>Spracovanie mzdovej agendy na základe zmluvy za obdobie január-február 2025</t>
  </si>
  <si>
    <t>46544666</t>
  </si>
  <si>
    <t>Arcore s. r. o.</t>
  </si>
  <si>
    <t>B003006</t>
  </si>
  <si>
    <t>bankové poplatky - zmena podpisového vzoru PO</t>
  </si>
  <si>
    <t>2503</t>
  </si>
  <si>
    <t>102580746</t>
  </si>
  <si>
    <t>záloha na codetown_4 Hosting od 30.03.2025 do 29.04.2025</t>
  </si>
  <si>
    <t>250019</t>
  </si>
  <si>
    <t>125072120</t>
  </si>
  <si>
    <t>Vyúčtovanie zálohy 2501 na codetown_4 Hosting od 30.03.2025 do 29.04.2025</t>
  </si>
  <si>
    <t>250011</t>
  </si>
  <si>
    <t>50250140</t>
  </si>
  <si>
    <t>Služby, energie a prevádzkové náklady spojené s užívaním nebytových priestorov na základe Zmluvy č.11-2021 za mesiac 4/2025</t>
  </si>
  <si>
    <t>250012</t>
  </si>
  <si>
    <t>1025031786</t>
  </si>
  <si>
    <t>Výkon zodpovednej osoby 3/2025 na základe zmluvy č.ZO/2020Z23645 o poskytovaní  služieb v oblasti ochrany osobných údajov</t>
  </si>
  <si>
    <t>250010</t>
  </si>
  <si>
    <t>50250139</t>
  </si>
  <si>
    <t>Prenájom kancelárskych priestorov na základe Zmluvy o nájme nebytových priestorov č.11-2021 za obdobie 4/2025</t>
  </si>
  <si>
    <t>250013</t>
  </si>
  <si>
    <t>202502SBF</t>
  </si>
  <si>
    <t>Práca generálneho sekretára pre SBF  - február 2025</t>
  </si>
  <si>
    <t>250018</t>
  </si>
  <si>
    <t>01260225</t>
  </si>
  <si>
    <t>Prevádzka a údržba webového sídla a internetovej komunikácie,Správa povinne zverejňovaných údajov na slovenskom športovom portáli 01/2025</t>
  </si>
  <si>
    <t>55448801</t>
  </si>
  <si>
    <t>UMBRA solutions s. r. o.</t>
  </si>
  <si>
    <t>250020</t>
  </si>
  <si>
    <t>70250051</t>
  </si>
  <si>
    <t>Doručovateľský servis v zmysle mandátnej zmluvy /manipulačný poplatok za 02/2025</t>
  </si>
  <si>
    <t>250021</t>
  </si>
  <si>
    <t>2504</t>
  </si>
  <si>
    <t>541708483</t>
  </si>
  <si>
    <t>záloha na softvér Microsoft 365 Family - licencia Office</t>
  </si>
  <si>
    <t>36562939</t>
  </si>
  <si>
    <t>Alza.sk s. r. o.</t>
  </si>
  <si>
    <t>250022</t>
  </si>
  <si>
    <t>5409928541</t>
  </si>
  <si>
    <t>Vyúčtovanie zálohy na softvér Microsoft 365 Family - licencia Office</t>
  </si>
  <si>
    <t>25OZ0003</t>
  </si>
  <si>
    <t>Pracovná cesta
Názov: zasadnutie najvyššieho orgánu NŠZ
Termín: 22.2.2025
Miesto - mesto a štát: Bratislava, Slovensko
Trasa: Košice-Bratislava a späť               Spôsob dopravy: autom vlastným
Počet všetkých osôb na pracovnej ceste: 1        z toho:
- ostatné osoby: 1</t>
  </si>
  <si>
    <t>Max Timothy Martin</t>
  </si>
  <si>
    <t>25OZ0002</t>
  </si>
  <si>
    <t>Pracovná cesta
Názov: zasadnutie najvyššieho orgánu NŠZ
Termín: 22.2.2025
Miesto - mesto a štát: Bratislava, Slovensko
Trasa: Martin-Bratislava a späť                    Spôsob dopravy: autom vlastným
Počet všetkých osôb na pracovnej ceste: 1        z toho:
- ostatné osoby: 1</t>
  </si>
  <si>
    <t>Roman Paučin</t>
  </si>
  <si>
    <t>B0030018</t>
  </si>
  <si>
    <t>B0040001</t>
  </si>
  <si>
    <t>250024</t>
  </si>
  <si>
    <t>50250197</t>
  </si>
  <si>
    <t>Služby, energie a prevádzkové náklady spojené s užívaním nebytových priestorov na základe Zmluvy č.11-2021 za mesiac 5/2025</t>
  </si>
  <si>
    <t>DOM ŠPORTU, s.r.o.</t>
  </si>
  <si>
    <t>2505</t>
  </si>
  <si>
    <t>201519473</t>
  </si>
  <si>
    <t>záloha na toner do tlačiarne HP - kompatibilná sada (W2210 set)</t>
  </si>
  <si>
    <t>50370294</t>
  </si>
  <si>
    <t>Gigaprint.sk s.r.o.</t>
  </si>
  <si>
    <t>250023</t>
  </si>
  <si>
    <t>50250196</t>
  </si>
  <si>
    <t>Prenájom kancelárskych priestorov na základe Zmluvy o nájme nebytových priestorov č.11-2021 za obdobie 5/2025</t>
  </si>
  <si>
    <t>250026</t>
  </si>
  <si>
    <t>2025008</t>
  </si>
  <si>
    <t>Zabezpečenie stravovania dňa 4.4.-5.4.2025 (obedy, večere)</t>
  </si>
  <si>
    <t>52006450</t>
  </si>
  <si>
    <t>MaPa Appetito s.r.o.</t>
  </si>
  <si>
    <t>250025</t>
  </si>
  <si>
    <t>FA-2025/01</t>
  </si>
  <si>
    <t>Činnosť generálneho sekretára SBF - marec 2025</t>
  </si>
  <si>
    <t>51377080</t>
  </si>
  <si>
    <t>Michal Noga</t>
  </si>
  <si>
    <t>250027</t>
  </si>
  <si>
    <t>01070425</t>
  </si>
  <si>
    <t>Prevádzka a údržba webového sídla a internetovej komunikácie,Správa povinne zverejňovaných údajov na slovenskom športovom portáli 03/2025</t>
  </si>
  <si>
    <t>2506</t>
  </si>
  <si>
    <t>1025116581</t>
  </si>
  <si>
    <t>záloha na codetown_4 Hosting od 29.04.2025 do 30.05.2025</t>
  </si>
  <si>
    <t>Websupport s. r. o.</t>
  </si>
  <si>
    <t>250029</t>
  </si>
  <si>
    <t>125113032</t>
  </si>
  <si>
    <t>Vyúčtovanie zálohy na codetown_4 Hosting od 29.04.2025 do 30.05.2025</t>
  </si>
  <si>
    <t>250028</t>
  </si>
  <si>
    <t>70250083</t>
  </si>
  <si>
    <t>Doručovateľský servis v zmysle mandátnej zmluvy /manipulačný poplatok za 03/2025</t>
  </si>
  <si>
    <t>2507</t>
  </si>
  <si>
    <t>543913277</t>
  </si>
  <si>
    <t>záloha na technické vybavenie  - mikrofón, webkamera</t>
  </si>
  <si>
    <t>250030</t>
  </si>
  <si>
    <t>5410480317</t>
  </si>
  <si>
    <t>Vyúčtovanie zálohy na technické vybavenie  - mikrofón, webkamera</t>
  </si>
  <si>
    <t>25OZ0007</t>
  </si>
  <si>
    <t>CP-2025/06</t>
  </si>
  <si>
    <t>Pracovná cesta
Názov: pracovné stretnutie so zástupcami ČBA
Termín: 10.4.-11.4.2025
Miesto - mesto a štát: Praha, Česko
Trasa: Bratislava-Praha a späť                    Spôsob dopravy: autom vlastným
Počet všetkých osôb na pracovnej ceste: 1        z toho:
- prezident SBF: 1</t>
  </si>
  <si>
    <t>25OZ0004</t>
  </si>
  <si>
    <t>CP-2025/03</t>
  </si>
  <si>
    <t>Pracovná cesta
Názov: Turnaj Youth Baseball Classic Trnava 2025
Termín: 11.4.-12.4.2025
Miesto - mesto a štát: Trnava, Slovensko
Trasa: Brno-Trnava a späť                        Spôsob dopravy: autom vlastným
Počet všetkých osôb na pracovnej ceste: 1        z toho:
- asistent trénera: 1</t>
  </si>
  <si>
    <t>Tomáš Zachoval</t>
  </si>
  <si>
    <t>25OZ0005</t>
  </si>
  <si>
    <t>CP-2025/04</t>
  </si>
  <si>
    <t>Pracovná cesta
Názov: Turnaj Youth Baseball Classic Trnava 2025
Termín: 11.4.-12.4.2025
Miesto - mesto a štát: Trnava, Slovensko
Trasa: Košice-Trnava a späť                        Spôsob dopravy: autom vlastným
Počet všetkých osôb na pracovnej ceste: 1        z toho:
- asistent trénera: 1</t>
  </si>
  <si>
    <t>25OZ0006</t>
  </si>
  <si>
    <t>CP-2025/05</t>
  </si>
  <si>
    <t>Martin Čerňák</t>
  </si>
  <si>
    <t>B0040017</t>
  </si>
  <si>
    <t>bankové poplatky - poplatok za zahraničnú platbu</t>
  </si>
  <si>
    <t>250031</t>
  </si>
  <si>
    <t>202503</t>
  </si>
  <si>
    <t>Ubytovanie pre 18 osôb dňa 29.5.-1.6..2025 - reprezentácia SR v baseballe</t>
  </si>
  <si>
    <t>46680179</t>
  </si>
  <si>
    <t>Stavební a obchodní firma TOP s.r.o.</t>
  </si>
  <si>
    <t>B0040018</t>
  </si>
  <si>
    <t>B0050001</t>
  </si>
  <si>
    <t>250033</t>
  </si>
  <si>
    <t>50250253</t>
  </si>
  <si>
    <t>Služby, energie a prevádzkové náklady spojené s užívaním nebytových priestorov na základe Zmluvy č.11-2021 za mesiac 6/2025</t>
  </si>
  <si>
    <t>250032</t>
  </si>
  <si>
    <t>50250252</t>
  </si>
  <si>
    <t>Prenájom kancelárskych priestorov na základe Zmluvy o nájme nebytových priestorov č.11-2021 za obdobie 6/2025</t>
  </si>
  <si>
    <t>250034</t>
  </si>
  <si>
    <t>FA-2025/02</t>
  </si>
  <si>
    <t>Činnosť generálneho sekretára SBF - apríl 2025</t>
  </si>
  <si>
    <t>250035</t>
  </si>
  <si>
    <t>250100026</t>
  </si>
  <si>
    <t xml:space="preserve">Vyúčtovanie zálohových platieb za rok 2024 na základe Zmluvy o nájme nebytových priestorov c. 12-2021 </t>
  </si>
  <si>
    <t>B0050006</t>
  </si>
  <si>
    <t>B0050007</t>
  </si>
  <si>
    <t>bankové poplatky - poplatok za zrušenie karty</t>
  </si>
  <si>
    <t>250038</t>
  </si>
  <si>
    <t>5/2025</t>
  </si>
  <si>
    <t>Organizácia baseballového sústredenia reprezentácie žiakov U12 dňa 19.1.2025 - prenájom telocvične</t>
  </si>
  <si>
    <t>36088986</t>
  </si>
  <si>
    <t>BK Angels Trnava</t>
  </si>
  <si>
    <t>250040</t>
  </si>
  <si>
    <t>7/2025</t>
  </si>
  <si>
    <t>Organizácia baseballového sústredenia reprezentácie žiakov U10 dňa 16.3.2025 - prenájom telocvične</t>
  </si>
  <si>
    <t>250039</t>
  </si>
  <si>
    <t>6/2025</t>
  </si>
  <si>
    <t>Organizácia baseballového sústredenia reprezentácie juniorov U18 dňa 16.2.2025 - prenájom telocvične</t>
  </si>
  <si>
    <t>250041</t>
  </si>
  <si>
    <t>14/2025</t>
  </si>
  <si>
    <t>Poskytnuté služby spojené s rozvojom talentovanej mládeže CTM Trnava na základe zmluvy č. SBF-Z-2025/05 - prenájom telocvične, kondičné tréningy, testovanie hráčov</t>
  </si>
  <si>
    <t>25OZ0013</t>
  </si>
  <si>
    <t>9900489008600029160525</t>
  </si>
  <si>
    <t>nákup spotrebného materiálu - úložná škatuľa</t>
  </si>
  <si>
    <t>35849436</t>
  </si>
  <si>
    <t>IKEA</t>
  </si>
  <si>
    <t>25OZ0011</t>
  </si>
  <si>
    <t>725</t>
  </si>
  <si>
    <t>Refundácia nákladov na základe Zmluvy o poskytnutí finančného príspevku č. SBF-Z-2025/06 - Baseball club Outmen Skalica - účel športu mládeže podľa počtu súťažiacich družstiev do 23 rokov - úprava športového ihriska</t>
  </si>
  <si>
    <t>34784373</t>
  </si>
  <si>
    <t>Milan Mikuš</t>
  </si>
  <si>
    <t>2510</t>
  </si>
  <si>
    <t>1025151880</t>
  </si>
  <si>
    <t>záloha na codetown_4 Hosting od 30.05.2025 do 29.06.2025</t>
  </si>
  <si>
    <t>250046</t>
  </si>
  <si>
    <t>125145573</t>
  </si>
  <si>
    <t>Vyúčtovanie zálohy na codetown_4 Hosting od 30.05.2025 do 29.06.2025</t>
  </si>
  <si>
    <t>2509</t>
  </si>
  <si>
    <t>1025145568</t>
  </si>
  <si>
    <t>záloha na doménu slovakiabaseball.com 24.5.2025-24.5.2026</t>
  </si>
  <si>
    <t>250045</t>
  </si>
  <si>
    <t>125145574</t>
  </si>
  <si>
    <t>Vyúčtovanie zálohy na doménu slovakiabaseball.com 24.5.2025-24.5.2026</t>
  </si>
  <si>
    <t>250042</t>
  </si>
  <si>
    <t>70250115</t>
  </si>
  <si>
    <t>Doručovateľský servis v zmysle mandátnej zmluvy /manipulačný poplatok za 04/2025</t>
  </si>
  <si>
    <t>2511</t>
  </si>
  <si>
    <t>CP-2025/07</t>
  </si>
  <si>
    <t>Záloha na pracovnú cestu
Názov: športové podujatie ME v baseballe Terst
Termín: 14.7.-21.7.2025
Miesto - mesto a štát: Terst, Taliansko
Trasa: Praha - Terst a späť                        Spôsob dopravy: letecky
Počet všetkých osôb na pracovnej ceste: 1        z toho:
- rozhodca: 1</t>
  </si>
  <si>
    <t>Martin Hadzima</t>
  </si>
  <si>
    <t>250036</t>
  </si>
  <si>
    <t>2025001</t>
  </si>
  <si>
    <t>Poskytnuté účtovné a ekonomické služby na základe zmluvy č. SBF-Z-2025/02 - marec 2025</t>
  </si>
  <si>
    <t>56840128</t>
  </si>
  <si>
    <t>AA účtovanie, s. r. o.</t>
  </si>
  <si>
    <t>250037</t>
  </si>
  <si>
    <t>2025003</t>
  </si>
  <si>
    <t>Poskytnuté účtovné a ekonomické služby na základe zmluvy č. SBF-Z-2025/02 - apríl 2025</t>
  </si>
  <si>
    <t>250043</t>
  </si>
  <si>
    <t>01170525</t>
  </si>
  <si>
    <t>správa webovej stránky - 02/2025</t>
  </si>
  <si>
    <t>250044</t>
  </si>
  <si>
    <t>02170525</t>
  </si>
  <si>
    <t>správa webovej stránky, zverejňovanie údajov v ISŠ - 04/2025</t>
  </si>
  <si>
    <t>2508</t>
  </si>
  <si>
    <t>251031</t>
  </si>
  <si>
    <t>záloha na ubytovanie 25.6.-30.6.2025 - Prague Baseball Week</t>
  </si>
  <si>
    <t>28458796</t>
  </si>
  <si>
    <t>Germains s.r.o.</t>
  </si>
  <si>
    <t>250069</t>
  </si>
  <si>
    <t>251039</t>
  </si>
  <si>
    <t>Vyúčtovanie zálohy na bytovanie 25.6.-30.6.2025 - Prague Baseball Week</t>
  </si>
  <si>
    <t>B0050016</t>
  </si>
  <si>
    <t>250051</t>
  </si>
  <si>
    <t>202503857</t>
  </si>
  <si>
    <t>Letenka Bratislava-Sofia dňa 6.7.-13.7.2025 - Michal Noga</t>
  </si>
  <si>
    <t>45575771</t>
  </si>
  <si>
    <t>tripex s. r. o.</t>
  </si>
  <si>
    <t>25OZ0008</t>
  </si>
  <si>
    <t>000548</t>
  </si>
  <si>
    <t>preplatenie dokladu - výroba kľúčov 9ks od kancelárie SBF a skladu v Dome Športu + krúžok 2ks</t>
  </si>
  <si>
    <t>51705451</t>
  </si>
  <si>
    <t>LUDKUZ s.r.o.</t>
  </si>
  <si>
    <t>250047</t>
  </si>
  <si>
    <t>20251858</t>
  </si>
  <si>
    <t>Výkon zodpovednej osoby 5/2025 na základe zmluvy č. ZO/2020Z23645 o poskytovaní  služieb v oblasti ochrany osobných údajov</t>
  </si>
  <si>
    <t>250048</t>
  </si>
  <si>
    <t>Organizácia sústredenia reprezentácie SR v baseballe do 18 rokov dňa 7.5.-9.5.2025 pre 18 osôb - ubytovanie, strava, program</t>
  </si>
  <si>
    <t>60575514</t>
  </si>
  <si>
    <t>Středisko volného času Duhovka, příspěvková organizace</t>
  </si>
  <si>
    <t>B0050026</t>
  </si>
  <si>
    <t>250049</t>
  </si>
  <si>
    <t>20250012</t>
  </si>
  <si>
    <t>Zabezpečenie stravovania počas podujatia Supercup pre 81 osôb</t>
  </si>
  <si>
    <t>28063627</t>
  </si>
  <si>
    <t>Hluboká Baseball &amp; Softball Club s.r.o.</t>
  </si>
  <si>
    <t>B0050028</t>
  </si>
  <si>
    <t>250050</t>
  </si>
  <si>
    <t>20250018</t>
  </si>
  <si>
    <t>Zabezpečenie stravovania počas podujatia Supercup 2025</t>
  </si>
  <si>
    <t>B0050030</t>
  </si>
  <si>
    <t>B0050033</t>
  </si>
  <si>
    <t>B0060001</t>
  </si>
  <si>
    <t>25OZ0010</t>
  </si>
  <si>
    <t>CP-2025/09</t>
  </si>
  <si>
    <t xml:space="preserve">Pracovná cesta - cestovné náklady
Názov: Medzinárodné podujatie Champions Cup
Termín: 17.5.-18.5.2025
Miesto - mesto a štát: Brno, Česko
Trasa: BA-Brno a späť                            Spôsob dopravy: autom vlastným
Počet všetkých osôb na pracovnej ceste: 1        z toho:
- rozhodca, člen správnej rady: 1         </t>
  </si>
  <si>
    <t>250055</t>
  </si>
  <si>
    <t>50250310</t>
  </si>
  <si>
    <t>Služby, energie a prevádzkové náklady spojené s užívaním nebytových priestorov na základe Zmluvy č.11-2021 za mesiac 7/2025</t>
  </si>
  <si>
    <t>250052</t>
  </si>
  <si>
    <t>1025041789</t>
  </si>
  <si>
    <t>Výkon zodpovednej osoby 4/2025 na základe zmluvy č. ZO/2020Z23645 o poskytovaní  služieb v oblasti ochrany osobných údajov</t>
  </si>
  <si>
    <t>250053</t>
  </si>
  <si>
    <t>20253486</t>
  </si>
  <si>
    <t>Výkon zodpovednej osoby 6/2025 na základe zmluvy č. ZO/2020Z23645 o poskytovaní  služieb v oblasti ochrany osobných údajov</t>
  </si>
  <si>
    <t>25OZ0009</t>
  </si>
  <si>
    <t>CP-2025/08</t>
  </si>
  <si>
    <t>Pracovná cesta - ostatné náklady
Názov: Sústredenie reprezentácie SR do 18 rokov
Termín: 7.5.-9.5.2025
Miesto - mesto a štát: Sklené nad Oslavou, Česko
Trasa: TT-Sklené nad Oslavou a späť                            Spôsob dopravy: autom vlastným
Počet všetkých osôb na pracovnej ceste: 18        z toho:
- asistent manažéra reprezentácie:1                                                - účastníci sústredenia: 17</t>
  </si>
  <si>
    <t>Dušan Borbély</t>
  </si>
  <si>
    <t>250054</t>
  </si>
  <si>
    <t>50250309</t>
  </si>
  <si>
    <t>Prenájom kancelárskych priestorov na základe Zmluvy o nájme nebytových priestorov č.11-2021 za obdobie 7/2025</t>
  </si>
  <si>
    <t>250056</t>
  </si>
  <si>
    <t>2025033</t>
  </si>
  <si>
    <t>Nákup športového oblečenia - šiltovka 43ks, tričko 43ks - súčasť uniformy pre mládežnícku reprezentácui SR v baseballe</t>
  </si>
  <si>
    <t>50405152</t>
  </si>
  <si>
    <t>EIB s.r.o.</t>
  </si>
  <si>
    <t>2514</t>
  </si>
  <si>
    <t>1025184469</t>
  </si>
  <si>
    <t>záloha na codetown_4 Hosting od 29.06.2025 do 29.06.2026</t>
  </si>
  <si>
    <t>250061</t>
  </si>
  <si>
    <t>125166687</t>
  </si>
  <si>
    <t>Vyúčtovanie zálohy na codetown_4 Hosting od 29.06.2025 do 29.06.2026</t>
  </si>
  <si>
    <t>250058</t>
  </si>
  <si>
    <t>70250147</t>
  </si>
  <si>
    <t>Doručovateľský servis v zmysle mandátnej zmluvy /manipulačný poplatok za 05/2025</t>
  </si>
  <si>
    <t>25OZ0012</t>
  </si>
  <si>
    <t>CP-2025/10</t>
  </si>
  <si>
    <t>Pracovná cesta - cestovné a ostatné náklady
Názov: Medzinárodný turnaj Federations Cup
Termín: 1.6.-7.6.2025
Miesto - mesto a štát: Ľubľana, Slovisnko
Trasa: BA-Ľubľana a späť                            Spôsob dopravy: autom vlastným
Počet všetkých osôb na pracovnej ceste: 1       z toho:
- rozhodca: 1</t>
  </si>
  <si>
    <t>250057</t>
  </si>
  <si>
    <t>2025005</t>
  </si>
  <si>
    <t>Poskytnuté účtovné a ekonomické služby na základe zmluvy č. SBF-Z-2025/02 - máj 2025</t>
  </si>
  <si>
    <t>250059</t>
  </si>
  <si>
    <t>FA-2025/03</t>
  </si>
  <si>
    <t>Činnosť generálneho sekretára SBF - máj 2025</t>
  </si>
  <si>
    <t>2512</t>
  </si>
  <si>
    <t>záloha na ubytovanie 31.7.-3.8.2025 - 50%</t>
  </si>
  <si>
    <t>Hotel Sonia</t>
  </si>
  <si>
    <t>250060</t>
  </si>
  <si>
    <t>2025_13</t>
  </si>
  <si>
    <t>Štartovné na turnaji - participation in Prage Baseball Week 2025</t>
  </si>
  <si>
    <t>48548421</t>
  </si>
  <si>
    <t xml:space="preserve">Czech baseball Association </t>
  </si>
  <si>
    <t>250062</t>
  </si>
  <si>
    <t>12540186</t>
  </si>
  <si>
    <t>Ubytovanie so stravou pre 23 osôb dňa 29.5.-1.6.2025 - dievčenský baseballový tím na medzinárodnom turnajiv Hlubokej nad Vltavou</t>
  </si>
  <si>
    <t>00513156</t>
  </si>
  <si>
    <t>Střední odborná škola elektrotechnická, Centrum odborné přípravy, Hluboká nad Vltavou, Zvolenovská 537</t>
  </si>
  <si>
    <t>B0060018</t>
  </si>
  <si>
    <t>2513</t>
  </si>
  <si>
    <t>251033</t>
  </si>
  <si>
    <t>2. záloha na ubytovanie 25.6.-30.6.2025 - Prague Baseball Week</t>
  </si>
  <si>
    <t>Vyúčtovanie 2. zálohy za ubytovanie 25.6.-30.6.2025 - Prague Baseball Week</t>
  </si>
  <si>
    <t>B0060019</t>
  </si>
  <si>
    <t>25OZ0014</t>
  </si>
  <si>
    <t>6804197009</t>
  </si>
  <si>
    <t>Cestovné poistenie dňa 27.6.-30.6.2025 pre 19 osôb - reprezentácia mužov Praha</t>
  </si>
  <si>
    <t>00151700</t>
  </si>
  <si>
    <t>Allianz - Slovenská poisťovňa, a.s.</t>
  </si>
  <si>
    <t>250063</t>
  </si>
  <si>
    <t>250100158</t>
  </si>
  <si>
    <t>Prenájom vozidla Toyota Proace Verso dňa 28.6.-6.7.2025 - doprava reprezentácie SR v baseballe do 12 rokov na kvalifikáciu na ME v Maďarsku</t>
  </si>
  <si>
    <t>53948319</t>
  </si>
  <si>
    <t>LIMO TRANSPORT s.r.o.</t>
  </si>
  <si>
    <t>250064</t>
  </si>
  <si>
    <t>250100159</t>
  </si>
  <si>
    <t>Prenájom vozidla Mercedes Vito dňa 28.6.-6.7.2025 - doprava reprezentácie SR v baseballe do 12 rokov na kvalifikáciu na ME v Maďarsku</t>
  </si>
  <si>
    <t>250068</t>
  </si>
  <si>
    <t>0116062025</t>
  </si>
  <si>
    <t>Správa informačných a komunikačných technológií SBF,  správa a prevádzka webovej stránky - máj 2025</t>
  </si>
  <si>
    <t>250065</t>
  </si>
  <si>
    <t>2025036</t>
  </si>
  <si>
    <t>Nákup športového vybavenia - baseballová lopta 20 ks - pre prípravu reprezentácie SR v baseballe</t>
  </si>
  <si>
    <t>2515</t>
  </si>
  <si>
    <t>0000000489</t>
  </si>
  <si>
    <t>záloha na ubytovanie pre 21 osôb v Bulharsku dňa 5.7.-13.7.2025 - reprezentácia U18</t>
  </si>
  <si>
    <t>AL-MAKS LTD</t>
  </si>
  <si>
    <t>250087</t>
  </si>
  <si>
    <t>0000009232</t>
  </si>
  <si>
    <t>Vyúčtovanie zálohy za ubytovanie pre 21 osôb v Bulharsku dňa 5.7.-13.7.2025 - reprezentácia U18</t>
  </si>
  <si>
    <t>25OZ0015</t>
  </si>
  <si>
    <t>6804197447</t>
  </si>
  <si>
    <t>Cestovné poistenie dňa 1.7.-5.7.2025 pre 17 osôb - reprezentácia U12 Maďarsko</t>
  </si>
  <si>
    <t>25OZ0016</t>
  </si>
  <si>
    <t>6804197454</t>
  </si>
  <si>
    <t>Cestovné poistenie dňa 6.7.-13.7.2025 pre 17 osôb - reprezentácia U18 Bulharsko</t>
  </si>
  <si>
    <t>250067</t>
  </si>
  <si>
    <t>2025-13</t>
  </si>
  <si>
    <t>Strava pre 22 osôb počas pobytu dňa 28.6.-5.7.2025 - ME do 12 rokov Maďarsko</t>
  </si>
  <si>
    <t>HELÉNA - CO Kft.</t>
  </si>
  <si>
    <t>250066</t>
  </si>
  <si>
    <t>2025-12</t>
  </si>
  <si>
    <t>Ubytovanie pre 22 osôb dňa 28.6.-5.7.2025 - ME do 12 rokov Maďarsko</t>
  </si>
  <si>
    <t>B0060035</t>
  </si>
  <si>
    <t>B0070002</t>
  </si>
  <si>
    <t>250070</t>
  </si>
  <si>
    <t>20250513</t>
  </si>
  <si>
    <t>čistenie oblečenia - košeľa 46ks, tričko s krátkym rukávom 49ks</t>
  </si>
  <si>
    <t>46379681</t>
  </si>
  <si>
    <t>Riant, s.r.o.</t>
  </si>
  <si>
    <t>250072</t>
  </si>
  <si>
    <t>50250366</t>
  </si>
  <si>
    <t>Služby, energie a prevádzkové náklady spojené s užívaním nebytových priestorov na základe Zmluvy č.11-2021 za mesiac 8/2025</t>
  </si>
  <si>
    <t>250073</t>
  </si>
  <si>
    <t>20257149</t>
  </si>
  <si>
    <t>Výkon zodpovednej osoby 7/2025 na základe zmluvy č. ZO/2020Z23645 o poskytovaní  služieb v oblasti ochrany osobných údajov</t>
  </si>
  <si>
    <t>250075</t>
  </si>
  <si>
    <t>202541144</t>
  </si>
  <si>
    <t>Zabezpečenie dopravy pre reprezentáciu SR v baseballe na medzinárodnom podujatí dňa 25.6.-30.6.2025 v Prahe</t>
  </si>
  <si>
    <t>47550783</t>
  </si>
  <si>
    <t>Cestovná kancelária DAKA, s.r.o.</t>
  </si>
  <si>
    <t>250071</t>
  </si>
  <si>
    <t>50250365</t>
  </si>
  <si>
    <t>Prenájom kancelárskych priestorov na základe Zmluvy o nájme nebytových priestorov č.11-2021 za obdobie 8/2025</t>
  </si>
  <si>
    <t>2518</t>
  </si>
  <si>
    <t>290625071/290625478</t>
  </si>
  <si>
    <t>záloha na prenájom vozidla pre reprezentáciu</t>
  </si>
  <si>
    <t>103846775</t>
  </si>
  <si>
    <t>MODUL EOOD</t>
  </si>
  <si>
    <t>250074</t>
  </si>
  <si>
    <t>B0070011</t>
  </si>
  <si>
    <t>250076</t>
  </si>
  <si>
    <t>FV25038</t>
  </si>
  <si>
    <t>Zabezpečenie stravy pre reprezentáciu SR v baseballe na medzinárodnom podujatí Pražský Baseballový Týden 2025 dňa 25.6.-30.6.2025</t>
  </si>
  <si>
    <t>08435782</t>
  </si>
  <si>
    <t>T Clubhouse 10 s.r.o.</t>
  </si>
  <si>
    <t>B0070013</t>
  </si>
  <si>
    <t>250078</t>
  </si>
  <si>
    <t>125032</t>
  </si>
  <si>
    <t>Prenájom ihriska v areáli SaBaT Praha dňa 26.6.2025 - sústredenie Slovenskej baseballovej reprezentácie</t>
  </si>
  <si>
    <t>48133183</t>
  </si>
  <si>
    <t>SaBaT Praha, z.s.</t>
  </si>
  <si>
    <t>Ubytovanie 25.6.-30.6.2025 - Prague Baseball Week - doplatok</t>
  </si>
  <si>
    <t>250077</t>
  </si>
  <si>
    <t>2025041</t>
  </si>
  <si>
    <t>25OZ0017</t>
  </si>
  <si>
    <t>CP-2025/18</t>
  </si>
  <si>
    <t>Pracovná cesta - cestovné, ubytovanie a ostatné náklady
Názov: pracovné stretnutie so zástupcami českej a rakúskej federácie
Termín: 28.6.-29.6.2025
Miesto - mesto a štát: Praha, Česko
Trasa: BA-Praha a späť                            Spôsob dopravy: autom vlastným
Počet všetkých osôb na pracovnej ceste: 1       z toho:
- prezident: 1</t>
  </si>
  <si>
    <t>250079</t>
  </si>
  <si>
    <t>70250179</t>
  </si>
  <si>
    <t>Doručovateľský servis v zmysle mandátnej zmluvy /manipulačný poplatok za 06/2025</t>
  </si>
  <si>
    <t>25OZ0023</t>
  </si>
  <si>
    <t>CP-2025/19</t>
  </si>
  <si>
    <t>Pracovná cesta - cestovné náklady
Názov: účasť na medzinárodnom turnaji - kvalifikácia na ME do 12 rokov 
Termín: 28.6.-5.7.2025
Miesto - mesto a štát: Janossomorja, Maďarsko
Trasa: BA-Janossomorja a späť                            Spôsob dopravy: autom vlastným
Počet všetkých osôb na pracovnej ceste: 1       z toho:
- trénert: 1</t>
  </si>
  <si>
    <t>25OZ0021</t>
  </si>
  <si>
    <t>CP-2025/14</t>
  </si>
  <si>
    <t>Pracovná cesta - cestovné náklady
Názov: doprava športovcov na medzinárodný turnaj - WBSC Europe 2025 Pražský Baseballový týždeň
Termín: 25.6.-26.6.2025
Miesto - mesto a štát: Praha, Česko
Trasa: TT-Praha a späť                            Spôsob dopravy: autom vlastným
Počet všetkých osôb na pracovnej ceste: 1       z toho:
- technický vedúci: 1</t>
  </si>
  <si>
    <t>Roman Holekši</t>
  </si>
  <si>
    <t>25OZ0019</t>
  </si>
  <si>
    <t>CP-2025/12</t>
  </si>
  <si>
    <t>Pracovná cesta - cestovné náklady
Názov: účasť na medzinárodnom turnaji - WBSC Europe 2025 Pražský Baseballový týždeň
Termín: 27.6.-30.6.2025
Miesto - mesto a štát: Praha, Česko
Trasa: BA-Praha a späť                            Spôsob dopravy: autom vlastným
Počet všetkých osôb na pracovnej ceste: 1       z toho:
- športovec: 1</t>
  </si>
  <si>
    <t>Juraj Bartók</t>
  </si>
  <si>
    <t>25OZ0018</t>
  </si>
  <si>
    <t>CP-2025/11</t>
  </si>
  <si>
    <t>Pracovná cesta - cestovné náklady
Názov: účasť na medzinárodnom turnaji - SuperCup 2025 
Termín: 29.5.-1.6.2025
Miesto - mesto a štát: Hluboká nad Vltavou, Česko
Trasa: TT - Hluboká nad Vltavou a späť                            Spôsob dopravy: autom vlastným
Počet všetkých osôb na pracovnej ceste: 1       z toho:
- tréner: 1</t>
  </si>
  <si>
    <t>Marek Červený</t>
  </si>
  <si>
    <t>25OZ0022</t>
  </si>
  <si>
    <t>CP-2025/15</t>
  </si>
  <si>
    <t>Pracovná cesta - cestovné náklady
Názov: účasť na medzinárodnom turnaji - WBSC Europe 2025 Pražský Baseballový týždeň
Termín: 25.6.-1.7.2025
Miesto - mesto a štát: Praha, Česko
Trasa: Ostrava-Praha a späť                            Spôsob dopravy: autom vlastným
Počet všetkých osôb na pracovnej ceste: 1       z toho:
- tréner: 1</t>
  </si>
  <si>
    <t>Aleš Navrátil</t>
  </si>
  <si>
    <t>25OZ0020</t>
  </si>
  <si>
    <t>CP-2025/13</t>
  </si>
  <si>
    <t>Pracovná cesta - cestovné náklady
Názov: účasť na medzinárodnom turnaji - WBSC Europe 2025 Pražský Baseballový týždeň
Termín: 25.6.-30.6.2025
Miesto - mesto a štát: Praha, Česko
Trasa: TT-Praha a späť                            Spôsob dopravy: autom vlastným
Počet všetkých osôb na pracovnej ceste: 1       z toho:
- športovec: 1</t>
  </si>
  <si>
    <t>Michal Puškách</t>
  </si>
  <si>
    <t>250086</t>
  </si>
  <si>
    <t>2025007</t>
  </si>
  <si>
    <t>Poskytnuté účtovné a ekonomické služby na základe zmluvy č. SBF-Z-2025/02 - jún 2025</t>
  </si>
  <si>
    <t>250082</t>
  </si>
  <si>
    <t>2025027</t>
  </si>
  <si>
    <t>Zabezpečenie stravovania (večere) pre reprezentáciu SR v baseballe na medzinárodnom podujatí Pražský Baseballový Týden v Prahe dňa 27.6.-29.6.2025 (18x,21x, 22x)</t>
  </si>
  <si>
    <t>40775925</t>
  </si>
  <si>
    <t>Jiří Bláhovec</t>
  </si>
  <si>
    <t>250080</t>
  </si>
  <si>
    <t>3250000262</t>
  </si>
  <si>
    <t>Ubytovanie pre 14 osôb dňa 1.7.-4.7.2025 - reprezentácia SR v baseballe do 18 rokov počas prípravy na kvalifikácie na ME</t>
  </si>
  <si>
    <t>31825249</t>
  </si>
  <si>
    <t>Trnavská univerzita v Trnave Študenstký domov Petra Pázmaňa</t>
  </si>
  <si>
    <t>250084</t>
  </si>
  <si>
    <t>FA-2025/04</t>
  </si>
  <si>
    <t>Činnosť generálneho sekretára SBF - jún 2025</t>
  </si>
  <si>
    <t>250081</t>
  </si>
  <si>
    <t>01140725</t>
  </si>
  <si>
    <t>správa informačných a komunikačných technológií SBF,  správa a prevádzka webovej stránky -  6/2025</t>
  </si>
  <si>
    <t>B0070031</t>
  </si>
  <si>
    <t>250083</t>
  </si>
  <si>
    <t>2025104</t>
  </si>
  <si>
    <t>Zabezpečenie stravovania (obed 20ks) pre reprezentáciu SR v baseballe na medzinárodnom podujatí Pražský Baseballový Týden v Prahe dňa 26.6.2025</t>
  </si>
  <si>
    <t>02765993</t>
  </si>
  <si>
    <t>Castle restaurant s.r.o.</t>
  </si>
  <si>
    <t>250088</t>
  </si>
  <si>
    <t>2025046</t>
  </si>
  <si>
    <t>nákup športového vybavenia - hracia baseballová lopta 20 ks - pre účely materiálneho zabezpečenia Centier talentovaniej mládeže v roku 2025</t>
  </si>
  <si>
    <t>B0070037</t>
  </si>
  <si>
    <t>2025006</t>
  </si>
  <si>
    <t>52025</t>
  </si>
  <si>
    <t>Dipl.f.Jana Závacká</t>
  </si>
  <si>
    <t>43627391</t>
  </si>
  <si>
    <t>Príprava talentovanej mládeže CTM Bratislava 2025/2 na základe zmluvy č. SBF-Z-2025/04 podľa oprávnených výdavkov a priloženého vyúčtovania - Baseballový klub Apollo Bratislava - regenerácia (fyzioterapia 11x)</t>
  </si>
  <si>
    <t>1020250001</t>
  </si>
  <si>
    <t>Príprava talentovanej mládeže CTM Bratislava 2025/2 na základe zmluvy č. SBF-Z-2025/04 podľa oprávnených výdavkov a priloženého vyúčtovania - Baseballový klub Apollo Bratislava - trénerská činnosť</t>
  </si>
  <si>
    <t>47993642</t>
  </si>
  <si>
    <t>DataWealth s.r.o.</t>
  </si>
  <si>
    <t>202506</t>
  </si>
  <si>
    <t>Príprava talentovanej mládeže CTM Bratislava 2025/2 na základe zmluvy č. SBF-Z-2025/04 podľa oprávnených výdavkov a priloženého vyúčtovania - Baseballový klub Apollo Bratislava - kondičné tréningy</t>
  </si>
  <si>
    <t>52976611</t>
  </si>
  <si>
    <t>Mgr. Marek Felis</t>
  </si>
  <si>
    <t>2025025</t>
  </si>
  <si>
    <t>2025021</t>
  </si>
  <si>
    <t>2025015</t>
  </si>
  <si>
    <t>Príprava talentovanej mládeže CTM Bratislava 2025/2 na základe zmluvy č. SBF-Z-2025/04 podľa oprávnených výdavkov a priloženého vyúčtovania - Baseballový klub Apollo Bratislava - tréningový proces/športová príprava CTM (organizácia baseballovej akadémie, organizácia a dohľad nad prípravou, práca pre CTM Apollo)</t>
  </si>
  <si>
    <t>Príprava talentovanej mládeže CTM Bratislava 2025/1 na základe rozhodnutia pléna SBF podľa oprávnených výdavkov a priloženého vyúčtovania - Baseballový klub Apollo Bratislava - 4 tréningové jednotky pe nadhadzovačov - zimná príprava 2025</t>
  </si>
  <si>
    <t>05584302</t>
  </si>
  <si>
    <t>Tomáš Ondra</t>
  </si>
  <si>
    <t>Príprava talentovanej mládeže CTM Bratislava 2025/1 na základe rozhodnutia pléna SBF podľa oprávnených výdavkov a priloženého vyúčtovania - Baseballový klub Apollo Bratislava - trénerská činnosť 1/2025</t>
  </si>
  <si>
    <t>53274598</t>
  </si>
  <si>
    <t>All in 1 space, s.r.o.</t>
  </si>
  <si>
    <t>Príprava talentovanej mládeže CTM Bratislava 2025/1 na základe rozhodnutia pléna SBF podľa oprávnených výdavkov a priloženého vyúčtovania - Baseballový klub Apollo Bratislava - tréningový proces/športová príprava CTM (organizácia baseballovej akadémie, organizácia a dohľad nad prípravou, práca pre CTM Apollo)</t>
  </si>
  <si>
    <t>18/2024</t>
  </si>
  <si>
    <t>Príprava talentovanej mládeže CTM Bratislava 2025/1 na základe rozhodnutia pléna SBF podľa oprávnených výdavkov a priloženého vyúčtovania - Baseballový klub Apollo Bratislava - prenájom telocvične (január, február, marec 2025)</t>
  </si>
  <si>
    <t>31745041</t>
  </si>
  <si>
    <t>Základná škola Podzáhradná</t>
  </si>
  <si>
    <t>B0080001</t>
  </si>
  <si>
    <t>25OZ0026</t>
  </si>
  <si>
    <t>CP-2025/16</t>
  </si>
  <si>
    <t>Pracovná cesta - cestovné náklady
Názov: účasť na medzinárodnom podujatí
Termín: 25.6.-30.6.2025
Miesto - mesto a štát: Praha, Česko
Trasa: Brno-Praha a späť                            Spôsob dopravy: autom vlastným
Počet všetkých osôb na pracovnej ceste: 1       z toho:
- tréner: 1</t>
  </si>
  <si>
    <t>250090</t>
  </si>
  <si>
    <t>50250422</t>
  </si>
  <si>
    <t>Služby, energie a prevádzkové náklady spojené s užívaním nebytových priestorov na základe Zmluvy č.11-2021 za mesiac 9/2025</t>
  </si>
  <si>
    <t>250091</t>
  </si>
  <si>
    <t>2025110874</t>
  </si>
  <si>
    <t>Výkon zodpovednej osoby 8/2025 na základe zmluvy č. ZO/2020Z23645 o poskytovaní  služieb v oblasti ochrany osobných údajov</t>
  </si>
  <si>
    <t>250094</t>
  </si>
  <si>
    <t>2025009</t>
  </si>
  <si>
    <t>Poskytnuté účtovné a ekonomické služby na základe zmluvy č. SBF-Z-2025/02 - júl 2025</t>
  </si>
  <si>
    <t>250089</t>
  </si>
  <si>
    <t>50250421</t>
  </si>
  <si>
    <t>Prenájom kancelárskych priestorov na základe Zmluvy o nájme nebytových priestorov č.11-2021 za obdobie 9/2025</t>
  </si>
  <si>
    <t>250092</t>
  </si>
  <si>
    <t>FA-2025/05</t>
  </si>
  <si>
    <t>Činnosť generálneho sekretára SBF - júl 2025</t>
  </si>
  <si>
    <t>2025017</t>
  </si>
  <si>
    <t>250096</t>
  </si>
  <si>
    <t>70250211</t>
  </si>
  <si>
    <t>Doručovateľský servis v zmysle mandátnej zmluvy /manipulačný poplatok za 07/2025</t>
  </si>
  <si>
    <t>25OZ0027</t>
  </si>
  <si>
    <t>CP-2025/22</t>
  </si>
  <si>
    <t>Jaroslav Sitár</t>
  </si>
  <si>
    <t>Pracovná cesta - cestovné náklady
Názov: účasť na medzinárodnom podujatí do 12 rokov
Termín: 27.6.-5.7.2025
Miesto - mesto a štát: Janossomorja, Maďarsko
Trasa: BA-Levél-Janossomorja a späť                            Spôsob dopravy: autom vlastným
Počet všetkých osôb na pracovnej ceste: 1       z toho:
- manažér reprezentácie: 1</t>
  </si>
  <si>
    <t>25OZ0025</t>
  </si>
  <si>
    <t>CP-2025/17</t>
  </si>
  <si>
    <t>Martin Gieci</t>
  </si>
  <si>
    <t>Pracovná cesta - cestovné náklady
Názov: účasť na medzinárodnom podujatí
Termín: 25.6.-30.6.2025
Miesto - mesto a štát: Praha, Česko
Trasa: Most pri Bratislave-Praha a späť                            Spôsob dopravy: autom vlastným
Počet všetkých osôb na pracovnej ceste: 1       z toho:
- športovec: 1</t>
  </si>
  <si>
    <t>250097</t>
  </si>
  <si>
    <t>24010005</t>
  </si>
  <si>
    <t>Organizácia tréningového prosecu a účasti na medzinárodných podujatiach talentovanej mládeže - turnaj v Trnave 12.4.-14.4.2025, sústredenie HUN 28.6.-30.6.2025, medzinárodné podujatie HUN 1.7.-5.7.2025</t>
  </si>
  <si>
    <t>55254756</t>
  </si>
  <si>
    <t>Step Up Academy o.z.</t>
  </si>
  <si>
    <t>250100</t>
  </si>
  <si>
    <t>202505842</t>
  </si>
  <si>
    <t>nákup vriec na prádlo pre uskladnenie a prenos reprezentačných dresov - 4ks</t>
  </si>
  <si>
    <t>36268518</t>
  </si>
  <si>
    <t>A J Produkty a.s.</t>
  </si>
  <si>
    <t>250113</t>
  </si>
  <si>
    <t>202506091</t>
  </si>
  <si>
    <t>Letenka Viedeň-Bangkok-Viedeň dňa 15.10.-20.10.2025 - Martin Černák - prezident SBF na kongerese medzinárodnej baseballovej federácie</t>
  </si>
  <si>
    <t>B0080019</t>
  </si>
  <si>
    <t>B0090002</t>
  </si>
  <si>
    <t>B0090003</t>
  </si>
  <si>
    <t>bankové polatky - Potvrdenie o vedeni uctu</t>
  </si>
  <si>
    <t>250102</t>
  </si>
  <si>
    <t>50250478</t>
  </si>
  <si>
    <t>Služby, energie a prevádzkové náklady spojené s užívaním nebytových priestorov na základe Zmluvy č.11-2021 za mesiac 10/2025</t>
  </si>
  <si>
    <t>250104</t>
  </si>
  <si>
    <t>202512868</t>
  </si>
  <si>
    <t>Výkon zodpovednej osoby 9/2025 na základe zmluvy č. ZO/2020Z23645 o poskytovaní  služieb v oblasti ochrany osobných údajov</t>
  </si>
  <si>
    <t>250101</t>
  </si>
  <si>
    <t>50250477</t>
  </si>
  <si>
    <t>Prenájom kancelárskych priestorov na základe Zmluvy o nájme nebytových priestorov č.11-2021 za obdobie 10/2025</t>
  </si>
  <si>
    <t>250103</t>
  </si>
  <si>
    <t>2025057</t>
  </si>
  <si>
    <t>nákup športového oblečenia - polokošela Stormtech SBF - 20ks</t>
  </si>
  <si>
    <t>250106</t>
  </si>
  <si>
    <t>0001FV001134/25</t>
  </si>
  <si>
    <t xml:space="preserve">nákup medailí + stuha 390ks, pohár + plastový štítok 15ks, tanier + gravírovanie 7ks </t>
  </si>
  <si>
    <t>35774282</t>
  </si>
  <si>
    <t>Victory sport,spol.s.r.o.</t>
  </si>
  <si>
    <t>2522</t>
  </si>
  <si>
    <t>1025290532</t>
  </si>
  <si>
    <t>záloha na doménu slovakiabaseball.tv 8.9.2025-8.9.2026</t>
  </si>
  <si>
    <t>250108</t>
  </si>
  <si>
    <t>70250243</t>
  </si>
  <si>
    <t>Doručovateľský servis v zmysle mandátnej zmluvy /manipulačný poplatok za 08/2025</t>
  </si>
  <si>
    <t>25OZ0029</t>
  </si>
  <si>
    <t>CP-2025/20</t>
  </si>
  <si>
    <t>Pracovná cesta - cestovné náklady
Názov: účasť trénera na medzinárodnom podujatí do 12 rokov
Termín: 28.6.-5.7.2025
Miesto - mesto a štát: Janossomorja, Maďarsko
Trasa: Brnol-Janossomorja a späť                            Spôsob dopravy: autom vlastným
Počet všetkých osôb na pracovnej ceste: 1       z toho:
- tréner: 1</t>
  </si>
  <si>
    <t>250107</t>
  </si>
  <si>
    <t>2025011</t>
  </si>
  <si>
    <t>Poskytnuté účtovné a ekonomické služby na základe zmluvy č. SBF-Z-2025/02 - august 2025</t>
  </si>
  <si>
    <t>250110</t>
  </si>
  <si>
    <t>02120925</t>
  </si>
  <si>
    <t>správa informačných a komunikačných technológií SBF,  správa a prevádzka webovej stránky -  8/2025</t>
  </si>
  <si>
    <t>250109</t>
  </si>
  <si>
    <t>01120925</t>
  </si>
  <si>
    <t>správa informačných a komunikačných technológií SBF,  správa a prevádzka webovej stránky -  7/2025</t>
  </si>
  <si>
    <t>250111</t>
  </si>
  <si>
    <t>2025016</t>
  </si>
  <si>
    <t>Zabezpečenie stravovania (obedy a večere) pre reprezentáciu SR v baseballe do 18 rokov na príprave na kravilifakáciu na ME dňa 1.7.-4.7.2025 pre 20 osôb</t>
  </si>
  <si>
    <t>B0090018</t>
  </si>
  <si>
    <t>25OZ0034</t>
  </si>
  <si>
    <t>2267</t>
  </si>
  <si>
    <t>nákup kancelárskych potrieb - taška B4, obálky C5</t>
  </si>
  <si>
    <t>31331131</t>
  </si>
  <si>
    <t>Štatistické a evidenčné vydavateľstvo tlačív,a. s. ŠEVT a.s. /skrátená verzia obchodného mena/</t>
  </si>
  <si>
    <t>B0100001</t>
  </si>
  <si>
    <t>250121</t>
  </si>
  <si>
    <t>0001FV001211/25</t>
  </si>
  <si>
    <t>nákup pohárov 8ks + plastový štítok 8ks, medaile 130ks + stuha 130ks, MINI KOMPLET 130ks, MAXI KOMPLET 130ks</t>
  </si>
  <si>
    <t>250115</t>
  </si>
  <si>
    <t>50250534</t>
  </si>
  <si>
    <t>Služby, energie a prevádzkové náklady spojené s užívaním nebytových priestorov na základe Zmluvy č.11-2021 za mesiac 11/2025</t>
  </si>
  <si>
    <t>250116</t>
  </si>
  <si>
    <t>202516777</t>
  </si>
  <si>
    <t>Výkon zodpovednej osoby 10/2025 na základe zmluvy č. ZO/2020Z23645 o poskytovaní  služieb v oblasti ochrany osobných údajov</t>
  </si>
  <si>
    <t>250114</t>
  </si>
  <si>
    <t>50250533</t>
  </si>
  <si>
    <t>Prenájom kancelárskych priestorov na základe Zmluvy o nájme nebytových priestorov č.11-2021 za obdobie 11/2025</t>
  </si>
  <si>
    <t>250118</t>
  </si>
  <si>
    <t>FA-2025/07</t>
  </si>
  <si>
    <t>Činnosť generálneho sekretára SBF - september 2025</t>
  </si>
  <si>
    <t>250117</t>
  </si>
  <si>
    <t>FA-2025/06</t>
  </si>
  <si>
    <t>Činnosť generálneho sekretára SBF - august 2025</t>
  </si>
  <si>
    <t>25OZ0030</t>
  </si>
  <si>
    <t>Z-SBF-2025/09</t>
  </si>
  <si>
    <t>Náhrada za stratu času dobrovoľníka - predseda komisie rozhodcov, podujatie: Slovenská baseballová liga dňa 13.9.-14.9.2025, trvannie 16h po 4,69€/h + cestovné a stravné: trasa Č.Budejovice-BA-TT a späť</t>
  </si>
  <si>
    <t>osoba 2</t>
  </si>
  <si>
    <t>2525</t>
  </si>
  <si>
    <t>2031125</t>
  </si>
  <si>
    <t>Záloha za cateringové služby a služby s nimi spojené dňa 25.10.-26.10.2025 - baseballová klinika pre trénerov a rodičov</t>
  </si>
  <si>
    <t>45519587</t>
  </si>
  <si>
    <t>Hotel Saffron s. r. o.</t>
  </si>
  <si>
    <t>250120</t>
  </si>
  <si>
    <t>2025013</t>
  </si>
  <si>
    <t>Poskytnuté účtovné a ekonomické služby na základe zmluvy č. SBF-Z-2025/02 - september 2025</t>
  </si>
  <si>
    <t>2523</t>
  </si>
  <si>
    <t>2608096247</t>
  </si>
  <si>
    <t>36244791</t>
  </si>
  <si>
    <t>STORMWARE s.r.o.</t>
  </si>
  <si>
    <t>250131</t>
  </si>
  <si>
    <t>202603464</t>
  </si>
  <si>
    <t>vyúčtovanie zálohy - predplatné zákaznickej podpory - SERVIS 2026 pre PROFI - účtovný program POHODA</t>
  </si>
  <si>
    <t>250181</t>
  </si>
  <si>
    <t>vyúčtovanie zálohy - tonery W2210 set - kompatibilná sada HP</t>
  </si>
  <si>
    <t>2734</t>
  </si>
  <si>
    <t>250182</t>
  </si>
  <si>
    <t>vyúčtovanie zálohy - ubytovanie dňa 31.7.-3.8.2025</t>
  </si>
  <si>
    <t>250119</t>
  </si>
  <si>
    <t>125240343</t>
  </si>
  <si>
    <t>Vyúčtovanie zálohy na doménu slovakiabaseball.tv 8.9.2025-8.9.2026</t>
  </si>
  <si>
    <t>250135</t>
  </si>
  <si>
    <t>3000051</t>
  </si>
  <si>
    <t>vyúčtovanie zálohy - prenájom priestorov a zabezpečenie občerstvenia dňa 25.10.-26.10.2025 - baseballová klinika pre trénerov a rodičov</t>
  </si>
  <si>
    <t>25OZ0059</t>
  </si>
  <si>
    <t>Vyúčtovanie zálohy na pracovnú cestu
Názov: športové podujatie ME v baseballe Terst
Termín: 14.7.-21.7.2025
Miesto - mesto a štát: Terst, Taliansko
Trasa: Praha - Terst a späť                        Spôsob dopravy: letecky
Počet všetkých osôb na pracovnej ceste: 1        z toho:
- rozhodca: 1</t>
  </si>
  <si>
    <t xml:space="preserve">záloha - predplatné zákaznickej podpory - SERVIS 2026 pre PROFI - účtovný program POHODA </t>
  </si>
  <si>
    <t>250122</t>
  </si>
  <si>
    <t>01051025</t>
  </si>
  <si>
    <t xml:space="preserve">správa informačných a komunikačných technológií SBF,  správa a prevádzka webovej stránky -  9/2025 </t>
  </si>
  <si>
    <t>250123</t>
  </si>
  <si>
    <t>2025065</t>
  </si>
  <si>
    <t xml:space="preserve">nákup športového vybavenia - baseballová lopta FSOLB1 - 20 ks </t>
  </si>
  <si>
    <t>B0100019</t>
  </si>
  <si>
    <t>B0100020</t>
  </si>
  <si>
    <t>B0110001</t>
  </si>
  <si>
    <t>250127</t>
  </si>
  <si>
    <t>70250274</t>
  </si>
  <si>
    <t>Doručovateľský servis v zmysle mandátnej zmluvy /manipulačný poplatok za 09/2025</t>
  </si>
  <si>
    <t>250129</t>
  </si>
  <si>
    <t>50150590</t>
  </si>
  <si>
    <t>Služby, energie a prevádzkové náklady spojené s užívaním nebytových priestorov na základe Zmluvy č.11-2021 za mesiac 12/2025</t>
  </si>
  <si>
    <t>250130</t>
  </si>
  <si>
    <t>202518495</t>
  </si>
  <si>
    <t>Výkon zodpovednej osoby 11/2025 na základe zmluvy č. ZO/2020Z23645 o poskytovaní  služieb v oblasti ochrany osobných údajov</t>
  </si>
  <si>
    <t>250128</t>
  </si>
  <si>
    <t>50250589</t>
  </si>
  <si>
    <t>Prenájom kancelárskych priestorov na základe Zmluvy o nájme nebytových priestorov č.11-2021 za obdobie 12/2025</t>
  </si>
  <si>
    <t>250134</t>
  </si>
  <si>
    <t>22/2025</t>
  </si>
  <si>
    <t>zabezpečenie občerstvenia počas trvania konferencie Baseballová klinika dňa 24.10.-26.10.2025 pre 40 osôb</t>
  </si>
  <si>
    <t>43988318</t>
  </si>
  <si>
    <t>STU Scientific, s. r. o.</t>
  </si>
  <si>
    <t>Vyúčtovanie zálohy - prenájom priestorov a zabezpečenie občerstvenia dňa 25.10.-26.10.2025 - baseballová klinika pre trénerov a rodičov - doplatok</t>
  </si>
  <si>
    <t>25OZOO35</t>
  </si>
  <si>
    <t>CP-2025/24</t>
  </si>
  <si>
    <t>Pracovná cesta - cestovné
Názov: účasť rozhodcu na medzinárodnom turnaji
Termín: 18.9.-28.9.2025
Trasa: BA-letisko Viedeň a späť                                                                                     Spôsob dopravy: autom vlastným
Počet všetkých osôb na pracovnej ceste: 1       z toho:
- rozhodca: 1</t>
  </si>
  <si>
    <t>25OZ0032</t>
  </si>
  <si>
    <t>Z-SBF-2025/21</t>
  </si>
  <si>
    <t>Náhrada za stratu času dobrovoľníka - lektor, podujatie: Baseballová klinika pre trénerov dňa 24.10.2025, trvannie 3h po 4,69€/h + cestovné: Mesto: Bratislava, Slovensko                                trasa: Brno-BA a späť,                                                Spôsob dopravy: autom vlastným
Počet všetkých osôb na pracovnej ceste: 1       z toho:
- lektor: 1</t>
  </si>
  <si>
    <t>osoba 3</t>
  </si>
  <si>
    <t>25OZ0031</t>
  </si>
  <si>
    <t>Z-SBF-2025/22</t>
  </si>
  <si>
    <t>Náhrada za stratu času dobrovoľníka - lektor, podujatie: Baseballová klinika pre trénerov dňa 24.10.-25.10.2025, trvannie 12h po 4,69€/h + cestovné:                                                                              Mesto: Bratislava, Slovensko                                trasa: Brno-BA a späť,                                                Spôsob dopravy: autom vlastným
Počet všetkých osôb na pracovnej ceste: 1       z toho:
- lektor: 1</t>
  </si>
  <si>
    <t>osoba 4</t>
  </si>
  <si>
    <t>25OZ0033</t>
  </si>
  <si>
    <t>CP-2025/25</t>
  </si>
  <si>
    <t>Pracovná cesta - cestovné a ostatné náklady
Názov: kongres WBSC / Baseballová klinika pre trénerov
Termín: 15.10.-20.10.2025 / 23.10.-24.10.2025
Trasa: BA-letisko Viedeň a späť                                                                                     Spôsob dopravy: autom vlastným
Počet všetkých osôb na pracovnej ceste: 1       z toho:
- prezident: 1</t>
  </si>
  <si>
    <t>250138</t>
  </si>
  <si>
    <t>20252</t>
  </si>
  <si>
    <t>Činnosť športového odborníka v zmysle zmluvy č. SBF-Z-2025/10 - tréner</t>
  </si>
  <si>
    <t>55162312</t>
  </si>
  <si>
    <t>Juraj Čordáš</t>
  </si>
  <si>
    <t>B0110016</t>
  </si>
  <si>
    <t>2526</t>
  </si>
  <si>
    <t>1025368981</t>
  </si>
  <si>
    <t>záloha na webhosting SBF 10.12.2025-11.12.2026 (úložisko, domény)</t>
  </si>
  <si>
    <t>250146</t>
  </si>
  <si>
    <t>125320548</t>
  </si>
  <si>
    <t>vyúčtovanie zálohy na webhosting SBF 10.12.2025-11.12.2026 (úložisko, domény)</t>
  </si>
  <si>
    <t>250142</t>
  </si>
  <si>
    <t>2025073</t>
  </si>
  <si>
    <t>nákup športového oblečenia - šiltovka PTS20 SBF - 26ks - pre členov CTM ako súčasť povinnej športovej výbavy športovca baseballu</t>
  </si>
  <si>
    <t>250145</t>
  </si>
  <si>
    <t>FA-2025/08</t>
  </si>
  <si>
    <t>Činnosť generálneho sekretára SBF - október 2025</t>
  </si>
  <si>
    <t>250144</t>
  </si>
  <si>
    <t>01241125</t>
  </si>
  <si>
    <t>správa informačných a komunikačných technológií SBF,  správa a prevádzka webovej stránky -  10/2025</t>
  </si>
  <si>
    <t>250143</t>
  </si>
  <si>
    <t>202400048</t>
  </si>
  <si>
    <t>Zabezpečenie stravovania dňa 15.11.-16.11.2025 pre hráčky turnaju v Baseballe pre dievčatá</t>
  </si>
  <si>
    <t>55215149</t>
  </si>
  <si>
    <t>Baseball for Future</t>
  </si>
  <si>
    <t>B0110023</t>
  </si>
  <si>
    <t>250147</t>
  </si>
  <si>
    <t>202523419</t>
  </si>
  <si>
    <t>Výkon zodpovednej osoby 12/2025 na základe zmluvy č. ZO/2020Z23645 o poskytovaní  služieb v oblasti ochrany osobných údajov</t>
  </si>
  <si>
    <t>B0120002</t>
  </si>
  <si>
    <t>250140</t>
  </si>
  <si>
    <t>Poskytnuté účtovné a ekonomické služby na základe zmluvy č. SBF-Z-2025/02 - október 2025</t>
  </si>
  <si>
    <t>250162</t>
  </si>
  <si>
    <t>01151225</t>
  </si>
  <si>
    <t>správa informačných a komunikačných technológií SBF,  správa a prevádzka webovej stránky -  11/2025</t>
  </si>
  <si>
    <t>250161</t>
  </si>
  <si>
    <t>FA-2025/09</t>
  </si>
  <si>
    <t>Činnosť generálneho sekretára SBF - november 2025</t>
  </si>
  <si>
    <t>250151</t>
  </si>
  <si>
    <t>Poskytnuté účtovné a ekonomické služby na základe zmluvy č. SBF-Z-2025/02 - november 2025</t>
  </si>
  <si>
    <t>nákup športového oblečenia - šiltovka 52ks, tričko 48ks, šortky 48ks - vybavenie reprezentácie (1.časť)</t>
  </si>
  <si>
    <t>Kontaktná osoba zodpovedná za vyplnený formulár
meno a priezvisko: Michal Noga
e-mail: michal.noga@slovakiabaseball.com
tel. kontakt (mobil): +421 948 282 733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</si>
</sst>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2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4" val="1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23"/>
      <c r="D1" s="323"/>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4"/>
      <c r="D21" s="324"/>
    </row>
    <row r="22" spans="1:4" x14ac:dyDescent="0.25">
      <c r="C22" s="325"/>
      <c r="D22" s="324"/>
    </row>
    <row r="23" spans="1:4" ht="66" x14ac:dyDescent="0.25">
      <c r="A23" s="23" t="s">
        <v>1379</v>
      </c>
      <c r="C23" s="255"/>
      <c r="D23" s="256"/>
    </row>
    <row r="24" spans="1:4" ht="12.75" customHeight="1" x14ac:dyDescent="0.25">
      <c r="C24" s="321"/>
      <c r="D24" s="322"/>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8"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1389</v>
      </c>
    </row>
    <row r="73" spans="1:1" ht="39.6" x14ac:dyDescent="0.25">
      <c r="A73" s="23" t="s">
        <v>1390</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7"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1375</v>
      </c>
    </row>
    <row r="133" spans="1:1" ht="61.5" customHeight="1" x14ac:dyDescent="0.25">
      <c r="A133" s="303" t="s">
        <v>1387</v>
      </c>
    </row>
    <row r="134" spans="1:1" x14ac:dyDescent="0.25">
      <c r="A134" s="260" t="s">
        <v>1388</v>
      </c>
    </row>
    <row r="135" spans="1:1" ht="105.6" x14ac:dyDescent="0.25">
      <c r="A135" s="303" t="s">
        <v>1376</v>
      </c>
    </row>
    <row r="136" spans="1:1" x14ac:dyDescent="0.25">
      <c r="A136"/>
    </row>
    <row r="137" spans="1:1" ht="71.5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6" t="s">
        <v>57</v>
      </c>
      <c r="B1" s="326"/>
      <c r="C1" s="326"/>
      <c r="D1" s="326"/>
      <c r="E1" s="326"/>
      <c r="F1" s="326"/>
      <c r="G1" s="326"/>
      <c r="H1" s="326"/>
      <c r="I1" s="52"/>
      <c r="J1" s="37"/>
    </row>
    <row r="2" spans="1:11" ht="15.6" x14ac:dyDescent="0.3">
      <c r="A2" s="332" t="s">
        <v>58</v>
      </c>
      <c r="B2" s="332"/>
      <c r="C2" s="332"/>
      <c r="D2" s="332"/>
      <c r="E2" s="332"/>
      <c r="F2" s="332"/>
      <c r="G2" s="332"/>
      <c r="H2" s="330" t="str">
        <f>+Doklady!I100</f>
        <v>V2</v>
      </c>
      <c r="I2" s="330"/>
    </row>
    <row r="3" spans="1:11" ht="13.8" x14ac:dyDescent="0.25">
      <c r="A3" s="40"/>
      <c r="B3" s="40"/>
      <c r="C3" s="40"/>
      <c r="D3" s="40"/>
      <c r="E3" s="40"/>
      <c r="F3" s="40"/>
      <c r="G3" s="40"/>
      <c r="H3" s="331">
        <f>+Doklady!I101</f>
        <v>45887</v>
      </c>
      <c r="I3" s="331"/>
    </row>
    <row r="4" spans="1:11" ht="15.75" customHeight="1" x14ac:dyDescent="0.25">
      <c r="A4" s="41" t="s">
        <v>59</v>
      </c>
      <c r="B4" s="327" t="s">
        <v>60</v>
      </c>
      <c r="C4" s="328"/>
      <c r="D4" s="328"/>
      <c r="E4" s="329"/>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25" priority="2" stopIfTrue="1">
      <formula>$A78&lt;&gt;""</formula>
    </cfRule>
  </conditionalFormatting>
  <conditionalFormatting sqref="A8:I76 I78">
    <cfRule type="expression" dxfId="124" priority="7" stopIfTrue="1">
      <formula>$A8&lt;&gt;""</formula>
    </cfRule>
  </conditionalFormatting>
  <conditionalFormatting sqref="B78:H2888">
    <cfRule type="expression" dxfId="123" priority="3" stopIfTrue="1">
      <formula>$A78&lt;&gt;""</formula>
    </cfRule>
  </conditionalFormatting>
  <conditionalFormatting sqref="D2886:D2913">
    <cfRule type="expression" dxfId="12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5" t="s">
        <v>311</v>
      </c>
      <c r="B1" s="336"/>
      <c r="C1" s="174">
        <v>45688</v>
      </c>
      <c r="D1" s="26"/>
      <c r="G1" s="252">
        <v>45688</v>
      </c>
    </row>
    <row r="2" spans="1:7" ht="13.8" x14ac:dyDescent="0.25">
      <c r="A2" s="28"/>
      <c r="B2" s="28"/>
      <c r="G2" s="252">
        <v>45716</v>
      </c>
    </row>
    <row r="3" spans="1:7" ht="13.8" x14ac:dyDescent="0.25">
      <c r="A3" s="30" t="s">
        <v>312</v>
      </c>
      <c r="B3" s="333" t="str">
        <f>INDEX(Adr!B:B,Doklady!B102+1)</f>
        <v>Slovenská baseballová federácia</v>
      </c>
      <c r="C3" s="333"/>
      <c r="D3" s="333"/>
      <c r="G3" s="252">
        <v>45747</v>
      </c>
    </row>
    <row r="4" spans="1:7" ht="13.8" x14ac:dyDescent="0.25">
      <c r="A4" s="30" t="s">
        <v>313</v>
      </c>
      <c r="B4" s="29" t="str">
        <f>RIGHT("0000"&amp;INDEX(Adr!A:A,Doklady!B102+1),8)</f>
        <v>30844568</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110226</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110226</v>
      </c>
      <c r="G15" s="252"/>
    </row>
    <row r="16" spans="1:7" ht="13.8" x14ac:dyDescent="0.25">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opLeftCell="A27"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45" t="s">
        <v>1503</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5">
      <c r="B3" s="160" t="s">
        <v>59</v>
      </c>
      <c r="C3" s="346" t="str">
        <f>INDEX(Adr!B2:B87,Doklady!B102)</f>
        <v>Slovenská baseballová federácia</v>
      </c>
      <c r="D3" s="346"/>
      <c r="E3" s="346"/>
      <c r="F3" s="346"/>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30844568</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7" t="s">
        <v>333</v>
      </c>
      <c r="F9" s="348"/>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8">
        <f>SUMIF(K:K,A10,I:I)</f>
        <v>0</v>
      </c>
      <c r="F10" s="339"/>
      <c r="L10" s="120" t="s">
        <v>334</v>
      </c>
      <c r="M10" s="118"/>
      <c r="N10" s="118"/>
      <c r="O10" s="118"/>
      <c r="P10" s="118"/>
      <c r="Q10" s="118"/>
      <c r="R10" s="118"/>
      <c r="S10" s="118"/>
    </row>
    <row r="11" spans="1:26" ht="17.399999999999999" x14ac:dyDescent="0.3">
      <c r="A11" s="69" t="s">
        <v>319</v>
      </c>
      <c r="B11" s="70" t="s">
        <v>320</v>
      </c>
      <c r="C11" s="126">
        <f>SUMIF(FP!J:J,Doklady!$B$1&amp;A11,FP!D:D)</f>
        <v>110226</v>
      </c>
      <c r="D11" s="126">
        <f>+C11-E11</f>
        <v>110226</v>
      </c>
      <c r="E11" s="349">
        <f>+I39-I42+I44-I47</f>
        <v>0</v>
      </c>
      <c r="F11" s="350"/>
      <c r="J11" s="176"/>
      <c r="L11" s="161" t="str">
        <f>L41</f>
        <v>a - baseball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8">
        <f>SUMIF(K:K,A12,I:I)</f>
        <v>0</v>
      </c>
      <c r="F12" s="339"/>
      <c r="J12" s="177"/>
      <c r="L12" s="161" t="str">
        <f>L42</f>
        <v>a - baseball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8">
        <f>SUMIF(K:K,A13,I:I)</f>
        <v>0</v>
      </c>
      <c r="F13" s="339"/>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58" t="s">
        <v>336</v>
      </c>
      <c r="C16" s="359"/>
      <c r="D16" s="359"/>
      <c r="E16" s="359"/>
      <c r="F16" s="359"/>
      <c r="G16" s="359"/>
      <c r="H16" s="36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3" t="s">
        <v>339</v>
      </c>
      <c r="C17" s="353"/>
      <c r="D17" s="353"/>
      <c r="E17" s="353"/>
      <c r="F17" s="353"/>
      <c r="G17" s="353"/>
      <c r="H17" s="353"/>
      <c r="I17" s="73">
        <f>SUMIF(FP!I:I,Doklady!$B$1&amp;A17,FP!D:D)</f>
        <v>110226</v>
      </c>
      <c r="T17" s="86"/>
    </row>
    <row r="18" spans="1:20" x14ac:dyDescent="0.2">
      <c r="A18" s="135" t="s">
        <v>340</v>
      </c>
      <c r="B18" s="353" t="s">
        <v>341</v>
      </c>
      <c r="C18" s="353"/>
      <c r="D18" s="353"/>
      <c r="E18" s="353"/>
      <c r="F18" s="353"/>
      <c r="G18" s="353"/>
      <c r="H18" s="353"/>
      <c r="I18" s="73">
        <f>SUMIF(FP!I:I,Doklady!$B$1&amp;A18,FP!D:D)</f>
        <v>0</v>
      </c>
    </row>
    <row r="19" spans="1:20" x14ac:dyDescent="0.2">
      <c r="A19" s="115" t="s">
        <v>342</v>
      </c>
      <c r="B19" s="353" t="s">
        <v>343</v>
      </c>
      <c r="C19" s="353"/>
      <c r="D19" s="353"/>
      <c r="E19" s="353"/>
      <c r="F19" s="353"/>
      <c r="G19" s="353"/>
      <c r="H19" s="353"/>
      <c r="I19" s="73">
        <f>SUMIF(FP!I:I,Doklady!$B$1&amp;A19,FP!D:D)</f>
        <v>0</v>
      </c>
    </row>
    <row r="20" spans="1:20" x14ac:dyDescent="0.2">
      <c r="A20" s="135" t="s">
        <v>344</v>
      </c>
      <c r="B20" s="342" t="s">
        <v>345</v>
      </c>
      <c r="C20" s="343"/>
      <c r="D20" s="343"/>
      <c r="E20" s="343"/>
      <c r="F20" s="343"/>
      <c r="G20" s="343"/>
      <c r="H20" s="344"/>
      <c r="I20" s="73">
        <f>SUMIF(FP!I:I,Doklady!$B$1&amp;A20,FP!D:D)</f>
        <v>0</v>
      </c>
      <c r="T20" s="86"/>
    </row>
    <row r="21" spans="1:20" x14ac:dyDescent="0.2">
      <c r="A21" s="115" t="s">
        <v>346</v>
      </c>
      <c r="B21" s="342" t="s">
        <v>347</v>
      </c>
      <c r="C21" s="343"/>
      <c r="D21" s="343"/>
      <c r="E21" s="343"/>
      <c r="F21" s="343"/>
      <c r="G21" s="343"/>
      <c r="H21" s="344"/>
      <c r="I21" s="73">
        <f>SUMIF(FP!I:I,Doklady!$B$1&amp;A21,FP!D:D)</f>
        <v>0</v>
      </c>
      <c r="T21" s="86"/>
    </row>
    <row r="22" spans="1:20" x14ac:dyDescent="0.2">
      <c r="A22" s="135" t="s">
        <v>348</v>
      </c>
      <c r="B22" s="361" t="s">
        <v>349</v>
      </c>
      <c r="C22" s="362"/>
      <c r="D22" s="362"/>
      <c r="E22" s="362"/>
      <c r="F22" s="362"/>
      <c r="G22" s="362"/>
      <c r="H22" s="363"/>
      <c r="I22" s="73">
        <f>SUMIF(FP!I:I,Doklady!$B$1&amp;A22,FP!D:D)</f>
        <v>0</v>
      </c>
      <c r="T22" s="86"/>
    </row>
    <row r="23" spans="1:20" x14ac:dyDescent="0.2">
      <c r="A23" s="115" t="s">
        <v>350</v>
      </c>
      <c r="B23" s="342" t="s">
        <v>351</v>
      </c>
      <c r="C23" s="343"/>
      <c r="D23" s="343"/>
      <c r="E23" s="343"/>
      <c r="F23" s="343"/>
      <c r="G23" s="343"/>
      <c r="H23" s="344"/>
      <c r="I23" s="73">
        <f>SUMIF(FP!I:I,Doklady!$B$1&amp;A23,FP!D:D)</f>
        <v>0</v>
      </c>
      <c r="T23" s="86"/>
    </row>
    <row r="24" spans="1:20" x14ac:dyDescent="0.2">
      <c r="A24" s="135" t="s">
        <v>352</v>
      </c>
      <c r="B24" s="342" t="s">
        <v>353</v>
      </c>
      <c r="C24" s="343"/>
      <c r="D24" s="343"/>
      <c r="E24" s="343"/>
      <c r="F24" s="343"/>
      <c r="G24" s="343"/>
      <c r="H24" s="344"/>
      <c r="I24" s="73">
        <f>SUMIF(FP!I:I,Doklady!$B$1&amp;A24,FP!D:D)</f>
        <v>0</v>
      </c>
      <c r="T24" s="86"/>
    </row>
    <row r="25" spans="1:20" x14ac:dyDescent="0.2">
      <c r="A25" s="115" t="s">
        <v>354</v>
      </c>
      <c r="B25" s="354" t="s">
        <v>355</v>
      </c>
      <c r="C25" s="355"/>
      <c r="D25" s="355"/>
      <c r="E25" s="355"/>
      <c r="F25" s="355"/>
      <c r="G25" s="355"/>
      <c r="H25" s="356"/>
      <c r="I25" s="73">
        <f>SUMIF(FP!I:I,Doklady!$B$1&amp;A25,FP!D:D)</f>
        <v>0</v>
      </c>
      <c r="T25" s="86"/>
    </row>
    <row r="26" spans="1:20" x14ac:dyDescent="0.2">
      <c r="A26" s="135" t="s">
        <v>356</v>
      </c>
      <c r="B26" s="342" t="s">
        <v>357</v>
      </c>
      <c r="C26" s="343"/>
      <c r="D26" s="343"/>
      <c r="E26" s="343"/>
      <c r="F26" s="343"/>
      <c r="G26" s="343"/>
      <c r="H26" s="344"/>
      <c r="I26" s="73">
        <f>SUMIF(FP!I:I,Doklady!$B$1&amp;A26,FP!D:D)</f>
        <v>0</v>
      </c>
      <c r="T26" s="86"/>
    </row>
    <row r="27" spans="1:20" x14ac:dyDescent="0.2">
      <c r="A27" s="115" t="s">
        <v>358</v>
      </c>
      <c r="B27" s="342" t="s">
        <v>359</v>
      </c>
      <c r="C27" s="343"/>
      <c r="D27" s="343"/>
      <c r="E27" s="343"/>
      <c r="F27" s="343"/>
      <c r="G27" s="343"/>
      <c r="H27" s="344"/>
      <c r="I27" s="73">
        <f>SUMIF(FP!I:I,Doklady!$B$1&amp;A27,FP!D:D)</f>
        <v>0</v>
      </c>
      <c r="T27" s="86"/>
    </row>
    <row r="28" spans="1:20" x14ac:dyDescent="0.2">
      <c r="A28" s="135" t="s">
        <v>360</v>
      </c>
      <c r="B28" s="342" t="s">
        <v>361</v>
      </c>
      <c r="C28" s="343"/>
      <c r="D28" s="343"/>
      <c r="E28" s="343"/>
      <c r="F28" s="343"/>
      <c r="G28" s="343"/>
      <c r="H28" s="344"/>
      <c r="I28" s="73">
        <f>SUMIF(FP!I:I,Doklady!$B$1&amp;A28,FP!D:D)</f>
        <v>0</v>
      </c>
      <c r="T28" s="86"/>
    </row>
    <row r="29" spans="1:20" x14ac:dyDescent="0.2">
      <c r="A29" s="115" t="s">
        <v>362</v>
      </c>
      <c r="B29" s="342" t="s">
        <v>363</v>
      </c>
      <c r="C29" s="343"/>
      <c r="D29" s="343"/>
      <c r="E29" s="343"/>
      <c r="F29" s="343"/>
      <c r="G29" s="343"/>
      <c r="H29" s="344"/>
      <c r="I29" s="73">
        <f>SUMIF(FP!I:I,Doklady!$B$1&amp;A29,FP!D:D)</f>
        <v>0</v>
      </c>
      <c r="T29" s="86"/>
    </row>
    <row r="30" spans="1:20" hidden="1" x14ac:dyDescent="0.2">
      <c r="A30" s="135" t="s">
        <v>364</v>
      </c>
      <c r="B30" s="342"/>
      <c r="C30" s="343"/>
      <c r="D30" s="343"/>
      <c r="E30" s="343"/>
      <c r="F30" s="343"/>
      <c r="G30" s="343"/>
      <c r="H30" s="344"/>
      <c r="I30" s="73">
        <f>SUMIF(FP!I:I,Doklady!$B$1&amp;A30,FP!D:D)</f>
        <v>0</v>
      </c>
      <c r="T30" s="86"/>
    </row>
    <row r="31" spans="1:20" hidden="1" x14ac:dyDescent="0.2">
      <c r="A31" s="115" t="s">
        <v>365</v>
      </c>
      <c r="B31" s="342"/>
      <c r="C31" s="343"/>
      <c r="D31" s="343"/>
      <c r="E31" s="343"/>
      <c r="F31" s="343"/>
      <c r="G31" s="343"/>
      <c r="H31" s="344"/>
      <c r="I31" s="73">
        <f>SUMIF(FP!I:I,Doklady!$B$1&amp;A31,FP!D:D)</f>
        <v>0</v>
      </c>
      <c r="T31" s="86"/>
    </row>
    <row r="32" spans="1:20" hidden="1" x14ac:dyDescent="0.2">
      <c r="A32" s="135" t="s">
        <v>366</v>
      </c>
      <c r="B32" s="364"/>
      <c r="C32" s="365"/>
      <c r="D32" s="365"/>
      <c r="E32" s="365"/>
      <c r="F32" s="365"/>
      <c r="G32" s="365"/>
      <c r="H32" s="366"/>
      <c r="I32" s="73">
        <f>SUMIF(FP!I:I,Doklady!$B$1&amp;A32,FP!D:D)</f>
        <v>0</v>
      </c>
      <c r="T32" s="86"/>
    </row>
    <row r="33" spans="1:21" hidden="1" x14ac:dyDescent="0.2">
      <c r="A33" s="115" t="s">
        <v>367</v>
      </c>
      <c r="B33" s="364"/>
      <c r="C33" s="365"/>
      <c r="D33" s="365"/>
      <c r="E33" s="365"/>
      <c r="F33" s="365"/>
      <c r="G33" s="365"/>
      <c r="H33" s="366"/>
      <c r="I33" s="73">
        <f>SUMIF(FP!I:I,Doklady!$B$1&amp;A33,FP!D:D)</f>
        <v>0</v>
      </c>
      <c r="T33" s="86"/>
    </row>
    <row r="34" spans="1:21" hidden="1" x14ac:dyDescent="0.2">
      <c r="A34" s="135" t="s">
        <v>368</v>
      </c>
      <c r="B34" s="367"/>
      <c r="C34" s="367"/>
      <c r="D34" s="367"/>
      <c r="E34" s="367"/>
      <c r="F34" s="367"/>
      <c r="G34" s="367"/>
      <c r="H34" s="36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30.6" x14ac:dyDescent="0.2">
      <c r="A38" s="67" t="s">
        <v>335</v>
      </c>
      <c r="B38" s="67" t="str">
        <f>"Šport "&amp;K40</f>
        <v>Šport baseball</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22045.200000000001</v>
      </c>
      <c r="G39" s="78">
        <f>+MAX(I39-C39-D39-E39-F39-H39,0)</f>
        <v>88180.800000000003</v>
      </c>
      <c r="H39" s="78">
        <f>+IFERROR(VLOOKUP(K40&amp;" - kapitálové transfery",B$53:C$90,2,0),0)</f>
        <v>0</v>
      </c>
      <c r="I39" s="73">
        <f>SUMIF(FP!K:K,K40,FP!D:D)</f>
        <v>110226</v>
      </c>
      <c r="L39" s="84">
        <f>COUNTIF(FP!N:N,Doklady!B1&amp;"aK")</f>
        <v>0</v>
      </c>
      <c r="T39" s="86"/>
    </row>
    <row r="40" spans="1:21" x14ac:dyDescent="0.2">
      <c r="A40" s="115" t="s">
        <v>338</v>
      </c>
      <c r="B40" s="116" t="s">
        <v>377</v>
      </c>
      <c r="C40" s="78">
        <f>DSUM(Doklady!A103:J9991,"GGG",Spolu!L40:M42)</f>
        <v>2987</v>
      </c>
      <c r="D40" s="78">
        <f>DSUM(Doklady!A103:J9991,"GGG",Spolu!N40:O42)</f>
        <v>27942.240000000002</v>
      </c>
      <c r="E40" s="78">
        <f>DSUM(Doklady!A103:J9991,"GGG",Spolu!P40:Q42)</f>
        <v>36217.109999999993</v>
      </c>
      <c r="F40" s="78">
        <f>DSUM(Doklady!A103:J9991,"GGG",Spolu!R40:S42)</f>
        <v>21274.859999999997</v>
      </c>
      <c r="G40" s="78">
        <f>DSUM(Doklady!A103:J9991,"GGG",Spolu!T40:U42)-H40</f>
        <v>21804.79</v>
      </c>
      <c r="H40" s="78">
        <f>+IFERROR(VLOOKUP(K40&amp;" - kapitálové transfery",B$53:D$90,3,0),0)</f>
        <v>0</v>
      </c>
      <c r="I40" s="73">
        <f>+C40+D40+E40+F40+G40+H40</f>
        <v>110226</v>
      </c>
      <c r="J40" s="218" t="str">
        <f>+K45</f>
        <v>.</v>
      </c>
      <c r="K40" s="218" t="str">
        <f>IF(L38&gt;0,INDEX(FP!K:K,Doklady!B2),".")</f>
        <v>baseball</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baseball - bežné transfery</v>
      </c>
      <c r="M41" s="120">
        <v>1</v>
      </c>
      <c r="N41" s="161" t="str">
        <f>+L41</f>
        <v>a - baseball - bežné transfery</v>
      </c>
      <c r="O41" s="120">
        <v>2</v>
      </c>
      <c r="P41" s="161" t="str">
        <f>+L41</f>
        <v>a - baseball - bežné transfery</v>
      </c>
      <c r="Q41" s="120">
        <v>3</v>
      </c>
      <c r="R41" s="161" t="str">
        <f>+L41</f>
        <v>a - baseball - bežné transfery</v>
      </c>
      <c r="S41" s="120">
        <v>4</v>
      </c>
      <c r="T41" s="161" t="str">
        <f>+L41</f>
        <v>a - baseball - bežné transfery</v>
      </c>
      <c r="U41" s="120">
        <v>5</v>
      </c>
    </row>
    <row r="42" spans="1:21" ht="10.5" customHeight="1" x14ac:dyDescent="0.2">
      <c r="A42" s="115" t="s">
        <v>338</v>
      </c>
      <c r="B42" s="116" t="s">
        <v>380</v>
      </c>
      <c r="C42" s="73">
        <f>+C40</f>
        <v>2987</v>
      </c>
      <c r="D42" s="216">
        <f>+D40</f>
        <v>27942.240000000002</v>
      </c>
      <c r="E42" s="216">
        <f>+E40</f>
        <v>36217.109999999993</v>
      </c>
      <c r="F42" s="216">
        <f>+MIN(F39:F40)</f>
        <v>21274.859999999997</v>
      </c>
      <c r="G42" s="216">
        <f>+MIN(G39+MAX(F39-F40,0)-MAX(E40-E39,0)-MAX(D40-D39,0)-MAX(C40-C39,0),G40)</f>
        <v>21804.79</v>
      </c>
      <c r="H42" s="216">
        <f>+MIN(H39:H40)</f>
        <v>0</v>
      </c>
      <c r="I42" s="73">
        <f>+C42+D42+E42+MIN(F39:F40)+G42+H42</f>
        <v>110226</v>
      </c>
      <c r="J42" s="219">
        <f>+K47</f>
        <v>0</v>
      </c>
      <c r="K42" s="219">
        <f>+I42-H42</f>
        <v>110226</v>
      </c>
      <c r="L42" s="161" t="str">
        <f>+SUBSTITUTE(L41,"bežné","kapitálové")</f>
        <v>a - baseball - kapitálové transfery</v>
      </c>
      <c r="M42" s="120">
        <v>1</v>
      </c>
      <c r="N42" s="161" t="str">
        <f>+L42</f>
        <v>a - baseball - kapitálové transfery</v>
      </c>
      <c r="O42" s="120">
        <v>2</v>
      </c>
      <c r="P42" s="161" t="str">
        <f>+L42</f>
        <v>a - baseball - kapitálové transfery</v>
      </c>
      <c r="Q42" s="120">
        <v>3</v>
      </c>
      <c r="R42" s="161" t="str">
        <f>+L42</f>
        <v>a - baseball - kapitálové transfery</v>
      </c>
      <c r="S42" s="120">
        <v>4</v>
      </c>
      <c r="T42" s="161" t="str">
        <f>+L42</f>
        <v>a - baseball - kapitálové transfery</v>
      </c>
      <c r="U42" s="120">
        <v>5</v>
      </c>
    </row>
    <row r="43" spans="1:21" ht="30.6"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DSUM(Doklady!A103:J9991,"GGG",Spolu!L45:M47)</f>
        <v>0</v>
      </c>
      <c r="D45" s="78">
        <f>DSUM(Doklady!A103:J9991,"GGG",Spolu!N45:O47)</f>
        <v>0</v>
      </c>
      <c r="E45" s="78">
        <f>DSUM(Doklady!A103:J9991,"GGG",Spolu!P45:Q47)</f>
        <v>0</v>
      </c>
      <c r="F45" s="78">
        <f>DSUM(Doklady!A103:J9991,"GGG",Spolu!R45:S47)</f>
        <v>0</v>
      </c>
      <c r="G45" s="78">
        <f>DSUM(Doklady!A103:J9991,"GGG",Spolu!T45:U47)-H45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0"/>
      <c r="B50" s="341"/>
      <c r="C50" s="341"/>
      <c r="D50" s="341"/>
      <c r="E50" s="341"/>
      <c r="F50" s="341"/>
      <c r="G50" s="341"/>
      <c r="H50" s="341"/>
      <c r="I50" s="341"/>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baseball - bežné transfery</v>
      </c>
      <c r="C53" s="73">
        <f>IF(A53&lt;&gt;"",INDEX(FP!D:D,Doklady!B$2+(ROW()-53)),"")</f>
        <v>110226</v>
      </c>
      <c r="D53" s="73">
        <f>IF(A53&lt;&gt;"",Doklady!I1-Doklady!J1,"")</f>
        <v>110226.00000000001</v>
      </c>
      <c r="E53" s="73">
        <f>IF(A53&lt;&gt;"",MIN(D53,C53)*Doklady!C1/(1-Doklady!C1),"")</f>
        <v>0</v>
      </c>
      <c r="F53" s="71">
        <f>IF(A53&lt;&gt;"",Doklady!J1,"")</f>
        <v>0</v>
      </c>
      <c r="G53" s="73">
        <f>+IFERROR(HLOOKUP(IF(RIGHT(B53,15)="bežné transfery",LEFT(B53,LEN(B53)-18),0),$J$40:$K$42,3,0),MIN(C53,D53))</f>
        <v>110226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110226</v>
      </c>
      <c r="D130" s="228">
        <f t="shared" ref="D130:I130" si="9">SUM(D53:D129)</f>
        <v>110226.00000000001</v>
      </c>
      <c r="E130" s="228">
        <f t="shared" si="9"/>
        <v>0</v>
      </c>
      <c r="F130" s="228">
        <f t="shared" si="9"/>
        <v>0</v>
      </c>
      <c r="G130" s="228">
        <f t="shared" si="9"/>
        <v>110226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57"/>
      <c r="E140" s="357"/>
      <c r="F140" s="357"/>
      <c r="G140" s="357"/>
      <c r="H140" s="357"/>
      <c r="I140" s="357"/>
      <c r="J140" s="85"/>
    </row>
    <row r="141" spans="1:26" ht="68.25" customHeight="1" x14ac:dyDescent="0.25">
      <c r="A141" s="9"/>
      <c r="B141" s="283" t="s">
        <v>2239</v>
      </c>
      <c r="C141" s="214"/>
      <c r="D141" s="337" t="s">
        <v>397</v>
      </c>
      <c r="E141" s="337"/>
      <c r="F141" s="337"/>
      <c r="G141" s="337"/>
      <c r="H141" s="337"/>
      <c r="I141" s="337"/>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21" priority="43" stopIfTrue="1" operator="lessThanOrEqual">
      <formula>0</formula>
    </cfRule>
    <cfRule type="cellIs" dxfId="120" priority="44" stopIfTrue="1" operator="greaterThan">
      <formula>0</formula>
    </cfRule>
  </conditionalFormatting>
  <conditionalFormatting sqref="D53:D129">
    <cfRule type="expression" dxfId="119" priority="31" stopIfTrue="1">
      <formula>$C53=$D53</formula>
    </cfRule>
    <cfRule type="expression" dxfId="118" priority="33" stopIfTrue="1">
      <formula>$C53&lt;&gt;$D53</formula>
    </cfRule>
  </conditionalFormatting>
  <conditionalFormatting sqref="E9:F9">
    <cfRule type="expression" dxfId="117" priority="38" stopIfTrue="1">
      <formula>SUM($E$10:$F$14)&gt;0</formula>
    </cfRule>
  </conditionalFormatting>
  <conditionalFormatting sqref="G53:G129">
    <cfRule type="expression" dxfId="116" priority="13" stopIfTrue="1">
      <formula>$C53=$G53</formula>
    </cfRule>
    <cfRule type="expression" dxfId="115" priority="14" stopIfTrue="1">
      <formula>$C53&lt;&gt;$G53</formula>
    </cfRule>
  </conditionalFormatting>
  <conditionalFormatting sqref="I42">
    <cfRule type="cellIs" dxfId="114" priority="1" stopIfTrue="1" operator="greaterThan">
      <formula>0</formula>
    </cfRule>
  </conditionalFormatting>
  <conditionalFormatting sqref="I47">
    <cfRule type="cellIs" dxfId="113" priority="15" stopIfTrue="1" operator="greaterThan">
      <formula>0</formula>
    </cfRule>
  </conditionalFormatting>
  <conditionalFormatting sqref="I53:I129">
    <cfRule type="cellIs" dxfId="112" priority="40" stopIfTrue="1" operator="equal">
      <formula>0</formula>
    </cfRule>
    <cfRule type="cellIs" dxfId="111" priority="41" stopIfTrue="1" operator="greaterThan">
      <formula>0</formula>
    </cfRule>
  </conditionalFormatting>
  <printOptions horizontalCentered="1"/>
  <pageMargins left="0.25" right="0.25" top="0.75" bottom="0.75" header="0.3" footer="0.3"/>
  <pageSetup paperSize="9" scale="71" orientation="portrait"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4991"/>
  <sheetViews>
    <sheetView tabSelected="1" topLeftCell="A100" zoomScale="70" zoomScaleNormal="70" workbookViewId="0">
      <pane ySplit="7" topLeftCell="A107" activePane="bottomLeft" state="frozen"/>
      <selection activeCell="A100" sqref="A100"/>
      <selection pane="bottomLeft" activeCell="Y108" sqref="Y108"/>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baseball - bežné transfery</v>
      </c>
      <c r="B1" s="232" t="str">
        <f>INDEX(Adr!A:A,B102+1)</f>
        <v>30844568</v>
      </c>
      <c r="C1" s="233">
        <f>IF(ROW()&lt;=B$3,INDEX(FP!E:E,B$2+ROW()-1),"")</f>
        <v>0</v>
      </c>
      <c r="D1" s="234" t="str">
        <f>IF(ROW()&lt;=B$3,INDEX(FP!F:F,B$2+ROW()-1),"")</f>
        <v>a</v>
      </c>
      <c r="E1" s="234"/>
      <c r="F1" s="234" t="str">
        <f>IF(ROW()&lt;=B$3,INDEX(FP!G:G,B$2+ROW()-1),"")</f>
        <v>026 02</v>
      </c>
      <c r="G1" s="234"/>
      <c r="H1" s="235" t="str">
        <f>IF(ROW()&lt;=B$3,INDEX(FP!C:C,B$2+ROW()-1),"")</f>
        <v>baseball - bežné transfery</v>
      </c>
      <c r="I1" s="236">
        <f t="shared" ref="I1:I32" si="0">IF(ROW()&lt;=B$3,SUMIF(A$107:A$10033,A1,I$107:I$10033),"")</f>
        <v>110226.00000000001</v>
      </c>
      <c r="J1" s="236">
        <f t="shared" ref="J1:J32" si="1">IF(ROW()&lt;=B$3,SUMIFS(I$103:I$50033,A$103:A$50033,K1,J$103:J$50033,L1),"")</f>
        <v>0</v>
      </c>
      <c r="K1" s="110" t="str">
        <f>$A1</f>
        <v>a - baseball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16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IF(ROW()&lt;=B$3,SUMIF(A$107:A$10033,A33,I$107:I$10033),"")</f>
        <v/>
      </c>
      <c r="J33" s="236" t="str">
        <f t="shared" ref="J33:J64" si="4">IF(ROW()&lt;=B$3,SUMIFS(I$103:I$50033,A$103:A$50033,K33,J$103:J$50033,L33),"")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IF(ROW()&lt;=B$3,SUMIF(A$107:A$10033,A65,I$107:I$10033),"")</f>
        <v/>
      </c>
      <c r="J65" s="236" t="str">
        <f t="shared" ref="J65:J94" si="6">IF(ROW()&lt;=B$3,SUMIFS(I$103:I$50033,A$103:A$50033,K65,J$103:J$50033,L65),"")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14" t="s">
        <v>1504</v>
      </c>
      <c r="B100" s="314"/>
      <c r="C100" s="314"/>
      <c r="D100" s="314"/>
      <c r="E100" s="314"/>
      <c r="F100" s="314"/>
      <c r="G100" s="314"/>
      <c r="H100" s="314"/>
      <c r="I100" s="316" t="s">
        <v>1487</v>
      </c>
      <c r="J100" s="316"/>
      <c r="K100" s="89"/>
    </row>
    <row r="101" spans="1:25" ht="15.6" x14ac:dyDescent="0.3">
      <c r="A101" s="317"/>
      <c r="B101" s="317"/>
      <c r="C101" s="317"/>
      <c r="D101" s="317"/>
      <c r="E101" s="317"/>
      <c r="F101" s="317"/>
      <c r="G101" s="317"/>
      <c r="H101" s="317"/>
      <c r="I101" s="315">
        <v>45887</v>
      </c>
      <c r="J101" s="315"/>
    </row>
    <row r="102" spans="1:25" ht="13.8" x14ac:dyDescent="0.25">
      <c r="A102" s="249" t="s">
        <v>402</v>
      </c>
      <c r="B102" s="250">
        <v>14</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18" t="s">
        <v>411</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1505</v>
      </c>
      <c r="B107" s="14" t="s">
        <v>1506</v>
      </c>
      <c r="C107" s="14" t="s">
        <v>1507</v>
      </c>
      <c r="D107" s="16">
        <v>45691</v>
      </c>
      <c r="E107" s="16"/>
      <c r="F107" s="14" t="s">
        <v>1508</v>
      </c>
      <c r="G107" s="14" t="s">
        <v>1509</v>
      </c>
      <c r="H107" s="14" t="s">
        <v>1510</v>
      </c>
      <c r="I107" s="15">
        <v>1750</v>
      </c>
      <c r="J107" s="77">
        <v>5</v>
      </c>
      <c r="K107" s="92"/>
    </row>
    <row r="108" spans="1:25" ht="13.2" x14ac:dyDescent="0.25">
      <c r="A108" s="14" t="s">
        <v>1505</v>
      </c>
      <c r="B108" s="14" t="s">
        <v>1511</v>
      </c>
      <c r="C108" s="14"/>
      <c r="D108" s="16">
        <v>45691</v>
      </c>
      <c r="E108" s="16"/>
      <c r="F108" s="14" t="s">
        <v>1512</v>
      </c>
      <c r="G108" s="14" t="s">
        <v>1513</v>
      </c>
      <c r="H108" s="14" t="s">
        <v>1514</v>
      </c>
      <c r="I108" s="15">
        <v>0.15</v>
      </c>
      <c r="J108" s="77">
        <v>4</v>
      </c>
      <c r="K108" s="92"/>
    </row>
    <row r="109" spans="1:25" ht="51" x14ac:dyDescent="0.25">
      <c r="A109" s="14" t="s">
        <v>1505</v>
      </c>
      <c r="B109" s="14" t="s">
        <v>1515</v>
      </c>
      <c r="C109" s="14"/>
      <c r="D109" s="16">
        <v>45692</v>
      </c>
      <c r="E109" s="16"/>
      <c r="F109" s="14" t="s">
        <v>1516</v>
      </c>
      <c r="G109" s="14"/>
      <c r="H109" s="14" t="s">
        <v>1517</v>
      </c>
      <c r="I109" s="15">
        <v>300.32</v>
      </c>
      <c r="J109" s="77">
        <v>4</v>
      </c>
      <c r="K109" s="92"/>
    </row>
    <row r="110" spans="1:25" ht="20.399999999999999" x14ac:dyDescent="0.25">
      <c r="A110" s="14" t="s">
        <v>1505</v>
      </c>
      <c r="B110" s="14" t="s">
        <v>1518</v>
      </c>
      <c r="C110" s="14" t="s">
        <v>1519</v>
      </c>
      <c r="D110" s="16">
        <v>45698</v>
      </c>
      <c r="E110" s="16"/>
      <c r="F110" s="14" t="s">
        <v>1520</v>
      </c>
      <c r="G110" s="14" t="s">
        <v>1521</v>
      </c>
      <c r="H110" s="14" t="s">
        <v>1522</v>
      </c>
      <c r="I110" s="15">
        <v>15.98</v>
      </c>
      <c r="J110" s="77">
        <v>4</v>
      </c>
      <c r="K110" s="92"/>
    </row>
    <row r="111" spans="1:25" ht="20.399999999999999" x14ac:dyDescent="0.25">
      <c r="A111" s="14" t="s">
        <v>1505</v>
      </c>
      <c r="B111" s="14" t="s">
        <v>1523</v>
      </c>
      <c r="C111" s="14" t="s">
        <v>1524</v>
      </c>
      <c r="D111" s="16">
        <v>45698</v>
      </c>
      <c r="E111" s="16"/>
      <c r="F111" s="14" t="s">
        <v>1525</v>
      </c>
      <c r="G111" s="14" t="s">
        <v>1521</v>
      </c>
      <c r="H111" s="14" t="s">
        <v>1522</v>
      </c>
      <c r="I111" s="15">
        <v>0</v>
      </c>
      <c r="J111" s="77">
        <v>4</v>
      </c>
      <c r="K111" s="92"/>
    </row>
    <row r="112" spans="1:25" ht="81.599999999999994" x14ac:dyDescent="0.25">
      <c r="A112" s="14" t="s">
        <v>1505</v>
      </c>
      <c r="B112" s="14" t="s">
        <v>1526</v>
      </c>
      <c r="C112" s="14"/>
      <c r="D112" s="16">
        <v>45698</v>
      </c>
      <c r="E112" s="16"/>
      <c r="F112" s="14" t="s">
        <v>1527</v>
      </c>
      <c r="G112" s="14"/>
      <c r="H112" s="14" t="s">
        <v>541</v>
      </c>
      <c r="I112" s="15">
        <v>394.6</v>
      </c>
      <c r="J112" s="77">
        <v>5</v>
      </c>
      <c r="K112" s="92"/>
    </row>
    <row r="113" spans="1:11" ht="20.399999999999999" x14ac:dyDescent="0.25">
      <c r="A113" s="14" t="s">
        <v>1505</v>
      </c>
      <c r="B113" s="14" t="s">
        <v>1528</v>
      </c>
      <c r="C113" s="14" t="s">
        <v>1529</v>
      </c>
      <c r="D113" s="16">
        <v>45698</v>
      </c>
      <c r="E113" s="16"/>
      <c r="F113" s="14" t="s">
        <v>1530</v>
      </c>
      <c r="G113" s="14"/>
      <c r="H113" s="14" t="s">
        <v>1531</v>
      </c>
      <c r="I113" s="15">
        <v>310</v>
      </c>
      <c r="J113" s="77">
        <v>5</v>
      </c>
      <c r="K113" s="92"/>
    </row>
    <row r="114" spans="1:11" ht="20.399999999999999" x14ac:dyDescent="0.25">
      <c r="A114" s="14" t="s">
        <v>1505</v>
      </c>
      <c r="B114" s="14" t="s">
        <v>1532</v>
      </c>
      <c r="C114" s="14" t="s">
        <v>1533</v>
      </c>
      <c r="D114" s="16">
        <v>45705</v>
      </c>
      <c r="E114" s="16"/>
      <c r="F114" s="14" t="s">
        <v>1534</v>
      </c>
      <c r="G114" s="14" t="s">
        <v>1535</v>
      </c>
      <c r="H114" s="14" t="s">
        <v>1536</v>
      </c>
      <c r="I114" s="15">
        <v>30.75</v>
      </c>
      <c r="J114" s="77">
        <v>4</v>
      </c>
      <c r="K114" s="92"/>
    </row>
    <row r="115" spans="1:11" ht="30.6" x14ac:dyDescent="0.25">
      <c r="A115" s="14" t="s">
        <v>1505</v>
      </c>
      <c r="B115" s="14" t="s">
        <v>1537</v>
      </c>
      <c r="C115" s="14" t="s">
        <v>1538</v>
      </c>
      <c r="D115" s="16">
        <v>45705</v>
      </c>
      <c r="E115" s="16"/>
      <c r="F115" s="14" t="s">
        <v>1539</v>
      </c>
      <c r="G115" s="14" t="s">
        <v>1540</v>
      </c>
      <c r="H115" s="14" t="s">
        <v>1541</v>
      </c>
      <c r="I115" s="15">
        <v>1000</v>
      </c>
      <c r="J115" s="77">
        <v>5</v>
      </c>
      <c r="K115" s="92"/>
    </row>
    <row r="116" spans="1:11" ht="13.2" x14ac:dyDescent="0.25">
      <c r="A116" s="14" t="s">
        <v>1505</v>
      </c>
      <c r="B116" s="14" t="s">
        <v>1542</v>
      </c>
      <c r="C116" s="14"/>
      <c r="D116" s="16">
        <v>45706</v>
      </c>
      <c r="E116" s="16"/>
      <c r="F116" s="14" t="s">
        <v>1543</v>
      </c>
      <c r="G116" s="14" t="s">
        <v>1513</v>
      </c>
      <c r="H116" s="14" t="s">
        <v>1514</v>
      </c>
      <c r="I116" s="15">
        <v>0.5</v>
      </c>
      <c r="J116" s="77">
        <v>4</v>
      </c>
      <c r="K116" s="92"/>
    </row>
    <row r="117" spans="1:11" ht="30.6" x14ac:dyDescent="0.25">
      <c r="A117" s="14" t="s">
        <v>1505</v>
      </c>
      <c r="B117" s="14" t="s">
        <v>1544</v>
      </c>
      <c r="C117" s="14" t="s">
        <v>1545</v>
      </c>
      <c r="D117" s="16">
        <v>45714</v>
      </c>
      <c r="E117" s="16"/>
      <c r="F117" s="14" t="s">
        <v>1546</v>
      </c>
      <c r="G117" s="14" t="s">
        <v>1547</v>
      </c>
      <c r="H117" s="14" t="s">
        <v>1548</v>
      </c>
      <c r="I117" s="15">
        <v>159.9</v>
      </c>
      <c r="J117" s="77">
        <v>4</v>
      </c>
      <c r="K117" s="92"/>
    </row>
    <row r="118" spans="1:11" ht="30.6" x14ac:dyDescent="0.25">
      <c r="A118" s="14" t="s">
        <v>1505</v>
      </c>
      <c r="B118" s="14" t="s">
        <v>1549</v>
      </c>
      <c r="C118" s="14" t="s">
        <v>1550</v>
      </c>
      <c r="D118" s="16">
        <v>45714</v>
      </c>
      <c r="E118" s="16"/>
      <c r="F118" s="14" t="s">
        <v>1551</v>
      </c>
      <c r="G118" s="14" t="s">
        <v>1535</v>
      </c>
      <c r="H118" s="14" t="s">
        <v>1536</v>
      </c>
      <c r="I118" s="15">
        <v>371.57</v>
      </c>
      <c r="J118" s="77">
        <v>4</v>
      </c>
      <c r="K118" s="92"/>
    </row>
    <row r="119" spans="1:11" ht="30.6" x14ac:dyDescent="0.25">
      <c r="A119" s="14" t="s">
        <v>1505</v>
      </c>
      <c r="B119" s="14" t="s">
        <v>1552</v>
      </c>
      <c r="C119" s="14" t="s">
        <v>1553</v>
      </c>
      <c r="D119" s="16">
        <v>45714</v>
      </c>
      <c r="E119" s="16"/>
      <c r="F119" s="14" t="s">
        <v>1554</v>
      </c>
      <c r="G119" s="14" t="s">
        <v>1535</v>
      </c>
      <c r="H119" s="14" t="s">
        <v>1536</v>
      </c>
      <c r="I119" s="15">
        <v>147.32</v>
      </c>
      <c r="J119" s="77">
        <v>4</v>
      </c>
      <c r="K119" s="92"/>
    </row>
    <row r="120" spans="1:11" ht="13.2" x14ac:dyDescent="0.25">
      <c r="A120" s="14" t="s">
        <v>1505</v>
      </c>
      <c r="B120" s="14" t="s">
        <v>1555</v>
      </c>
      <c r="C120" s="14"/>
      <c r="D120" s="16">
        <v>45716</v>
      </c>
      <c r="E120" s="16"/>
      <c r="F120" s="14" t="s">
        <v>1556</v>
      </c>
      <c r="G120" s="14" t="s">
        <v>1513</v>
      </c>
      <c r="H120" s="14" t="s">
        <v>1514</v>
      </c>
      <c r="I120" s="15">
        <v>13</v>
      </c>
      <c r="J120" s="77">
        <v>4</v>
      </c>
      <c r="K120" s="92"/>
    </row>
    <row r="121" spans="1:11" ht="13.2" x14ac:dyDescent="0.25">
      <c r="A121" s="14" t="s">
        <v>1505</v>
      </c>
      <c r="B121" s="14" t="s">
        <v>1557</v>
      </c>
      <c r="C121" s="14"/>
      <c r="D121" s="16">
        <v>45719</v>
      </c>
      <c r="E121" s="16"/>
      <c r="F121" s="14" t="s">
        <v>1512</v>
      </c>
      <c r="G121" s="14" t="s">
        <v>1513</v>
      </c>
      <c r="H121" s="14" t="s">
        <v>1514</v>
      </c>
      <c r="I121" s="15">
        <v>2.5499999999999998</v>
      </c>
      <c r="J121" s="77">
        <v>4</v>
      </c>
      <c r="K121" s="92"/>
    </row>
    <row r="122" spans="1:11" ht="51" x14ac:dyDescent="0.25">
      <c r="A122" s="14" t="s">
        <v>1505</v>
      </c>
      <c r="B122" s="14" t="s">
        <v>1558</v>
      </c>
      <c r="C122" s="14"/>
      <c r="D122" s="16">
        <v>45719</v>
      </c>
      <c r="E122" s="16"/>
      <c r="F122" s="14" t="s">
        <v>1559</v>
      </c>
      <c r="G122" s="14"/>
      <c r="H122" s="14" t="s">
        <v>1517</v>
      </c>
      <c r="I122" s="15">
        <v>300.32</v>
      </c>
      <c r="J122" s="77">
        <v>4</v>
      </c>
      <c r="K122" s="92"/>
    </row>
    <row r="123" spans="1:11" ht="20.399999999999999" x14ac:dyDescent="0.25">
      <c r="A123" s="14" t="s">
        <v>1505</v>
      </c>
      <c r="B123" s="14" t="s">
        <v>1560</v>
      </c>
      <c r="C123" s="14" t="s">
        <v>1561</v>
      </c>
      <c r="D123" s="16">
        <v>45719</v>
      </c>
      <c r="E123" s="16"/>
      <c r="F123" s="14" t="s">
        <v>1562</v>
      </c>
      <c r="G123" s="14" t="s">
        <v>1563</v>
      </c>
      <c r="H123" s="14" t="s">
        <v>1564</v>
      </c>
      <c r="I123" s="15">
        <v>40</v>
      </c>
      <c r="J123" s="77">
        <v>4</v>
      </c>
      <c r="K123" s="92"/>
    </row>
    <row r="124" spans="1:11" ht="20.399999999999999" x14ac:dyDescent="0.25">
      <c r="A124" s="14" t="s">
        <v>1505</v>
      </c>
      <c r="B124" s="14" t="s">
        <v>1565</v>
      </c>
      <c r="C124" s="14"/>
      <c r="D124" s="16">
        <v>45721</v>
      </c>
      <c r="E124" s="16"/>
      <c r="F124" s="14" t="s">
        <v>1566</v>
      </c>
      <c r="G124" s="14" t="s">
        <v>1513</v>
      </c>
      <c r="H124" s="14" t="s">
        <v>1514</v>
      </c>
      <c r="I124" s="15">
        <v>3.5</v>
      </c>
      <c r="J124" s="77">
        <v>4</v>
      </c>
      <c r="K124" s="92"/>
    </row>
    <row r="125" spans="1:11" ht="20.399999999999999" x14ac:dyDescent="0.25">
      <c r="A125" s="14" t="s">
        <v>1505</v>
      </c>
      <c r="B125" s="14" t="s">
        <v>1567</v>
      </c>
      <c r="C125" s="14" t="s">
        <v>1568</v>
      </c>
      <c r="D125" s="16">
        <v>45722</v>
      </c>
      <c r="E125" s="16"/>
      <c r="F125" s="14" t="s">
        <v>1569</v>
      </c>
      <c r="G125" s="14" t="s">
        <v>1521</v>
      </c>
      <c r="H125" s="14" t="s">
        <v>1522</v>
      </c>
      <c r="I125" s="15">
        <v>15.98</v>
      </c>
      <c r="J125" s="77">
        <v>4</v>
      </c>
      <c r="K125" s="92"/>
    </row>
    <row r="126" spans="1:11" ht="20.399999999999999" x14ac:dyDescent="0.25">
      <c r="A126" s="14" t="s">
        <v>1505</v>
      </c>
      <c r="B126" s="14" t="s">
        <v>1570</v>
      </c>
      <c r="C126" s="14" t="s">
        <v>1571</v>
      </c>
      <c r="D126" s="16">
        <v>45722</v>
      </c>
      <c r="E126" s="16"/>
      <c r="F126" s="14" t="s">
        <v>1572</v>
      </c>
      <c r="G126" s="14" t="s">
        <v>1521</v>
      </c>
      <c r="H126" s="14" t="s">
        <v>1522</v>
      </c>
      <c r="I126" s="15">
        <v>0</v>
      </c>
      <c r="J126" s="77">
        <v>4</v>
      </c>
      <c r="K126" s="92"/>
    </row>
    <row r="127" spans="1:11" ht="30.6" x14ac:dyDescent="0.25">
      <c r="A127" s="14" t="s">
        <v>1505</v>
      </c>
      <c r="B127" s="14" t="s">
        <v>1573</v>
      </c>
      <c r="C127" s="14" t="s">
        <v>1574</v>
      </c>
      <c r="D127" s="16">
        <v>45722</v>
      </c>
      <c r="E127" s="16"/>
      <c r="F127" s="14" t="s">
        <v>1575</v>
      </c>
      <c r="G127" s="14" t="s">
        <v>1535</v>
      </c>
      <c r="H127" s="14" t="s">
        <v>1536</v>
      </c>
      <c r="I127" s="15">
        <v>147.32</v>
      </c>
      <c r="J127" s="77">
        <v>4</v>
      </c>
      <c r="K127" s="92"/>
    </row>
    <row r="128" spans="1:11" ht="30.6" x14ac:dyDescent="0.25">
      <c r="A128" s="14" t="s">
        <v>1505</v>
      </c>
      <c r="B128" s="14" t="s">
        <v>1576</v>
      </c>
      <c r="C128" s="14" t="s">
        <v>1577</v>
      </c>
      <c r="D128" s="16">
        <v>45722</v>
      </c>
      <c r="E128" s="16"/>
      <c r="F128" s="14" t="s">
        <v>1578</v>
      </c>
      <c r="G128" s="14" t="s">
        <v>1547</v>
      </c>
      <c r="H128" s="14" t="s">
        <v>1548</v>
      </c>
      <c r="I128" s="15">
        <v>159.9</v>
      </c>
      <c r="J128" s="77">
        <v>4</v>
      </c>
      <c r="K128" s="92"/>
    </row>
    <row r="129" spans="1:11" ht="30.6" x14ac:dyDescent="0.25">
      <c r="A129" s="14" t="s">
        <v>1505</v>
      </c>
      <c r="B129" s="14" t="s">
        <v>1579</v>
      </c>
      <c r="C129" s="14" t="s">
        <v>1580</v>
      </c>
      <c r="D129" s="16">
        <v>45722</v>
      </c>
      <c r="E129" s="16"/>
      <c r="F129" s="14" t="s">
        <v>1581</v>
      </c>
      <c r="G129" s="14" t="s">
        <v>1535</v>
      </c>
      <c r="H129" s="14" t="s">
        <v>1536</v>
      </c>
      <c r="I129" s="15">
        <v>371.57</v>
      </c>
      <c r="J129" s="77">
        <v>4</v>
      </c>
      <c r="K129" s="92"/>
    </row>
    <row r="130" spans="1:11" ht="20.399999999999999" x14ac:dyDescent="0.25">
      <c r="A130" s="14" t="s">
        <v>1505</v>
      </c>
      <c r="B130" s="14" t="s">
        <v>1582</v>
      </c>
      <c r="C130" s="14" t="s">
        <v>1583</v>
      </c>
      <c r="D130" s="16">
        <v>45722</v>
      </c>
      <c r="E130" s="16"/>
      <c r="F130" s="14" t="s">
        <v>1584</v>
      </c>
      <c r="G130" s="14" t="s">
        <v>1509</v>
      </c>
      <c r="H130" s="14" t="s">
        <v>1510</v>
      </c>
      <c r="I130" s="15">
        <v>1750</v>
      </c>
      <c r="J130" s="77">
        <v>5</v>
      </c>
      <c r="K130" s="92"/>
    </row>
    <row r="131" spans="1:11" ht="40.799999999999997" x14ac:dyDescent="0.25">
      <c r="A131" s="14" t="s">
        <v>1505</v>
      </c>
      <c r="B131" s="14" t="s">
        <v>1585</v>
      </c>
      <c r="C131" s="14" t="s">
        <v>1586</v>
      </c>
      <c r="D131" s="16">
        <v>45726</v>
      </c>
      <c r="E131" s="16"/>
      <c r="F131" s="14" t="s">
        <v>1587</v>
      </c>
      <c r="G131" s="14" t="s">
        <v>1588</v>
      </c>
      <c r="H131" s="14" t="s">
        <v>1589</v>
      </c>
      <c r="I131" s="15">
        <v>510</v>
      </c>
      <c r="J131" s="77">
        <v>4</v>
      </c>
      <c r="K131" s="92"/>
    </row>
    <row r="132" spans="1:11" ht="20.399999999999999" x14ac:dyDescent="0.25">
      <c r="A132" s="14" t="s">
        <v>1505</v>
      </c>
      <c r="B132" s="14" t="s">
        <v>1590</v>
      </c>
      <c r="C132" s="14" t="s">
        <v>1591</v>
      </c>
      <c r="D132" s="16">
        <v>45740</v>
      </c>
      <c r="E132" s="16"/>
      <c r="F132" s="14" t="s">
        <v>1592</v>
      </c>
      <c r="G132" s="14" t="s">
        <v>1535</v>
      </c>
      <c r="H132" s="14" t="s">
        <v>1536</v>
      </c>
      <c r="I132" s="15">
        <v>30.75</v>
      </c>
      <c r="J132" s="77">
        <v>4</v>
      </c>
      <c r="K132" s="92"/>
    </row>
    <row r="133" spans="1:11" ht="61.2" x14ac:dyDescent="0.25">
      <c r="A133" s="14" t="s">
        <v>1505</v>
      </c>
      <c r="B133" s="14" t="s">
        <v>1593</v>
      </c>
      <c r="C133" s="14" t="s">
        <v>1667</v>
      </c>
      <c r="D133" s="16">
        <v>45667</v>
      </c>
      <c r="E133" s="16">
        <v>45740</v>
      </c>
      <c r="F133" s="14" t="s">
        <v>2001</v>
      </c>
      <c r="G133" s="14" t="s">
        <v>2002</v>
      </c>
      <c r="H133" s="14" t="s">
        <v>2003</v>
      </c>
      <c r="I133" s="15">
        <v>683.5</v>
      </c>
      <c r="J133" s="77">
        <v>2</v>
      </c>
      <c r="K133" s="92"/>
    </row>
    <row r="134" spans="1:11" ht="51" x14ac:dyDescent="0.25">
      <c r="A134" s="14" t="s">
        <v>1505</v>
      </c>
      <c r="B134" s="14" t="s">
        <v>1593</v>
      </c>
      <c r="C134" s="14" t="s">
        <v>1984</v>
      </c>
      <c r="D134" s="16">
        <v>45698</v>
      </c>
      <c r="E134" s="16">
        <v>45740</v>
      </c>
      <c r="F134" s="14" t="s">
        <v>2004</v>
      </c>
      <c r="G134" s="14" t="s">
        <v>2005</v>
      </c>
      <c r="H134" s="14" t="s">
        <v>2006</v>
      </c>
      <c r="I134" s="15">
        <v>900</v>
      </c>
      <c r="J134" s="77">
        <v>2</v>
      </c>
      <c r="K134" s="92"/>
    </row>
    <row r="135" spans="1:11" ht="84" customHeight="1" x14ac:dyDescent="0.25">
      <c r="A135" s="14" t="s">
        <v>1505</v>
      </c>
      <c r="B135" s="14" t="s">
        <v>1593</v>
      </c>
      <c r="C135" s="14" t="s">
        <v>1732</v>
      </c>
      <c r="D135" s="16">
        <v>45659</v>
      </c>
      <c r="E135" s="16">
        <v>45740</v>
      </c>
      <c r="F135" s="14" t="s">
        <v>2007</v>
      </c>
      <c r="G135" s="14" t="s">
        <v>1806</v>
      </c>
      <c r="H135" s="14" t="s">
        <v>1807</v>
      </c>
      <c r="I135" s="15">
        <v>1140</v>
      </c>
      <c r="J135" s="77">
        <v>2</v>
      </c>
      <c r="K135" s="92"/>
    </row>
    <row r="136" spans="1:11" ht="52.8" customHeight="1" x14ac:dyDescent="0.25">
      <c r="A136" s="14" t="s">
        <v>1505</v>
      </c>
      <c r="B136" s="14" t="s">
        <v>1593</v>
      </c>
      <c r="C136" s="14" t="s">
        <v>2008</v>
      </c>
      <c r="D136" s="16">
        <v>45670</v>
      </c>
      <c r="E136" s="16">
        <v>45740</v>
      </c>
      <c r="F136" s="14" t="s">
        <v>2009</v>
      </c>
      <c r="G136" s="14" t="s">
        <v>2010</v>
      </c>
      <c r="H136" s="14" t="s">
        <v>2011</v>
      </c>
      <c r="I136" s="15">
        <v>1776.5</v>
      </c>
      <c r="J136" s="77">
        <v>2</v>
      </c>
      <c r="K136" s="92"/>
    </row>
    <row r="137" spans="1:11" ht="20.399999999999999" x14ac:dyDescent="0.25">
      <c r="A137" s="14" t="s">
        <v>1505</v>
      </c>
      <c r="B137" s="14" t="s">
        <v>1594</v>
      </c>
      <c r="C137" s="14" t="s">
        <v>1595</v>
      </c>
      <c r="D137" s="16">
        <v>45741</v>
      </c>
      <c r="E137" s="16"/>
      <c r="F137" s="14" t="s">
        <v>1596</v>
      </c>
      <c r="G137" s="14" t="s">
        <v>1597</v>
      </c>
      <c r="H137" s="14" t="s">
        <v>1598</v>
      </c>
      <c r="I137" s="15">
        <v>104.9</v>
      </c>
      <c r="J137" s="77">
        <v>4</v>
      </c>
      <c r="K137" s="92"/>
    </row>
    <row r="138" spans="1:11" ht="20.399999999999999" x14ac:dyDescent="0.25">
      <c r="A138" s="14" t="s">
        <v>1505</v>
      </c>
      <c r="B138" s="14" t="s">
        <v>1599</v>
      </c>
      <c r="C138" s="14" t="s">
        <v>1600</v>
      </c>
      <c r="D138" s="16">
        <v>45741</v>
      </c>
      <c r="E138" s="16"/>
      <c r="F138" s="14" t="s">
        <v>1601</v>
      </c>
      <c r="G138" s="14" t="s">
        <v>1597</v>
      </c>
      <c r="H138" s="14" t="s">
        <v>1598</v>
      </c>
      <c r="I138" s="15">
        <v>0</v>
      </c>
      <c r="J138" s="77">
        <v>4</v>
      </c>
      <c r="K138" s="92"/>
    </row>
    <row r="139" spans="1:11" ht="91.8" x14ac:dyDescent="0.25">
      <c r="A139" s="14" t="s">
        <v>1505</v>
      </c>
      <c r="B139" s="14" t="s">
        <v>1602</v>
      </c>
      <c r="C139" s="14"/>
      <c r="D139" s="16">
        <v>45741</v>
      </c>
      <c r="E139" s="16"/>
      <c r="F139" s="14" t="s">
        <v>1603</v>
      </c>
      <c r="G139" s="14"/>
      <c r="H139" s="14" t="s">
        <v>1604</v>
      </c>
      <c r="I139" s="15">
        <v>294.83999999999997</v>
      </c>
      <c r="J139" s="77">
        <v>5</v>
      </c>
      <c r="K139" s="92"/>
    </row>
    <row r="140" spans="1:11" ht="91.8" x14ac:dyDescent="0.25">
      <c r="A140" s="14" t="s">
        <v>1505</v>
      </c>
      <c r="B140" s="14" t="s">
        <v>1605</v>
      </c>
      <c r="C140" s="14"/>
      <c r="D140" s="16">
        <v>45743</v>
      </c>
      <c r="E140" s="16"/>
      <c r="F140" s="14" t="s">
        <v>1606</v>
      </c>
      <c r="G140" s="14"/>
      <c r="H140" s="14" t="s">
        <v>1607</v>
      </c>
      <c r="I140" s="15">
        <v>162.27000000000001</v>
      </c>
      <c r="J140" s="77">
        <v>5</v>
      </c>
      <c r="K140" s="92"/>
    </row>
    <row r="141" spans="1:11" ht="13.2" x14ac:dyDescent="0.25">
      <c r="A141" s="14" t="s">
        <v>1505</v>
      </c>
      <c r="B141" s="14" t="s">
        <v>1608</v>
      </c>
      <c r="C141" s="14"/>
      <c r="D141" s="16">
        <v>45747</v>
      </c>
      <c r="E141" s="16"/>
      <c r="F141" s="14" t="s">
        <v>1556</v>
      </c>
      <c r="G141" s="14" t="s">
        <v>1513</v>
      </c>
      <c r="H141" s="14" t="s">
        <v>1514</v>
      </c>
      <c r="I141" s="15">
        <v>13</v>
      </c>
      <c r="J141" s="77">
        <v>4</v>
      </c>
      <c r="K141" s="92"/>
    </row>
    <row r="142" spans="1:11" ht="13.2" x14ac:dyDescent="0.25">
      <c r="A142" s="14" t="s">
        <v>1505</v>
      </c>
      <c r="B142" s="14" t="s">
        <v>1609</v>
      </c>
      <c r="C142" s="14"/>
      <c r="D142" s="16">
        <v>45754</v>
      </c>
      <c r="E142" s="16"/>
      <c r="F142" s="14" t="s">
        <v>1512</v>
      </c>
      <c r="G142" s="14" t="s">
        <v>1513</v>
      </c>
      <c r="H142" s="14" t="s">
        <v>1514</v>
      </c>
      <c r="I142" s="15">
        <v>2.1</v>
      </c>
      <c r="J142" s="77">
        <v>4</v>
      </c>
      <c r="K142" s="92"/>
    </row>
    <row r="143" spans="1:11" ht="30.6" x14ac:dyDescent="0.25">
      <c r="A143" s="14" t="s">
        <v>1505</v>
      </c>
      <c r="B143" s="14" t="s">
        <v>1610</v>
      </c>
      <c r="C143" s="14" t="s">
        <v>1611</v>
      </c>
      <c r="D143" s="16">
        <v>45756</v>
      </c>
      <c r="E143" s="16"/>
      <c r="F143" s="14" t="s">
        <v>1612</v>
      </c>
      <c r="G143" s="14" t="s">
        <v>1535</v>
      </c>
      <c r="H143" s="14" t="s">
        <v>1613</v>
      </c>
      <c r="I143" s="15">
        <v>147.32</v>
      </c>
      <c r="J143" s="77">
        <v>4</v>
      </c>
      <c r="K143" s="92"/>
    </row>
    <row r="144" spans="1:11" ht="20.399999999999999" x14ac:dyDescent="0.25">
      <c r="A144" s="14" t="s">
        <v>1505</v>
      </c>
      <c r="B144" s="14" t="s">
        <v>1614</v>
      </c>
      <c r="C144" s="14" t="s">
        <v>1615</v>
      </c>
      <c r="D144" s="16">
        <v>45756</v>
      </c>
      <c r="E144" s="16"/>
      <c r="F144" s="14" t="s">
        <v>1616</v>
      </c>
      <c r="G144" s="14" t="s">
        <v>1617</v>
      </c>
      <c r="H144" s="14" t="s">
        <v>1618</v>
      </c>
      <c r="I144" s="15">
        <v>179.6</v>
      </c>
      <c r="J144" s="77">
        <v>4</v>
      </c>
      <c r="K144" s="92"/>
    </row>
    <row r="145" spans="1:11" ht="20.399999999999999" x14ac:dyDescent="0.25">
      <c r="A145" s="14" t="s">
        <v>1505</v>
      </c>
      <c r="B145" s="14" t="s">
        <v>2142</v>
      </c>
      <c r="C145" s="14" t="s">
        <v>1615</v>
      </c>
      <c r="D145" s="16">
        <v>45756</v>
      </c>
      <c r="E145" s="16"/>
      <c r="F145" s="14" t="s">
        <v>2143</v>
      </c>
      <c r="G145" s="14" t="s">
        <v>1617</v>
      </c>
      <c r="H145" s="14" t="s">
        <v>1618</v>
      </c>
      <c r="I145" s="15">
        <v>0</v>
      </c>
      <c r="J145" s="77">
        <v>4</v>
      </c>
      <c r="K145" s="92"/>
    </row>
    <row r="146" spans="1:11" ht="30.6" x14ac:dyDescent="0.25">
      <c r="A146" s="14" t="s">
        <v>1505</v>
      </c>
      <c r="B146" s="14" t="s">
        <v>1619</v>
      </c>
      <c r="C146" s="14" t="s">
        <v>1620</v>
      </c>
      <c r="D146" s="16">
        <v>45756</v>
      </c>
      <c r="E146" s="16"/>
      <c r="F146" s="14" t="s">
        <v>1621</v>
      </c>
      <c r="G146" s="14" t="s">
        <v>1535</v>
      </c>
      <c r="H146" s="14" t="s">
        <v>1613</v>
      </c>
      <c r="I146" s="15">
        <v>371.57</v>
      </c>
      <c r="J146" s="77">
        <v>4</v>
      </c>
      <c r="K146" s="92"/>
    </row>
    <row r="147" spans="1:11" ht="20.399999999999999" x14ac:dyDescent="0.25">
      <c r="A147" s="14" t="s">
        <v>1505</v>
      </c>
      <c r="B147" s="14" t="s">
        <v>1622</v>
      </c>
      <c r="C147" s="14" t="s">
        <v>1623</v>
      </c>
      <c r="D147" s="16">
        <v>45756</v>
      </c>
      <c r="E147" s="16"/>
      <c r="F147" s="14" t="s">
        <v>1624</v>
      </c>
      <c r="G147" s="14" t="s">
        <v>1625</v>
      </c>
      <c r="H147" s="14" t="s">
        <v>1626</v>
      </c>
      <c r="I147" s="15">
        <v>528.5</v>
      </c>
      <c r="J147" s="77">
        <v>3</v>
      </c>
      <c r="K147" s="92"/>
    </row>
    <row r="148" spans="1:11" ht="20.399999999999999" x14ac:dyDescent="0.25">
      <c r="A148" s="14" t="s">
        <v>1505</v>
      </c>
      <c r="B148" s="14" t="s">
        <v>1627</v>
      </c>
      <c r="C148" s="14" t="s">
        <v>1628</v>
      </c>
      <c r="D148" s="16">
        <v>45756</v>
      </c>
      <c r="E148" s="16"/>
      <c r="F148" s="14" t="s">
        <v>1629</v>
      </c>
      <c r="G148" s="14" t="s">
        <v>1630</v>
      </c>
      <c r="H148" s="14" t="s">
        <v>1631</v>
      </c>
      <c r="I148" s="15">
        <v>708</v>
      </c>
      <c r="J148" s="77">
        <v>5</v>
      </c>
      <c r="K148" s="92"/>
    </row>
    <row r="149" spans="1:11" ht="40.799999999999997" x14ac:dyDescent="0.25">
      <c r="A149" s="14" t="s">
        <v>1505</v>
      </c>
      <c r="B149" s="14" t="s">
        <v>1632</v>
      </c>
      <c r="C149" s="14" t="s">
        <v>1633</v>
      </c>
      <c r="D149" s="16">
        <v>45756</v>
      </c>
      <c r="E149" s="16"/>
      <c r="F149" s="14" t="s">
        <v>1634</v>
      </c>
      <c r="G149" s="14" t="s">
        <v>1588</v>
      </c>
      <c r="H149" s="14" t="s">
        <v>1589</v>
      </c>
      <c r="I149" s="15">
        <v>750</v>
      </c>
      <c r="J149" s="77">
        <v>4</v>
      </c>
      <c r="K149" s="92"/>
    </row>
    <row r="150" spans="1:11" ht="20.399999999999999" x14ac:dyDescent="0.25">
      <c r="A150" s="14" t="s">
        <v>1505</v>
      </c>
      <c r="B150" s="14" t="s">
        <v>1635</v>
      </c>
      <c r="C150" s="14" t="s">
        <v>1636</v>
      </c>
      <c r="D150" s="16">
        <v>45764</v>
      </c>
      <c r="E150" s="16"/>
      <c r="F150" s="14" t="s">
        <v>1637</v>
      </c>
      <c r="G150" s="14" t="s">
        <v>1521</v>
      </c>
      <c r="H150" s="14" t="s">
        <v>1638</v>
      </c>
      <c r="I150" s="15">
        <v>15.98</v>
      </c>
      <c r="J150" s="77">
        <v>4</v>
      </c>
      <c r="K150" s="92"/>
    </row>
    <row r="151" spans="1:11" ht="20.399999999999999" x14ac:dyDescent="0.25">
      <c r="A151" s="14" t="s">
        <v>1505</v>
      </c>
      <c r="B151" s="14" t="s">
        <v>1639</v>
      </c>
      <c r="C151" s="14" t="s">
        <v>1640</v>
      </c>
      <c r="D151" s="16">
        <v>45764</v>
      </c>
      <c r="E151" s="16"/>
      <c r="F151" s="14" t="s">
        <v>1641</v>
      </c>
      <c r="G151" s="14" t="s">
        <v>1521</v>
      </c>
      <c r="H151" s="14" t="s">
        <v>1638</v>
      </c>
      <c r="I151" s="15">
        <v>0</v>
      </c>
      <c r="J151" s="77">
        <v>4</v>
      </c>
      <c r="K151" s="92"/>
    </row>
    <row r="152" spans="1:11" ht="20.399999999999999" x14ac:dyDescent="0.25">
      <c r="A152" s="14" t="s">
        <v>1505</v>
      </c>
      <c r="B152" s="14" t="s">
        <v>1642</v>
      </c>
      <c r="C152" s="14" t="s">
        <v>1643</v>
      </c>
      <c r="D152" s="16">
        <v>45764</v>
      </c>
      <c r="E152" s="16"/>
      <c r="F152" s="14" t="s">
        <v>1644</v>
      </c>
      <c r="G152" s="14" t="s">
        <v>1535</v>
      </c>
      <c r="H152" s="14" t="s">
        <v>1613</v>
      </c>
      <c r="I152" s="15">
        <v>30.75</v>
      </c>
      <c r="J152" s="77">
        <v>4</v>
      </c>
      <c r="K152" s="92"/>
    </row>
    <row r="153" spans="1:11" ht="20.399999999999999" x14ac:dyDescent="0.25">
      <c r="A153" s="14" t="s">
        <v>1505</v>
      </c>
      <c r="B153" s="14" t="s">
        <v>1645</v>
      </c>
      <c r="C153" s="14" t="s">
        <v>1646</v>
      </c>
      <c r="D153" s="16">
        <v>45764</v>
      </c>
      <c r="E153" s="16"/>
      <c r="F153" s="14" t="s">
        <v>1647</v>
      </c>
      <c r="G153" s="14" t="s">
        <v>1597</v>
      </c>
      <c r="H153" s="14" t="s">
        <v>1598</v>
      </c>
      <c r="I153" s="15">
        <v>141.54</v>
      </c>
      <c r="J153" s="77">
        <v>4</v>
      </c>
      <c r="K153" s="92"/>
    </row>
    <row r="154" spans="1:11" ht="20.399999999999999" x14ac:dyDescent="0.25">
      <c r="A154" s="14" t="s">
        <v>1505</v>
      </c>
      <c r="B154" s="14" t="s">
        <v>1648</v>
      </c>
      <c r="C154" s="14" t="s">
        <v>1649</v>
      </c>
      <c r="D154" s="16">
        <v>45764</v>
      </c>
      <c r="E154" s="16"/>
      <c r="F154" s="14" t="s">
        <v>1650</v>
      </c>
      <c r="G154" s="14" t="s">
        <v>1597</v>
      </c>
      <c r="H154" s="14" t="s">
        <v>1598</v>
      </c>
      <c r="I154" s="15">
        <v>0</v>
      </c>
      <c r="J154" s="77">
        <v>4</v>
      </c>
      <c r="K154" s="92"/>
    </row>
    <row r="155" spans="1:11" ht="102" x14ac:dyDescent="0.25">
      <c r="A155" s="14" t="s">
        <v>1505</v>
      </c>
      <c r="B155" s="14" t="s">
        <v>1651</v>
      </c>
      <c r="C155" s="14" t="s">
        <v>1652</v>
      </c>
      <c r="D155" s="16">
        <v>45771</v>
      </c>
      <c r="E155" s="16"/>
      <c r="F155" s="14" t="s">
        <v>1653</v>
      </c>
      <c r="G155" s="14"/>
      <c r="H155" s="14" t="s">
        <v>1631</v>
      </c>
      <c r="I155" s="15">
        <v>81.92</v>
      </c>
      <c r="J155" s="77">
        <v>5</v>
      </c>
      <c r="K155" s="92"/>
    </row>
    <row r="156" spans="1:11" ht="102" x14ac:dyDescent="0.25">
      <c r="A156" s="14" t="s">
        <v>1505</v>
      </c>
      <c r="B156" s="14" t="s">
        <v>1654</v>
      </c>
      <c r="C156" s="14" t="s">
        <v>1655</v>
      </c>
      <c r="D156" s="16">
        <v>45771</v>
      </c>
      <c r="E156" s="16"/>
      <c r="F156" s="14" t="s">
        <v>1656</v>
      </c>
      <c r="G156" s="14"/>
      <c r="H156" s="14" t="s">
        <v>1657</v>
      </c>
      <c r="I156" s="15">
        <v>106.22</v>
      </c>
      <c r="J156" s="77">
        <v>3</v>
      </c>
      <c r="K156" s="92"/>
    </row>
    <row r="157" spans="1:11" ht="102" x14ac:dyDescent="0.25">
      <c r="A157" s="14" t="s">
        <v>1505</v>
      </c>
      <c r="B157" s="14" t="s">
        <v>1658</v>
      </c>
      <c r="C157" s="14" t="s">
        <v>1659</v>
      </c>
      <c r="D157" s="16">
        <v>45771</v>
      </c>
      <c r="E157" s="16"/>
      <c r="F157" s="14" t="s">
        <v>1660</v>
      </c>
      <c r="G157" s="14"/>
      <c r="H157" s="14" t="s">
        <v>1604</v>
      </c>
      <c r="I157" s="15">
        <v>263.58999999999997</v>
      </c>
      <c r="J157" s="77">
        <v>3</v>
      </c>
      <c r="K157" s="92"/>
    </row>
    <row r="158" spans="1:11" ht="102" x14ac:dyDescent="0.25">
      <c r="A158" s="14" t="s">
        <v>1505</v>
      </c>
      <c r="B158" s="14" t="s">
        <v>1661</v>
      </c>
      <c r="C158" s="14" t="s">
        <v>1662</v>
      </c>
      <c r="D158" s="16">
        <v>45771</v>
      </c>
      <c r="E158" s="16"/>
      <c r="F158" s="14" t="s">
        <v>1653</v>
      </c>
      <c r="G158" s="14"/>
      <c r="H158" s="14" t="s">
        <v>1663</v>
      </c>
      <c r="I158" s="15">
        <v>263.74</v>
      </c>
      <c r="J158" s="77">
        <v>5</v>
      </c>
      <c r="K158" s="92"/>
    </row>
    <row r="159" spans="1:11" ht="20.399999999999999" x14ac:dyDescent="0.25">
      <c r="A159" s="14" t="s">
        <v>1505</v>
      </c>
      <c r="B159" s="14" t="s">
        <v>1664</v>
      </c>
      <c r="C159" s="14"/>
      <c r="D159" s="16">
        <v>45772</v>
      </c>
      <c r="E159" s="16"/>
      <c r="F159" s="14" t="s">
        <v>1665</v>
      </c>
      <c r="G159" s="14" t="s">
        <v>1513</v>
      </c>
      <c r="H159" s="14" t="s">
        <v>1514</v>
      </c>
      <c r="I159" s="15">
        <v>10</v>
      </c>
      <c r="J159" s="77">
        <v>4</v>
      </c>
      <c r="K159" s="92"/>
    </row>
    <row r="160" spans="1:11" ht="20.399999999999999" x14ac:dyDescent="0.25">
      <c r="A160" s="14" t="s">
        <v>1505</v>
      </c>
      <c r="B160" s="14" t="s">
        <v>1666</v>
      </c>
      <c r="C160" s="14" t="s">
        <v>1667</v>
      </c>
      <c r="D160" s="16">
        <v>45772</v>
      </c>
      <c r="E160" s="16"/>
      <c r="F160" s="14" t="s">
        <v>1668</v>
      </c>
      <c r="G160" s="14" t="s">
        <v>1669</v>
      </c>
      <c r="H160" s="14" t="s">
        <v>1670</v>
      </c>
      <c r="I160" s="15">
        <v>1019.07</v>
      </c>
      <c r="J160" s="77">
        <v>2</v>
      </c>
      <c r="K160" s="92"/>
    </row>
    <row r="161" spans="1:11" ht="13.2" x14ac:dyDescent="0.25">
      <c r="A161" s="14" t="s">
        <v>1505</v>
      </c>
      <c r="B161" s="14" t="s">
        <v>1671</v>
      </c>
      <c r="C161" s="14"/>
      <c r="D161" s="16">
        <v>45777</v>
      </c>
      <c r="E161" s="16"/>
      <c r="F161" s="14" t="s">
        <v>1556</v>
      </c>
      <c r="G161" s="14" t="s">
        <v>1513</v>
      </c>
      <c r="H161" s="14" t="s">
        <v>1514</v>
      </c>
      <c r="I161" s="15">
        <v>13</v>
      </c>
      <c r="J161" s="77">
        <v>4</v>
      </c>
      <c r="K161" s="92"/>
    </row>
    <row r="162" spans="1:11" ht="13.2" x14ac:dyDescent="0.25">
      <c r="A162" s="14" t="s">
        <v>1505</v>
      </c>
      <c r="B162" s="14" t="s">
        <v>1672</v>
      </c>
      <c r="C162" s="14"/>
      <c r="D162" s="16">
        <v>45779</v>
      </c>
      <c r="E162" s="16"/>
      <c r="F162" s="14" t="s">
        <v>1512</v>
      </c>
      <c r="G162" s="14" t="s">
        <v>1513</v>
      </c>
      <c r="H162" s="14" t="s">
        <v>1514</v>
      </c>
      <c r="I162" s="15">
        <v>2.1</v>
      </c>
      <c r="J162" s="77">
        <v>4</v>
      </c>
      <c r="K162" s="92"/>
    </row>
    <row r="163" spans="1:11" ht="30.6" x14ac:dyDescent="0.25">
      <c r="A163" s="14" t="s">
        <v>1505</v>
      </c>
      <c r="B163" s="14" t="s">
        <v>1673</v>
      </c>
      <c r="C163" s="14" t="s">
        <v>1674</v>
      </c>
      <c r="D163" s="16">
        <v>45789</v>
      </c>
      <c r="E163" s="16"/>
      <c r="F163" s="14" t="s">
        <v>1675</v>
      </c>
      <c r="G163" s="14" t="s">
        <v>1535</v>
      </c>
      <c r="H163" s="14" t="s">
        <v>1613</v>
      </c>
      <c r="I163" s="15">
        <v>147.32</v>
      </c>
      <c r="J163" s="77">
        <v>4</v>
      </c>
      <c r="K163" s="92"/>
    </row>
    <row r="164" spans="1:11" ht="30.6" x14ac:dyDescent="0.25">
      <c r="A164" s="14" t="s">
        <v>1505</v>
      </c>
      <c r="B164" s="14" t="s">
        <v>1676</v>
      </c>
      <c r="C164" s="14" t="s">
        <v>1677</v>
      </c>
      <c r="D164" s="16">
        <v>45789</v>
      </c>
      <c r="E164" s="16"/>
      <c r="F164" s="14" t="s">
        <v>1678</v>
      </c>
      <c r="G164" s="14" t="s">
        <v>1535</v>
      </c>
      <c r="H164" s="14" t="s">
        <v>1613</v>
      </c>
      <c r="I164" s="15">
        <v>371.57</v>
      </c>
      <c r="J164" s="77">
        <v>4</v>
      </c>
      <c r="K164" s="92"/>
    </row>
    <row r="165" spans="1:11" ht="20.399999999999999" x14ac:dyDescent="0.25">
      <c r="A165" s="14" t="s">
        <v>1505</v>
      </c>
      <c r="B165" s="14" t="s">
        <v>1679</v>
      </c>
      <c r="C165" s="14" t="s">
        <v>1680</v>
      </c>
      <c r="D165" s="16">
        <v>45789</v>
      </c>
      <c r="E165" s="16"/>
      <c r="F165" s="14" t="s">
        <v>1681</v>
      </c>
      <c r="G165" s="14" t="s">
        <v>1630</v>
      </c>
      <c r="H165" s="14" t="s">
        <v>1631</v>
      </c>
      <c r="I165" s="15">
        <v>708</v>
      </c>
      <c r="J165" s="77">
        <v>5</v>
      </c>
      <c r="K165" s="92"/>
    </row>
    <row r="166" spans="1:11" ht="30.6" x14ac:dyDescent="0.25">
      <c r="A166" s="14" t="s">
        <v>1505</v>
      </c>
      <c r="B166" s="14" t="s">
        <v>1682</v>
      </c>
      <c r="C166" s="14" t="s">
        <v>1683</v>
      </c>
      <c r="D166" s="16">
        <v>45790</v>
      </c>
      <c r="E166" s="16"/>
      <c r="F166" s="14" t="s">
        <v>1684</v>
      </c>
      <c r="G166" s="14" t="s">
        <v>1535</v>
      </c>
      <c r="H166" s="14" t="s">
        <v>1613</v>
      </c>
      <c r="I166" s="15">
        <v>513.38</v>
      </c>
      <c r="J166" s="77">
        <v>4</v>
      </c>
      <c r="K166" s="92"/>
    </row>
    <row r="167" spans="1:11" ht="20.399999999999999" x14ac:dyDescent="0.25">
      <c r="A167" s="14" t="s">
        <v>1505</v>
      </c>
      <c r="B167" s="14" t="s">
        <v>1685</v>
      </c>
      <c r="C167" s="14"/>
      <c r="D167" s="16">
        <v>45791</v>
      </c>
      <c r="E167" s="16"/>
      <c r="F167" s="14" t="s">
        <v>1566</v>
      </c>
      <c r="G167" s="14" t="s">
        <v>1513</v>
      </c>
      <c r="H167" s="14" t="s">
        <v>1514</v>
      </c>
      <c r="I167" s="15">
        <v>3.5</v>
      </c>
      <c r="J167" s="77">
        <v>4</v>
      </c>
      <c r="K167" s="92"/>
    </row>
    <row r="168" spans="1:11" ht="13.2" x14ac:dyDescent="0.25">
      <c r="A168" s="14" t="s">
        <v>1505</v>
      </c>
      <c r="B168" s="14" t="s">
        <v>1686</v>
      </c>
      <c r="C168" s="14"/>
      <c r="D168" s="16">
        <v>45791</v>
      </c>
      <c r="E168" s="16"/>
      <c r="F168" s="14" t="s">
        <v>1687</v>
      </c>
      <c r="G168" s="14" t="s">
        <v>1513</v>
      </c>
      <c r="H168" s="14" t="s">
        <v>1514</v>
      </c>
      <c r="I168" s="15">
        <v>25</v>
      </c>
      <c r="J168" s="77">
        <v>4</v>
      </c>
      <c r="K168" s="92"/>
    </row>
    <row r="169" spans="1:11" ht="30.6" x14ac:dyDescent="0.25">
      <c r="A169" s="14" t="s">
        <v>1505</v>
      </c>
      <c r="B169" s="14" t="s">
        <v>1688</v>
      </c>
      <c r="C169" s="14" t="s">
        <v>1689</v>
      </c>
      <c r="D169" s="16">
        <v>45793</v>
      </c>
      <c r="E169" s="16"/>
      <c r="F169" s="14" t="s">
        <v>1690</v>
      </c>
      <c r="G169" s="14" t="s">
        <v>1691</v>
      </c>
      <c r="H169" s="14" t="s">
        <v>1692</v>
      </c>
      <c r="I169" s="15">
        <v>94.5</v>
      </c>
      <c r="J169" s="77">
        <v>3</v>
      </c>
      <c r="K169" s="92"/>
    </row>
    <row r="170" spans="1:11" ht="30.6" x14ac:dyDescent="0.25">
      <c r="A170" s="14" t="s">
        <v>1505</v>
      </c>
      <c r="B170" s="14" t="s">
        <v>1693</v>
      </c>
      <c r="C170" s="14" t="s">
        <v>1694</v>
      </c>
      <c r="D170" s="16">
        <v>45793</v>
      </c>
      <c r="E170" s="16"/>
      <c r="F170" s="14" t="s">
        <v>1695</v>
      </c>
      <c r="G170" s="14" t="s">
        <v>1691</v>
      </c>
      <c r="H170" s="14" t="s">
        <v>1692</v>
      </c>
      <c r="I170" s="15">
        <v>94.5</v>
      </c>
      <c r="J170" s="77">
        <v>3</v>
      </c>
      <c r="K170" s="92"/>
    </row>
    <row r="171" spans="1:11" ht="30.6" x14ac:dyDescent="0.25">
      <c r="A171" s="14" t="s">
        <v>1505</v>
      </c>
      <c r="B171" s="14" t="s">
        <v>1696</v>
      </c>
      <c r="C171" s="14" t="s">
        <v>1697</v>
      </c>
      <c r="D171" s="16">
        <v>45793</v>
      </c>
      <c r="E171" s="16"/>
      <c r="F171" s="14" t="s">
        <v>1698</v>
      </c>
      <c r="G171" s="14" t="s">
        <v>1691</v>
      </c>
      <c r="H171" s="14" t="s">
        <v>1692</v>
      </c>
      <c r="I171" s="15">
        <v>157.5</v>
      </c>
      <c r="J171" s="77">
        <v>3</v>
      </c>
      <c r="K171" s="92"/>
    </row>
    <row r="172" spans="1:11" ht="51" x14ac:dyDescent="0.25">
      <c r="A172" s="14" t="s">
        <v>1505</v>
      </c>
      <c r="B172" s="14" t="s">
        <v>1699</v>
      </c>
      <c r="C172" s="14" t="s">
        <v>1700</v>
      </c>
      <c r="D172" s="16">
        <v>45793</v>
      </c>
      <c r="E172" s="16"/>
      <c r="F172" s="14" t="s">
        <v>1701</v>
      </c>
      <c r="G172" s="14" t="s">
        <v>1691</v>
      </c>
      <c r="H172" s="14" t="s">
        <v>1692</v>
      </c>
      <c r="I172" s="15">
        <v>4823.17</v>
      </c>
      <c r="J172" s="77">
        <v>2</v>
      </c>
      <c r="K172" s="92"/>
    </row>
    <row r="173" spans="1:11" ht="20.399999999999999" x14ac:dyDescent="0.25">
      <c r="A173" s="14" t="s">
        <v>1505</v>
      </c>
      <c r="B173" s="14" t="s">
        <v>1702</v>
      </c>
      <c r="C173" s="14" t="s">
        <v>1703</v>
      </c>
      <c r="D173" s="16">
        <v>45796</v>
      </c>
      <c r="E173" s="16"/>
      <c r="F173" s="14" t="s">
        <v>1704</v>
      </c>
      <c r="G173" s="14" t="s">
        <v>1705</v>
      </c>
      <c r="H173" s="14" t="s">
        <v>1706</v>
      </c>
      <c r="I173" s="15">
        <v>25.64</v>
      </c>
      <c r="J173" s="77">
        <v>4</v>
      </c>
      <c r="K173" s="92"/>
    </row>
    <row r="174" spans="1:11" ht="61.2" x14ac:dyDescent="0.25">
      <c r="A174" s="14" t="s">
        <v>1505</v>
      </c>
      <c r="B174" s="14" t="s">
        <v>1707</v>
      </c>
      <c r="C174" s="14" t="s">
        <v>1708</v>
      </c>
      <c r="D174" s="16">
        <v>45764</v>
      </c>
      <c r="E174" s="16">
        <v>45797</v>
      </c>
      <c r="F174" s="14" t="s">
        <v>1709</v>
      </c>
      <c r="G174" s="14" t="s">
        <v>1710</v>
      </c>
      <c r="H174" s="14" t="s">
        <v>1711</v>
      </c>
      <c r="I174" s="15">
        <v>2987</v>
      </c>
      <c r="J174" s="77">
        <v>1</v>
      </c>
      <c r="K174" s="92"/>
    </row>
    <row r="175" spans="1:11" ht="20.399999999999999" x14ac:dyDescent="0.25">
      <c r="A175" s="14" t="s">
        <v>1505</v>
      </c>
      <c r="B175" s="14" t="s">
        <v>1712</v>
      </c>
      <c r="C175" s="14" t="s">
        <v>1713</v>
      </c>
      <c r="D175" s="16">
        <v>45799</v>
      </c>
      <c r="E175" s="16"/>
      <c r="F175" s="14" t="s">
        <v>1714</v>
      </c>
      <c r="G175" s="14" t="s">
        <v>1521</v>
      </c>
      <c r="H175" s="14" t="s">
        <v>1638</v>
      </c>
      <c r="I175" s="15">
        <v>15.98</v>
      </c>
      <c r="J175" s="77">
        <v>4</v>
      </c>
      <c r="K175" s="92"/>
    </row>
    <row r="176" spans="1:11" ht="20.399999999999999" x14ac:dyDescent="0.25">
      <c r="A176" s="14" t="s">
        <v>1505</v>
      </c>
      <c r="B176" s="14" t="s">
        <v>1715</v>
      </c>
      <c r="C176" s="14" t="s">
        <v>1716</v>
      </c>
      <c r="D176" s="16">
        <v>45799</v>
      </c>
      <c r="E176" s="16"/>
      <c r="F176" s="14" t="s">
        <v>1717</v>
      </c>
      <c r="G176" s="14" t="s">
        <v>1521</v>
      </c>
      <c r="H176" s="14" t="s">
        <v>1638</v>
      </c>
      <c r="I176" s="15">
        <v>0</v>
      </c>
      <c r="J176" s="77">
        <v>4</v>
      </c>
      <c r="K176" s="92"/>
    </row>
    <row r="177" spans="1:11" ht="20.399999999999999" x14ac:dyDescent="0.25">
      <c r="A177" s="14" t="s">
        <v>1505</v>
      </c>
      <c r="B177" s="14" t="s">
        <v>1718</v>
      </c>
      <c r="C177" s="14" t="s">
        <v>1719</v>
      </c>
      <c r="D177" s="16">
        <v>45799</v>
      </c>
      <c r="E177" s="16"/>
      <c r="F177" s="14" t="s">
        <v>1720</v>
      </c>
      <c r="G177" s="14" t="s">
        <v>1521</v>
      </c>
      <c r="H177" s="14" t="s">
        <v>1638</v>
      </c>
      <c r="I177" s="15">
        <v>19.559999999999999</v>
      </c>
      <c r="J177" s="77">
        <v>4</v>
      </c>
      <c r="K177" s="92"/>
    </row>
    <row r="178" spans="1:11" ht="20.399999999999999" x14ac:dyDescent="0.25">
      <c r="A178" s="14" t="s">
        <v>1505</v>
      </c>
      <c r="B178" s="14" t="s">
        <v>1721</v>
      </c>
      <c r="C178" s="14" t="s">
        <v>1722</v>
      </c>
      <c r="D178" s="16">
        <v>45799</v>
      </c>
      <c r="E178" s="16"/>
      <c r="F178" s="14" t="s">
        <v>1723</v>
      </c>
      <c r="G178" s="14" t="s">
        <v>1521</v>
      </c>
      <c r="H178" s="14" t="s">
        <v>1638</v>
      </c>
      <c r="I178" s="15">
        <v>0</v>
      </c>
      <c r="J178" s="77">
        <v>4</v>
      </c>
      <c r="K178" s="92"/>
    </row>
    <row r="179" spans="1:11" ht="20.399999999999999" x14ac:dyDescent="0.25">
      <c r="A179" s="14" t="s">
        <v>1505</v>
      </c>
      <c r="B179" s="14" t="s">
        <v>1724</v>
      </c>
      <c r="C179" s="14" t="s">
        <v>1725</v>
      </c>
      <c r="D179" s="16">
        <v>45799</v>
      </c>
      <c r="E179" s="16"/>
      <c r="F179" s="14" t="s">
        <v>1726</v>
      </c>
      <c r="G179" s="14" t="s">
        <v>1535</v>
      </c>
      <c r="H179" s="14" t="s">
        <v>1613</v>
      </c>
      <c r="I179" s="15">
        <v>30.75</v>
      </c>
      <c r="J179" s="77">
        <v>4</v>
      </c>
      <c r="K179" s="92"/>
    </row>
    <row r="180" spans="1:11" ht="102" x14ac:dyDescent="0.25">
      <c r="A180" s="14" t="s">
        <v>1505</v>
      </c>
      <c r="B180" s="14" t="s">
        <v>1727</v>
      </c>
      <c r="C180" s="14" t="s">
        <v>1728</v>
      </c>
      <c r="D180" s="16">
        <v>45799</v>
      </c>
      <c r="E180" s="16"/>
      <c r="F180" s="14" t="s">
        <v>1729</v>
      </c>
      <c r="G180" s="14"/>
      <c r="H180" s="14" t="s">
        <v>1730</v>
      </c>
      <c r="I180" s="15">
        <v>287.31</v>
      </c>
      <c r="J180" s="77">
        <v>3</v>
      </c>
      <c r="K180" s="92"/>
    </row>
    <row r="181" spans="1:11" ht="102" x14ac:dyDescent="0.25">
      <c r="A181" s="14" t="s">
        <v>1505</v>
      </c>
      <c r="B181" s="14" t="s">
        <v>2153</v>
      </c>
      <c r="C181" s="14" t="s">
        <v>1728</v>
      </c>
      <c r="D181" s="16">
        <v>45799</v>
      </c>
      <c r="E181" s="16"/>
      <c r="F181" s="14" t="s">
        <v>2154</v>
      </c>
      <c r="G181" s="14"/>
      <c r="H181" s="14" t="s">
        <v>1730</v>
      </c>
      <c r="I181" s="15">
        <v>0</v>
      </c>
      <c r="J181" s="77">
        <v>3</v>
      </c>
      <c r="K181" s="92"/>
    </row>
    <row r="182" spans="1:11" ht="30.6" x14ac:dyDescent="0.25">
      <c r="A182" s="14" t="s">
        <v>1505</v>
      </c>
      <c r="B182" s="14" t="s">
        <v>1731</v>
      </c>
      <c r="C182" s="14" t="s">
        <v>1732</v>
      </c>
      <c r="D182" s="16">
        <v>45799</v>
      </c>
      <c r="E182" s="16"/>
      <c r="F182" s="14" t="s">
        <v>1733</v>
      </c>
      <c r="G182" s="14" t="s">
        <v>1734</v>
      </c>
      <c r="H182" s="14" t="s">
        <v>1735</v>
      </c>
      <c r="I182" s="15">
        <v>300</v>
      </c>
      <c r="J182" s="77">
        <v>4</v>
      </c>
      <c r="K182" s="92"/>
    </row>
    <row r="183" spans="1:11" ht="20.399999999999999" x14ac:dyDescent="0.25">
      <c r="A183" s="14" t="s">
        <v>1505</v>
      </c>
      <c r="B183" s="14" t="s">
        <v>1736</v>
      </c>
      <c r="C183" s="14" t="s">
        <v>1737</v>
      </c>
      <c r="D183" s="16">
        <v>45799</v>
      </c>
      <c r="E183" s="16"/>
      <c r="F183" s="14" t="s">
        <v>1738</v>
      </c>
      <c r="G183" s="14" t="s">
        <v>1734</v>
      </c>
      <c r="H183" s="14" t="s">
        <v>1735</v>
      </c>
      <c r="I183" s="15">
        <v>300</v>
      </c>
      <c r="J183" s="77">
        <v>4</v>
      </c>
      <c r="K183" s="92"/>
    </row>
    <row r="184" spans="1:11" ht="13.2" x14ac:dyDescent="0.25">
      <c r="A184" s="14" t="s">
        <v>1505</v>
      </c>
      <c r="B184" s="14" t="s">
        <v>1739</v>
      </c>
      <c r="C184" s="14" t="s">
        <v>1740</v>
      </c>
      <c r="D184" s="16">
        <v>45799</v>
      </c>
      <c r="E184" s="16"/>
      <c r="F184" s="14" t="s">
        <v>1741</v>
      </c>
      <c r="G184" s="14" t="s">
        <v>1588</v>
      </c>
      <c r="H184" s="14" t="s">
        <v>1589</v>
      </c>
      <c r="I184" s="15">
        <v>510</v>
      </c>
      <c r="J184" s="77">
        <v>4</v>
      </c>
      <c r="K184" s="92"/>
    </row>
    <row r="185" spans="1:11" ht="20.399999999999999" x14ac:dyDescent="0.25">
      <c r="A185" s="14" t="s">
        <v>1505</v>
      </c>
      <c r="B185" s="14" t="s">
        <v>1742</v>
      </c>
      <c r="C185" s="14" t="s">
        <v>1743</v>
      </c>
      <c r="D185" s="16">
        <v>45799</v>
      </c>
      <c r="E185" s="16"/>
      <c r="F185" s="14" t="s">
        <v>1744</v>
      </c>
      <c r="G185" s="14" t="s">
        <v>1588</v>
      </c>
      <c r="H185" s="14" t="s">
        <v>1589</v>
      </c>
      <c r="I185" s="15">
        <v>960</v>
      </c>
      <c r="J185" s="77">
        <v>4</v>
      </c>
      <c r="K185" s="92"/>
    </row>
    <row r="186" spans="1:11" ht="20.399999999999999" x14ac:dyDescent="0.25">
      <c r="A186" s="14" t="s">
        <v>1505</v>
      </c>
      <c r="B186" s="14" t="s">
        <v>1745</v>
      </c>
      <c r="C186" s="14" t="s">
        <v>1746</v>
      </c>
      <c r="D186" s="16">
        <v>45799</v>
      </c>
      <c r="E186" s="16"/>
      <c r="F186" s="14" t="s">
        <v>1747</v>
      </c>
      <c r="G186" s="14" t="s">
        <v>1748</v>
      </c>
      <c r="H186" s="14" t="s">
        <v>1749</v>
      </c>
      <c r="I186" s="15">
        <v>2152.96</v>
      </c>
      <c r="J186" s="77">
        <v>3</v>
      </c>
      <c r="K186" s="92"/>
    </row>
    <row r="187" spans="1:11" ht="20.399999999999999" x14ac:dyDescent="0.25">
      <c r="A187" s="14" t="s">
        <v>1505</v>
      </c>
      <c r="B187" s="14" t="s">
        <v>1750</v>
      </c>
      <c r="C187" s="14" t="s">
        <v>1751</v>
      </c>
      <c r="D187" s="16">
        <v>45799</v>
      </c>
      <c r="E187" s="16"/>
      <c r="F187" s="14" t="s">
        <v>1752</v>
      </c>
      <c r="G187" s="14" t="s">
        <v>1748</v>
      </c>
      <c r="H187" s="14" t="s">
        <v>1749</v>
      </c>
      <c r="I187" s="15">
        <v>0</v>
      </c>
      <c r="J187" s="77">
        <v>3</v>
      </c>
      <c r="K187" s="92"/>
    </row>
    <row r="188" spans="1:11" ht="20.399999999999999" x14ac:dyDescent="0.25">
      <c r="A188" s="14" t="s">
        <v>1505</v>
      </c>
      <c r="B188" s="14" t="s">
        <v>1753</v>
      </c>
      <c r="C188" s="14"/>
      <c r="D188" s="16">
        <v>45799</v>
      </c>
      <c r="E188" s="16"/>
      <c r="F188" s="14" t="s">
        <v>1665</v>
      </c>
      <c r="G188" s="14" t="s">
        <v>1513</v>
      </c>
      <c r="H188" s="14" t="s">
        <v>1514</v>
      </c>
      <c r="I188" s="15">
        <v>20</v>
      </c>
      <c r="J188" s="77">
        <v>4</v>
      </c>
      <c r="K188" s="92"/>
    </row>
    <row r="189" spans="1:11" ht="20.399999999999999" x14ac:dyDescent="0.25">
      <c r="A189" s="14" t="s">
        <v>1505</v>
      </c>
      <c r="B189" s="14" t="s">
        <v>1754</v>
      </c>
      <c r="C189" s="14" t="s">
        <v>1755</v>
      </c>
      <c r="D189" s="16">
        <v>45799</v>
      </c>
      <c r="E189" s="16"/>
      <c r="F189" s="14" t="s">
        <v>1756</v>
      </c>
      <c r="G189" s="14" t="s">
        <v>1757</v>
      </c>
      <c r="H189" s="14" t="s">
        <v>1758</v>
      </c>
      <c r="I189" s="15">
        <v>3040</v>
      </c>
      <c r="J189" s="77">
        <v>3</v>
      </c>
      <c r="K189" s="92"/>
    </row>
    <row r="190" spans="1:11" ht="30.6" x14ac:dyDescent="0.25">
      <c r="A190" s="14" t="s">
        <v>1505</v>
      </c>
      <c r="B190" s="14" t="s">
        <v>1759</v>
      </c>
      <c r="C190" s="14" t="s">
        <v>1760</v>
      </c>
      <c r="D190" s="16">
        <v>45733</v>
      </c>
      <c r="E190" s="16">
        <v>45806</v>
      </c>
      <c r="F190" s="14" t="s">
        <v>1761</v>
      </c>
      <c r="G190" s="14" t="s">
        <v>1762</v>
      </c>
      <c r="H190" s="14" t="s">
        <v>1763</v>
      </c>
      <c r="I190" s="15">
        <v>30.5</v>
      </c>
      <c r="J190" s="77">
        <v>4</v>
      </c>
      <c r="K190" s="92"/>
    </row>
    <row r="191" spans="1:11" ht="30.6" x14ac:dyDescent="0.25">
      <c r="A191" s="14" t="s">
        <v>1505</v>
      </c>
      <c r="B191" s="14" t="s">
        <v>1764</v>
      </c>
      <c r="C191" s="14" t="s">
        <v>1765</v>
      </c>
      <c r="D191" s="16">
        <v>45806</v>
      </c>
      <c r="E191" s="16"/>
      <c r="F191" s="14" t="s">
        <v>1766</v>
      </c>
      <c r="G191" s="14" t="s">
        <v>1547</v>
      </c>
      <c r="H191" s="14" t="s">
        <v>1548</v>
      </c>
      <c r="I191" s="15">
        <v>159.9</v>
      </c>
      <c r="J191" s="77">
        <v>4</v>
      </c>
      <c r="K191" s="92"/>
    </row>
    <row r="192" spans="1:11" ht="30.6" x14ac:dyDescent="0.25">
      <c r="A192" s="14" t="s">
        <v>1505</v>
      </c>
      <c r="B192" s="14" t="s">
        <v>1767</v>
      </c>
      <c r="C192" s="14" t="s">
        <v>1767</v>
      </c>
      <c r="D192" s="16">
        <v>45806</v>
      </c>
      <c r="E192" s="16"/>
      <c r="F192" s="14" t="s">
        <v>1768</v>
      </c>
      <c r="G192" s="14" t="s">
        <v>1769</v>
      </c>
      <c r="H192" s="14" t="s">
        <v>1770</v>
      </c>
      <c r="I192" s="15">
        <v>408.42</v>
      </c>
      <c r="J192" s="77">
        <v>3</v>
      </c>
      <c r="K192" s="92"/>
    </row>
    <row r="193" spans="1:11" ht="20.399999999999999" x14ac:dyDescent="0.25">
      <c r="A193" s="14" t="s">
        <v>1505</v>
      </c>
      <c r="B193" s="14" t="s">
        <v>1771</v>
      </c>
      <c r="C193" s="14"/>
      <c r="D193" s="16">
        <v>45806</v>
      </c>
      <c r="E193" s="16"/>
      <c r="F193" s="14" t="s">
        <v>1665</v>
      </c>
      <c r="G193" s="14" t="s">
        <v>1513</v>
      </c>
      <c r="H193" s="14" t="s">
        <v>1514</v>
      </c>
      <c r="I193" s="15">
        <v>10</v>
      </c>
      <c r="J193" s="77">
        <v>4</v>
      </c>
      <c r="K193" s="92"/>
    </row>
    <row r="194" spans="1:11" ht="20.399999999999999" x14ac:dyDescent="0.25">
      <c r="A194" s="14" t="s">
        <v>1505</v>
      </c>
      <c r="B194" s="14" t="s">
        <v>1772</v>
      </c>
      <c r="C194" s="14" t="s">
        <v>1773</v>
      </c>
      <c r="D194" s="16">
        <v>45806</v>
      </c>
      <c r="E194" s="16"/>
      <c r="F194" s="14" t="s">
        <v>1774</v>
      </c>
      <c r="G194" s="14" t="s">
        <v>1775</v>
      </c>
      <c r="H194" s="14" t="s">
        <v>1776</v>
      </c>
      <c r="I194" s="15">
        <v>535.66999999999996</v>
      </c>
      <c r="J194" s="77">
        <v>2</v>
      </c>
      <c r="K194" s="92"/>
    </row>
    <row r="195" spans="1:11" ht="20.399999999999999" x14ac:dyDescent="0.25">
      <c r="A195" s="14" t="s">
        <v>1505</v>
      </c>
      <c r="B195" s="14" t="s">
        <v>1777</v>
      </c>
      <c r="C195" s="14"/>
      <c r="D195" s="16">
        <v>45806</v>
      </c>
      <c r="E195" s="16"/>
      <c r="F195" s="14" t="s">
        <v>1665</v>
      </c>
      <c r="G195" s="14" t="s">
        <v>1513</v>
      </c>
      <c r="H195" s="14" t="s">
        <v>1514</v>
      </c>
      <c r="I195" s="15">
        <v>10</v>
      </c>
      <c r="J195" s="77">
        <v>4</v>
      </c>
      <c r="K195" s="92"/>
    </row>
    <row r="196" spans="1:11" ht="20.399999999999999" x14ac:dyDescent="0.25">
      <c r="A196" s="14" t="s">
        <v>1505</v>
      </c>
      <c r="B196" s="14" t="s">
        <v>1778</v>
      </c>
      <c r="C196" s="14" t="s">
        <v>1779</v>
      </c>
      <c r="D196" s="16">
        <v>45806</v>
      </c>
      <c r="E196" s="16"/>
      <c r="F196" s="14" t="s">
        <v>1780</v>
      </c>
      <c r="G196" s="14" t="s">
        <v>1775</v>
      </c>
      <c r="H196" s="14" t="s">
        <v>1776</v>
      </c>
      <c r="I196" s="15">
        <v>1094.74</v>
      </c>
      <c r="J196" s="77">
        <v>2</v>
      </c>
      <c r="K196" s="92"/>
    </row>
    <row r="197" spans="1:11" ht="20.399999999999999" x14ac:dyDescent="0.25">
      <c r="A197" s="14" t="s">
        <v>1505</v>
      </c>
      <c r="B197" s="14" t="s">
        <v>1781</v>
      </c>
      <c r="C197" s="14"/>
      <c r="D197" s="16">
        <v>45806</v>
      </c>
      <c r="E197" s="16"/>
      <c r="F197" s="14" t="s">
        <v>1665</v>
      </c>
      <c r="G197" s="14" t="s">
        <v>1513</v>
      </c>
      <c r="H197" s="14" t="s">
        <v>1514</v>
      </c>
      <c r="I197" s="15">
        <v>10</v>
      </c>
      <c r="J197" s="77">
        <v>4</v>
      </c>
      <c r="K197" s="92"/>
    </row>
    <row r="198" spans="1:11" ht="13.2" x14ac:dyDescent="0.25">
      <c r="A198" s="14" t="s">
        <v>1505</v>
      </c>
      <c r="B198" s="14" t="s">
        <v>1782</v>
      </c>
      <c r="C198" s="14"/>
      <c r="D198" s="16">
        <v>45808</v>
      </c>
      <c r="E198" s="16"/>
      <c r="F198" s="14" t="s">
        <v>1556</v>
      </c>
      <c r="G198" s="14" t="s">
        <v>1513</v>
      </c>
      <c r="H198" s="14" t="s">
        <v>1514</v>
      </c>
      <c r="I198" s="15">
        <v>13</v>
      </c>
      <c r="J198" s="77">
        <v>4</v>
      </c>
      <c r="K198" s="92"/>
    </row>
    <row r="199" spans="1:11" ht="13.2" x14ac:dyDescent="0.25">
      <c r="A199" s="14" t="s">
        <v>1505</v>
      </c>
      <c r="B199" s="14" t="s">
        <v>1783</v>
      </c>
      <c r="C199" s="14"/>
      <c r="D199" s="16">
        <v>45811</v>
      </c>
      <c r="E199" s="16"/>
      <c r="F199" s="14" t="s">
        <v>1512</v>
      </c>
      <c r="G199" s="14" t="s">
        <v>1513</v>
      </c>
      <c r="H199" s="14" t="s">
        <v>1514</v>
      </c>
      <c r="I199" s="15">
        <v>3.45</v>
      </c>
      <c r="J199" s="77">
        <v>4</v>
      </c>
      <c r="K199" s="92"/>
    </row>
    <row r="200" spans="1:11" ht="102" x14ac:dyDescent="0.25">
      <c r="A200" s="14" t="s">
        <v>1505</v>
      </c>
      <c r="B200" s="14" t="s">
        <v>1784</v>
      </c>
      <c r="C200" s="14" t="s">
        <v>1785</v>
      </c>
      <c r="D200" s="16">
        <v>45812</v>
      </c>
      <c r="E200" s="16"/>
      <c r="F200" s="14" t="s">
        <v>1786</v>
      </c>
      <c r="G200" s="14"/>
      <c r="H200" s="14" t="s">
        <v>541</v>
      </c>
      <c r="I200" s="15">
        <v>67.44</v>
      </c>
      <c r="J200" s="77">
        <v>5</v>
      </c>
      <c r="K200" s="92"/>
    </row>
    <row r="201" spans="1:11" ht="30.6" x14ac:dyDescent="0.25">
      <c r="A201" s="14" t="s">
        <v>1505</v>
      </c>
      <c r="B201" s="14" t="s">
        <v>1787</v>
      </c>
      <c r="C201" s="14" t="s">
        <v>1788</v>
      </c>
      <c r="D201" s="16">
        <v>45812</v>
      </c>
      <c r="E201" s="16"/>
      <c r="F201" s="14" t="s">
        <v>1789</v>
      </c>
      <c r="G201" s="14" t="s">
        <v>1535</v>
      </c>
      <c r="H201" s="14" t="s">
        <v>1613</v>
      </c>
      <c r="I201" s="15">
        <v>147.32</v>
      </c>
      <c r="J201" s="77">
        <v>4</v>
      </c>
      <c r="K201" s="92"/>
    </row>
    <row r="202" spans="1:11" ht="30.6" x14ac:dyDescent="0.25">
      <c r="A202" s="14" t="s">
        <v>1505</v>
      </c>
      <c r="B202" s="14" t="s">
        <v>1790</v>
      </c>
      <c r="C202" s="14" t="s">
        <v>1791</v>
      </c>
      <c r="D202" s="16">
        <v>45812</v>
      </c>
      <c r="E202" s="16"/>
      <c r="F202" s="14" t="s">
        <v>1792</v>
      </c>
      <c r="G202" s="14" t="s">
        <v>1547</v>
      </c>
      <c r="H202" s="14" t="s">
        <v>1548</v>
      </c>
      <c r="I202" s="15">
        <v>159.9</v>
      </c>
      <c r="J202" s="77">
        <v>4</v>
      </c>
      <c r="K202" s="92"/>
    </row>
    <row r="203" spans="1:11" ht="30.6" x14ac:dyDescent="0.25">
      <c r="A203" s="14" t="s">
        <v>1505</v>
      </c>
      <c r="B203" s="14" t="s">
        <v>1793</v>
      </c>
      <c r="C203" s="14" t="s">
        <v>1794</v>
      </c>
      <c r="D203" s="16">
        <v>45812</v>
      </c>
      <c r="E203" s="16"/>
      <c r="F203" s="14" t="s">
        <v>1795</v>
      </c>
      <c r="G203" s="14" t="s">
        <v>1547</v>
      </c>
      <c r="H203" s="14" t="s">
        <v>1548</v>
      </c>
      <c r="I203" s="15">
        <v>159.9</v>
      </c>
      <c r="J203" s="77">
        <v>4</v>
      </c>
      <c r="K203" s="92"/>
    </row>
    <row r="204" spans="1:11" ht="122.4" x14ac:dyDescent="0.25">
      <c r="A204" s="14" t="s">
        <v>1505</v>
      </c>
      <c r="B204" s="14" t="s">
        <v>1796</v>
      </c>
      <c r="C204" s="14" t="s">
        <v>1797</v>
      </c>
      <c r="D204" s="16">
        <v>45812</v>
      </c>
      <c r="E204" s="16"/>
      <c r="F204" s="14" t="s">
        <v>1798</v>
      </c>
      <c r="G204" s="14"/>
      <c r="H204" s="14" t="s">
        <v>1799</v>
      </c>
      <c r="I204" s="15">
        <v>362.36</v>
      </c>
      <c r="J204" s="77">
        <v>3</v>
      </c>
      <c r="K204" s="92"/>
    </row>
    <row r="205" spans="1:11" ht="30.6" x14ac:dyDescent="0.25">
      <c r="A205" s="14" t="s">
        <v>1505</v>
      </c>
      <c r="B205" s="14" t="s">
        <v>1800</v>
      </c>
      <c r="C205" s="14" t="s">
        <v>1801</v>
      </c>
      <c r="D205" s="16">
        <v>45812</v>
      </c>
      <c r="E205" s="16"/>
      <c r="F205" s="14" t="s">
        <v>1802</v>
      </c>
      <c r="G205" s="14" t="s">
        <v>1535</v>
      </c>
      <c r="H205" s="14" t="s">
        <v>1613</v>
      </c>
      <c r="I205" s="15">
        <v>371.57</v>
      </c>
      <c r="J205" s="77">
        <v>4</v>
      </c>
      <c r="K205" s="92"/>
    </row>
    <row r="206" spans="1:11" ht="30.6" x14ac:dyDescent="0.25">
      <c r="A206" s="14" t="s">
        <v>1505</v>
      </c>
      <c r="B206" s="14" t="s">
        <v>1803</v>
      </c>
      <c r="C206" s="14" t="s">
        <v>1804</v>
      </c>
      <c r="D206" s="16">
        <v>45812</v>
      </c>
      <c r="E206" s="16"/>
      <c r="F206" s="14" t="s">
        <v>1805</v>
      </c>
      <c r="G206" s="14" t="s">
        <v>1806</v>
      </c>
      <c r="H206" s="14" t="s">
        <v>1807</v>
      </c>
      <c r="I206" s="15">
        <v>885.91</v>
      </c>
      <c r="J206" s="77">
        <v>3</v>
      </c>
      <c r="K206" s="92"/>
    </row>
    <row r="207" spans="1:11" ht="20.399999999999999" x14ac:dyDescent="0.25">
      <c r="A207" s="14" t="s">
        <v>1505</v>
      </c>
      <c r="B207" s="14" t="s">
        <v>1808</v>
      </c>
      <c r="C207" s="14" t="s">
        <v>1809</v>
      </c>
      <c r="D207" s="16">
        <v>45821</v>
      </c>
      <c r="E207" s="16"/>
      <c r="F207" s="14" t="s">
        <v>1810</v>
      </c>
      <c r="G207" s="14" t="s">
        <v>1521</v>
      </c>
      <c r="H207" s="14" t="s">
        <v>1638</v>
      </c>
      <c r="I207" s="15">
        <v>265.52999999999997</v>
      </c>
      <c r="J207" s="77">
        <v>4</v>
      </c>
      <c r="K207" s="92"/>
    </row>
    <row r="208" spans="1:11" ht="20.399999999999999" x14ac:dyDescent="0.25">
      <c r="A208" s="14" t="s">
        <v>1505</v>
      </c>
      <c r="B208" s="14" t="s">
        <v>1811</v>
      </c>
      <c r="C208" s="14" t="s">
        <v>1812</v>
      </c>
      <c r="D208" s="16">
        <v>45821</v>
      </c>
      <c r="E208" s="16"/>
      <c r="F208" s="14" t="s">
        <v>1813</v>
      </c>
      <c r="G208" s="14" t="s">
        <v>1521</v>
      </c>
      <c r="H208" s="14" t="s">
        <v>1638</v>
      </c>
      <c r="I208" s="15">
        <v>0</v>
      </c>
      <c r="J208" s="77">
        <v>4</v>
      </c>
      <c r="K208" s="92"/>
    </row>
    <row r="209" spans="1:11" ht="20.399999999999999" x14ac:dyDescent="0.25">
      <c r="A209" s="14" t="s">
        <v>1505</v>
      </c>
      <c r="B209" s="14" t="s">
        <v>1814</v>
      </c>
      <c r="C209" s="14" t="s">
        <v>1815</v>
      </c>
      <c r="D209" s="16">
        <v>45828</v>
      </c>
      <c r="E209" s="16"/>
      <c r="F209" s="14" t="s">
        <v>1816</v>
      </c>
      <c r="G209" s="14" t="s">
        <v>1535</v>
      </c>
      <c r="H209" s="14" t="s">
        <v>1613</v>
      </c>
      <c r="I209" s="15">
        <v>30.75</v>
      </c>
      <c r="J209" s="77">
        <v>4</v>
      </c>
      <c r="K209" s="92"/>
    </row>
    <row r="210" spans="1:11" ht="91.8" x14ac:dyDescent="0.25">
      <c r="A210" s="14" t="s">
        <v>1505</v>
      </c>
      <c r="B210" s="14" t="s">
        <v>1817</v>
      </c>
      <c r="C210" s="14" t="s">
        <v>1818</v>
      </c>
      <c r="D210" s="16">
        <v>45828</v>
      </c>
      <c r="E210" s="16"/>
      <c r="F210" s="14" t="s">
        <v>1819</v>
      </c>
      <c r="G210" s="14"/>
      <c r="H210" s="14" t="s">
        <v>541</v>
      </c>
      <c r="I210" s="15">
        <v>276.24</v>
      </c>
      <c r="J210" s="77">
        <v>3</v>
      </c>
      <c r="K210" s="92"/>
    </row>
    <row r="211" spans="1:11" ht="20.399999999999999" x14ac:dyDescent="0.25">
      <c r="A211" s="14" t="s">
        <v>1505</v>
      </c>
      <c r="B211" s="14" t="s">
        <v>1820</v>
      </c>
      <c r="C211" s="14" t="s">
        <v>1821</v>
      </c>
      <c r="D211" s="16">
        <v>45828</v>
      </c>
      <c r="E211" s="16"/>
      <c r="F211" s="14" t="s">
        <v>1822</v>
      </c>
      <c r="G211" s="14" t="s">
        <v>1734</v>
      </c>
      <c r="H211" s="14" t="s">
        <v>1735</v>
      </c>
      <c r="I211" s="15">
        <v>300</v>
      </c>
      <c r="J211" s="77">
        <v>4</v>
      </c>
      <c r="K211" s="92"/>
    </row>
    <row r="212" spans="1:11" ht="20.399999999999999" x14ac:dyDescent="0.25">
      <c r="A212" s="14" t="s">
        <v>1505</v>
      </c>
      <c r="B212" s="14" t="s">
        <v>1823</v>
      </c>
      <c r="C212" s="14" t="s">
        <v>1824</v>
      </c>
      <c r="D212" s="16">
        <v>45828</v>
      </c>
      <c r="E212" s="16"/>
      <c r="F212" s="14" t="s">
        <v>1825</v>
      </c>
      <c r="G212" s="14" t="s">
        <v>1630</v>
      </c>
      <c r="H212" s="14" t="s">
        <v>1631</v>
      </c>
      <c r="I212" s="15">
        <v>708</v>
      </c>
      <c r="J212" s="77">
        <v>5</v>
      </c>
      <c r="K212" s="92"/>
    </row>
    <row r="213" spans="1:11" ht="13.2" x14ac:dyDescent="0.25">
      <c r="A213" s="14" t="s">
        <v>1505</v>
      </c>
      <c r="B213" s="14" t="s">
        <v>1826</v>
      </c>
      <c r="C213" s="14"/>
      <c r="D213" s="16">
        <v>45828</v>
      </c>
      <c r="E213" s="16"/>
      <c r="F213" s="14" t="s">
        <v>1827</v>
      </c>
      <c r="G213" s="14"/>
      <c r="H213" s="14" t="s">
        <v>1828</v>
      </c>
      <c r="I213" s="15">
        <v>1290</v>
      </c>
      <c r="J213" s="77">
        <v>3</v>
      </c>
      <c r="K213" s="92"/>
    </row>
    <row r="214" spans="1:11" ht="20.399999999999999" x14ac:dyDescent="0.25">
      <c r="A214" s="14" t="s">
        <v>1505</v>
      </c>
      <c r="B214" s="14" t="s">
        <v>2145</v>
      </c>
      <c r="C214" s="14" t="s">
        <v>2144</v>
      </c>
      <c r="D214" s="16">
        <v>45828</v>
      </c>
      <c r="E214" s="16"/>
      <c r="F214" s="14" t="s">
        <v>2146</v>
      </c>
      <c r="G214" s="14"/>
      <c r="H214" s="14" t="s">
        <v>1828</v>
      </c>
      <c r="I214" s="15">
        <v>0</v>
      </c>
      <c r="J214" s="77">
        <v>3</v>
      </c>
      <c r="K214" s="92"/>
    </row>
    <row r="215" spans="1:11" ht="20.399999999999999" x14ac:dyDescent="0.25">
      <c r="A215" s="14" t="s">
        <v>1505</v>
      </c>
      <c r="B215" s="14" t="s">
        <v>1829</v>
      </c>
      <c r="C215" s="14" t="s">
        <v>1830</v>
      </c>
      <c r="D215" s="16">
        <v>45828</v>
      </c>
      <c r="E215" s="16"/>
      <c r="F215" s="14" t="s">
        <v>1831</v>
      </c>
      <c r="G215" s="14" t="s">
        <v>1832</v>
      </c>
      <c r="H215" s="14" t="s">
        <v>1833</v>
      </c>
      <c r="I215" s="15">
        <v>2000</v>
      </c>
      <c r="J215" s="77">
        <v>3</v>
      </c>
      <c r="K215" s="92"/>
    </row>
    <row r="216" spans="1:11" ht="40.799999999999997" x14ac:dyDescent="0.25">
      <c r="A216" s="14" t="s">
        <v>1505</v>
      </c>
      <c r="B216" s="14" t="s">
        <v>1834</v>
      </c>
      <c r="C216" s="14" t="s">
        <v>1835</v>
      </c>
      <c r="D216" s="16">
        <v>45831</v>
      </c>
      <c r="E216" s="16"/>
      <c r="F216" s="14" t="s">
        <v>1836</v>
      </c>
      <c r="G216" s="14" t="s">
        <v>1837</v>
      </c>
      <c r="H216" s="14" t="s">
        <v>1838</v>
      </c>
      <c r="I216" s="15">
        <v>1254.53</v>
      </c>
      <c r="J216" s="77">
        <v>5</v>
      </c>
      <c r="K216" s="92"/>
    </row>
    <row r="217" spans="1:11" ht="20.399999999999999" x14ac:dyDescent="0.25">
      <c r="A217" s="14" t="s">
        <v>1505</v>
      </c>
      <c r="B217" s="14" t="s">
        <v>1839</v>
      </c>
      <c r="C217" s="14"/>
      <c r="D217" s="16">
        <v>45831</v>
      </c>
      <c r="E217" s="16"/>
      <c r="F217" s="14" t="s">
        <v>1665</v>
      </c>
      <c r="G217" s="14" t="s">
        <v>1513</v>
      </c>
      <c r="H217" s="14" t="s">
        <v>1514</v>
      </c>
      <c r="I217" s="15">
        <v>10</v>
      </c>
      <c r="J217" s="77">
        <v>4</v>
      </c>
      <c r="K217" s="92"/>
    </row>
    <row r="218" spans="1:11" ht="20.399999999999999" x14ac:dyDescent="0.25">
      <c r="A218" s="14" t="s">
        <v>1505</v>
      </c>
      <c r="B218" s="14" t="s">
        <v>1840</v>
      </c>
      <c r="C218" s="14" t="s">
        <v>1841</v>
      </c>
      <c r="D218" s="16">
        <v>45831</v>
      </c>
      <c r="E218" s="16"/>
      <c r="F218" s="14" t="s">
        <v>1842</v>
      </c>
      <c r="G218" s="14" t="s">
        <v>1748</v>
      </c>
      <c r="H218" s="14" t="s">
        <v>1749</v>
      </c>
      <c r="I218" s="15">
        <v>2159.2600000000002</v>
      </c>
      <c r="J218" s="77">
        <v>3</v>
      </c>
      <c r="K218" s="92"/>
    </row>
    <row r="219" spans="1:11" ht="20.399999999999999" x14ac:dyDescent="0.25">
      <c r="A219" s="14" t="s">
        <v>1505</v>
      </c>
      <c r="B219" s="14" t="s">
        <v>1750</v>
      </c>
      <c r="C219" s="14" t="s">
        <v>1751</v>
      </c>
      <c r="D219" s="16">
        <v>45831</v>
      </c>
      <c r="E219" s="16"/>
      <c r="F219" s="14" t="s">
        <v>1843</v>
      </c>
      <c r="G219" s="14" t="s">
        <v>1748</v>
      </c>
      <c r="H219" s="14" t="s">
        <v>1749</v>
      </c>
      <c r="I219" s="15">
        <v>0</v>
      </c>
      <c r="J219" s="77">
        <v>3</v>
      </c>
      <c r="K219" s="92"/>
    </row>
    <row r="220" spans="1:11" ht="20.399999999999999" x14ac:dyDescent="0.25">
      <c r="A220" s="14" t="s">
        <v>1505</v>
      </c>
      <c r="B220" s="14" t="s">
        <v>1844</v>
      </c>
      <c r="C220" s="14"/>
      <c r="D220" s="16">
        <v>45831</v>
      </c>
      <c r="E220" s="16"/>
      <c r="F220" s="14" t="s">
        <v>1665</v>
      </c>
      <c r="G220" s="14" t="s">
        <v>1513</v>
      </c>
      <c r="H220" s="14" t="s">
        <v>1514</v>
      </c>
      <c r="I220" s="15">
        <v>20</v>
      </c>
      <c r="J220" s="77">
        <v>4</v>
      </c>
      <c r="K220" s="92"/>
    </row>
    <row r="221" spans="1:11" ht="20.399999999999999" x14ac:dyDescent="0.25">
      <c r="A221" s="14" t="s">
        <v>1505</v>
      </c>
      <c r="B221" s="14" t="s">
        <v>1845</v>
      </c>
      <c r="C221" s="14" t="s">
        <v>1846</v>
      </c>
      <c r="D221" s="16">
        <v>45833</v>
      </c>
      <c r="E221" s="16"/>
      <c r="F221" s="14" t="s">
        <v>1847</v>
      </c>
      <c r="G221" s="14" t="s">
        <v>1848</v>
      </c>
      <c r="H221" s="14" t="s">
        <v>1849</v>
      </c>
      <c r="I221" s="15">
        <v>273.60000000000002</v>
      </c>
      <c r="J221" s="77">
        <v>3</v>
      </c>
      <c r="K221" s="92"/>
    </row>
    <row r="222" spans="1:11" ht="40.799999999999997" x14ac:dyDescent="0.25">
      <c r="A222" s="14" t="s">
        <v>1505</v>
      </c>
      <c r="B222" s="14" t="s">
        <v>1850</v>
      </c>
      <c r="C222" s="14" t="s">
        <v>1851</v>
      </c>
      <c r="D222" s="16">
        <v>45833</v>
      </c>
      <c r="E222" s="16"/>
      <c r="F222" s="14" t="s">
        <v>1852</v>
      </c>
      <c r="G222" s="14" t="s">
        <v>1853</v>
      </c>
      <c r="H222" s="14" t="s">
        <v>1854</v>
      </c>
      <c r="I222" s="15">
        <v>720</v>
      </c>
      <c r="J222" s="77">
        <v>3</v>
      </c>
      <c r="K222" s="92"/>
    </row>
    <row r="223" spans="1:11" ht="40.799999999999997" x14ac:dyDescent="0.25">
      <c r="A223" s="14" t="s">
        <v>1505</v>
      </c>
      <c r="B223" s="14" t="s">
        <v>1855</v>
      </c>
      <c r="C223" s="14" t="s">
        <v>1856</v>
      </c>
      <c r="D223" s="16">
        <v>45833</v>
      </c>
      <c r="E223" s="16"/>
      <c r="F223" s="14" t="s">
        <v>1857</v>
      </c>
      <c r="G223" s="14" t="s">
        <v>1853</v>
      </c>
      <c r="H223" s="14" t="s">
        <v>1854</v>
      </c>
      <c r="I223" s="15">
        <v>760</v>
      </c>
      <c r="J223" s="77">
        <v>3</v>
      </c>
      <c r="K223" s="92"/>
    </row>
    <row r="224" spans="1:11" ht="30.6" x14ac:dyDescent="0.25">
      <c r="A224" s="14" t="s">
        <v>1505</v>
      </c>
      <c r="B224" s="14" t="s">
        <v>1858</v>
      </c>
      <c r="C224" s="14" t="s">
        <v>1859</v>
      </c>
      <c r="D224" s="16">
        <v>45833</v>
      </c>
      <c r="E224" s="16"/>
      <c r="F224" s="14" t="s">
        <v>1860</v>
      </c>
      <c r="G224" s="14" t="s">
        <v>1588</v>
      </c>
      <c r="H224" s="14" t="s">
        <v>1589</v>
      </c>
      <c r="I224" s="15">
        <v>1170</v>
      </c>
      <c r="J224" s="77">
        <v>4</v>
      </c>
      <c r="K224" s="92"/>
    </row>
    <row r="225" spans="1:11" ht="30.6" x14ac:dyDescent="0.25">
      <c r="A225" s="14" t="s">
        <v>1505</v>
      </c>
      <c r="B225" s="14" t="s">
        <v>1861</v>
      </c>
      <c r="C225" s="14" t="s">
        <v>1862</v>
      </c>
      <c r="D225" s="16">
        <v>45833</v>
      </c>
      <c r="E225" s="16"/>
      <c r="F225" s="14" t="s">
        <v>1863</v>
      </c>
      <c r="G225" s="14" t="s">
        <v>1806</v>
      </c>
      <c r="H225" s="14" t="s">
        <v>1807</v>
      </c>
      <c r="I225" s="15">
        <v>1353</v>
      </c>
      <c r="J225" s="77">
        <v>3</v>
      </c>
      <c r="K225" s="92"/>
    </row>
    <row r="226" spans="1:11" ht="20.399999999999999" x14ac:dyDescent="0.25">
      <c r="A226" s="14" t="s">
        <v>1505</v>
      </c>
      <c r="B226" s="14" t="s">
        <v>1864</v>
      </c>
      <c r="C226" s="14" t="s">
        <v>1865</v>
      </c>
      <c r="D226" s="16">
        <v>45833</v>
      </c>
      <c r="E226" s="16"/>
      <c r="F226" s="14" t="s">
        <v>1866</v>
      </c>
      <c r="G226" s="14"/>
      <c r="H226" s="14" t="s">
        <v>1867</v>
      </c>
      <c r="I226" s="15">
        <v>1917.34</v>
      </c>
      <c r="J226" s="77">
        <v>3</v>
      </c>
      <c r="K226" s="92"/>
    </row>
    <row r="227" spans="1:11" ht="30.6" x14ac:dyDescent="0.25">
      <c r="A227" s="14" t="s">
        <v>1505</v>
      </c>
      <c r="B227" s="14" t="s">
        <v>1868</v>
      </c>
      <c r="C227" s="14" t="s">
        <v>1869</v>
      </c>
      <c r="D227" s="16">
        <v>45833</v>
      </c>
      <c r="E227" s="16"/>
      <c r="F227" s="14" t="s">
        <v>1870</v>
      </c>
      <c r="G227" s="14"/>
      <c r="H227" s="14" t="s">
        <v>1867</v>
      </c>
      <c r="I227" s="15">
        <v>0</v>
      </c>
      <c r="J227" s="77">
        <v>3</v>
      </c>
      <c r="K227" s="92"/>
    </row>
    <row r="228" spans="1:11" ht="20.399999999999999" x14ac:dyDescent="0.25">
      <c r="A228" s="14" t="s">
        <v>1505</v>
      </c>
      <c r="B228" s="14" t="s">
        <v>1871</v>
      </c>
      <c r="C228" s="14" t="s">
        <v>1872</v>
      </c>
      <c r="D228" s="16">
        <v>45834</v>
      </c>
      <c r="E228" s="16"/>
      <c r="F228" s="14" t="s">
        <v>1873</v>
      </c>
      <c r="G228" s="14" t="s">
        <v>1848</v>
      </c>
      <c r="H228" s="14" t="s">
        <v>1849</v>
      </c>
      <c r="I228" s="15">
        <v>162.18</v>
      </c>
      <c r="J228" s="77">
        <v>3</v>
      </c>
      <c r="K228" s="92"/>
    </row>
    <row r="229" spans="1:11" ht="20.399999999999999" x14ac:dyDescent="0.25">
      <c r="A229" s="14" t="s">
        <v>1505</v>
      </c>
      <c r="B229" s="14" t="s">
        <v>1874</v>
      </c>
      <c r="C229" s="14" t="s">
        <v>1875</v>
      </c>
      <c r="D229" s="16">
        <v>45834</v>
      </c>
      <c r="E229" s="16"/>
      <c r="F229" s="14" t="s">
        <v>1876</v>
      </c>
      <c r="G229" s="14" t="s">
        <v>1848</v>
      </c>
      <c r="H229" s="14" t="s">
        <v>1849</v>
      </c>
      <c r="I229" s="15">
        <v>462.53</v>
      </c>
      <c r="J229" s="77">
        <v>3</v>
      </c>
      <c r="K229" s="92"/>
    </row>
    <row r="230" spans="1:11" ht="20.399999999999999" x14ac:dyDescent="0.25">
      <c r="A230" s="14" t="s">
        <v>1505</v>
      </c>
      <c r="B230" s="14" t="s">
        <v>1877</v>
      </c>
      <c r="C230" s="14" t="s">
        <v>1878</v>
      </c>
      <c r="D230" s="16">
        <v>45835</v>
      </c>
      <c r="E230" s="16"/>
      <c r="F230" s="14" t="s">
        <v>1879</v>
      </c>
      <c r="G230" s="14"/>
      <c r="H230" s="14" t="s">
        <v>1880</v>
      </c>
      <c r="I230" s="15">
        <v>2184</v>
      </c>
      <c r="J230" s="77">
        <v>3</v>
      </c>
      <c r="K230" s="92"/>
    </row>
    <row r="231" spans="1:11" ht="20.399999999999999" x14ac:dyDescent="0.25">
      <c r="A231" s="14" t="s">
        <v>1505</v>
      </c>
      <c r="B231" s="14" t="s">
        <v>1881</v>
      </c>
      <c r="C231" s="14" t="s">
        <v>1882</v>
      </c>
      <c r="D231" s="16">
        <v>45835</v>
      </c>
      <c r="E231" s="16"/>
      <c r="F231" s="14" t="s">
        <v>1883</v>
      </c>
      <c r="G231" s="14"/>
      <c r="H231" s="14" t="s">
        <v>1880</v>
      </c>
      <c r="I231" s="15">
        <v>5636.4</v>
      </c>
      <c r="J231" s="77">
        <v>3</v>
      </c>
      <c r="K231" s="92"/>
    </row>
    <row r="232" spans="1:11" ht="13.2" x14ac:dyDescent="0.25">
      <c r="A232" s="14" t="s">
        <v>1505</v>
      </c>
      <c r="B232" s="14" t="s">
        <v>1884</v>
      </c>
      <c r="C232" s="14"/>
      <c r="D232" s="16">
        <v>45838</v>
      </c>
      <c r="E232" s="16"/>
      <c r="F232" s="14" t="s">
        <v>1556</v>
      </c>
      <c r="G232" s="14" t="s">
        <v>1513</v>
      </c>
      <c r="H232" s="14" t="s">
        <v>1514</v>
      </c>
      <c r="I232" s="15">
        <v>13</v>
      </c>
      <c r="J232" s="77">
        <v>4</v>
      </c>
      <c r="K232" s="92"/>
    </row>
    <row r="233" spans="1:11" ht="13.2" x14ac:dyDescent="0.25">
      <c r="A233" s="14" t="s">
        <v>1505</v>
      </c>
      <c r="B233" s="14" t="s">
        <v>1885</v>
      </c>
      <c r="C233" s="14"/>
      <c r="D233" s="16">
        <v>45839</v>
      </c>
      <c r="E233" s="16"/>
      <c r="F233" s="14" t="s">
        <v>1512</v>
      </c>
      <c r="G233" s="14" t="s">
        <v>1513</v>
      </c>
      <c r="H233" s="14" t="s">
        <v>1514</v>
      </c>
      <c r="I233" s="15">
        <v>4.5</v>
      </c>
      <c r="J233" s="77">
        <v>4</v>
      </c>
      <c r="K233" s="92"/>
    </row>
    <row r="234" spans="1:11" ht="20.399999999999999" x14ac:dyDescent="0.25">
      <c r="A234" s="14" t="s">
        <v>1505</v>
      </c>
      <c r="B234" s="14" t="s">
        <v>1886</v>
      </c>
      <c r="C234" s="14" t="s">
        <v>1887</v>
      </c>
      <c r="D234" s="16">
        <v>45839</v>
      </c>
      <c r="E234" s="16"/>
      <c r="F234" s="14" t="s">
        <v>1888</v>
      </c>
      <c r="G234" s="14" t="s">
        <v>1889</v>
      </c>
      <c r="H234" s="14" t="s">
        <v>1890</v>
      </c>
      <c r="I234" s="15">
        <v>292.14</v>
      </c>
      <c r="J234" s="77">
        <v>3</v>
      </c>
      <c r="K234" s="92"/>
    </row>
    <row r="235" spans="1:11" ht="30.6" x14ac:dyDescent="0.25">
      <c r="A235" s="14" t="s">
        <v>1505</v>
      </c>
      <c r="B235" s="14" t="s">
        <v>1891</v>
      </c>
      <c r="C235" s="14" t="s">
        <v>1892</v>
      </c>
      <c r="D235" s="16">
        <v>45842</v>
      </c>
      <c r="E235" s="16"/>
      <c r="F235" s="14" t="s">
        <v>1893</v>
      </c>
      <c r="G235" s="14" t="s">
        <v>1535</v>
      </c>
      <c r="H235" s="14" t="s">
        <v>1613</v>
      </c>
      <c r="I235" s="15">
        <v>147.32</v>
      </c>
      <c r="J235" s="77">
        <v>4</v>
      </c>
      <c r="K235" s="92"/>
    </row>
    <row r="236" spans="1:11" ht="30.6" x14ac:dyDescent="0.25">
      <c r="A236" s="14" t="s">
        <v>1505</v>
      </c>
      <c r="B236" s="14" t="s">
        <v>1894</v>
      </c>
      <c r="C236" s="14" t="s">
        <v>1895</v>
      </c>
      <c r="D236" s="16">
        <v>45842</v>
      </c>
      <c r="E236" s="16"/>
      <c r="F236" s="14" t="s">
        <v>1896</v>
      </c>
      <c r="G236" s="14" t="s">
        <v>1547</v>
      </c>
      <c r="H236" s="14" t="s">
        <v>1548</v>
      </c>
      <c r="I236" s="15">
        <v>159.9</v>
      </c>
      <c r="J236" s="77">
        <v>4</v>
      </c>
      <c r="K236" s="92"/>
    </row>
    <row r="237" spans="1:11" ht="30.6" x14ac:dyDescent="0.25">
      <c r="A237" s="14" t="s">
        <v>1505</v>
      </c>
      <c r="B237" s="14" t="s">
        <v>1897</v>
      </c>
      <c r="C237" s="14" t="s">
        <v>1898</v>
      </c>
      <c r="D237" s="16">
        <v>45842</v>
      </c>
      <c r="E237" s="16"/>
      <c r="F237" s="14" t="s">
        <v>1899</v>
      </c>
      <c r="G237" s="14" t="s">
        <v>1900</v>
      </c>
      <c r="H237" s="14" t="s">
        <v>1901</v>
      </c>
      <c r="I237" s="15">
        <v>350</v>
      </c>
      <c r="J237" s="77">
        <v>3</v>
      </c>
      <c r="K237" s="92"/>
    </row>
    <row r="238" spans="1:11" ht="30.6" x14ac:dyDescent="0.25">
      <c r="A238" s="14" t="s">
        <v>1505</v>
      </c>
      <c r="B238" s="14" t="s">
        <v>1902</v>
      </c>
      <c r="C238" s="14" t="s">
        <v>1903</v>
      </c>
      <c r="D238" s="16">
        <v>45842</v>
      </c>
      <c r="E238" s="16"/>
      <c r="F238" s="14" t="s">
        <v>1904</v>
      </c>
      <c r="G238" s="14" t="s">
        <v>1535</v>
      </c>
      <c r="H238" s="14" t="s">
        <v>1613</v>
      </c>
      <c r="I238" s="15">
        <v>371.57</v>
      </c>
      <c r="J238" s="77">
        <v>4</v>
      </c>
      <c r="K238" s="92"/>
    </row>
    <row r="239" spans="1:11" ht="20.399999999999999" x14ac:dyDescent="0.25">
      <c r="A239" s="14" t="s">
        <v>1505</v>
      </c>
      <c r="B239" s="14" t="s">
        <v>1905</v>
      </c>
      <c r="C239" s="14" t="s">
        <v>1906</v>
      </c>
      <c r="D239" s="16">
        <v>45842</v>
      </c>
      <c r="E239" s="16"/>
      <c r="F239" s="14" t="s">
        <v>1907</v>
      </c>
      <c r="G239" s="14" t="s">
        <v>1908</v>
      </c>
      <c r="H239" s="14" t="s">
        <v>1909</v>
      </c>
      <c r="I239" s="15">
        <v>956.19</v>
      </c>
      <c r="J239" s="77">
        <v>3</v>
      </c>
      <c r="K239" s="92"/>
    </row>
    <row r="240" spans="1:11" ht="81.599999999999994" x14ac:dyDescent="0.25">
      <c r="A240" s="14" t="s">
        <v>1505</v>
      </c>
      <c r="B240" s="14" t="s">
        <v>1910</v>
      </c>
      <c r="C240" s="14" t="s">
        <v>1984</v>
      </c>
      <c r="D240" s="16">
        <v>45691</v>
      </c>
      <c r="E240" s="16">
        <v>45842</v>
      </c>
      <c r="F240" s="14" t="s">
        <v>2000</v>
      </c>
      <c r="G240" s="14" t="s">
        <v>1806</v>
      </c>
      <c r="H240" s="14" t="s">
        <v>1807</v>
      </c>
      <c r="I240" s="15">
        <v>1140</v>
      </c>
      <c r="J240" s="77">
        <v>2</v>
      </c>
      <c r="K240" s="92"/>
    </row>
    <row r="241" spans="1:11" ht="51" x14ac:dyDescent="0.25">
      <c r="A241" s="14" t="s">
        <v>1505</v>
      </c>
      <c r="B241" s="14" t="s">
        <v>1910</v>
      </c>
      <c r="C241" s="14" t="s">
        <v>1985</v>
      </c>
      <c r="D241" s="16">
        <v>45783</v>
      </c>
      <c r="E241" s="16">
        <v>45842</v>
      </c>
      <c r="F241" s="14" t="s">
        <v>1988</v>
      </c>
      <c r="G241" s="14" t="s">
        <v>1987</v>
      </c>
      <c r="H241" s="14" t="s">
        <v>1986</v>
      </c>
      <c r="I241" s="15">
        <v>660</v>
      </c>
      <c r="J241" s="77">
        <v>2</v>
      </c>
      <c r="K241" s="92"/>
    </row>
    <row r="242" spans="1:11" ht="51" x14ac:dyDescent="0.25">
      <c r="A242" s="14" t="s">
        <v>1505</v>
      </c>
      <c r="B242" s="14" t="s">
        <v>1910</v>
      </c>
      <c r="C242" s="14" t="s">
        <v>1989</v>
      </c>
      <c r="D242" s="16">
        <v>45667</v>
      </c>
      <c r="E242" s="16">
        <v>45842</v>
      </c>
      <c r="F242" s="14" t="s">
        <v>1990</v>
      </c>
      <c r="G242" s="14" t="s">
        <v>1991</v>
      </c>
      <c r="H242" s="14" t="s">
        <v>1992</v>
      </c>
      <c r="I242" s="15">
        <v>1107</v>
      </c>
      <c r="J242" s="77">
        <v>2</v>
      </c>
      <c r="K242" s="92"/>
    </row>
    <row r="243" spans="1:11" ht="51" x14ac:dyDescent="0.25">
      <c r="A243" s="14" t="s">
        <v>1505</v>
      </c>
      <c r="B243" s="14" t="s">
        <v>1910</v>
      </c>
      <c r="C243" s="14" t="s">
        <v>1993</v>
      </c>
      <c r="D243" s="16">
        <v>45733</v>
      </c>
      <c r="E243" s="16">
        <v>45842</v>
      </c>
      <c r="F243" s="14" t="s">
        <v>1994</v>
      </c>
      <c r="G243" s="14" t="s">
        <v>1995</v>
      </c>
      <c r="H243" s="14" t="s">
        <v>1996</v>
      </c>
      <c r="I243" s="15">
        <v>1250</v>
      </c>
      <c r="J243" s="77">
        <v>2</v>
      </c>
      <c r="K243" s="92"/>
    </row>
    <row r="244" spans="1:11" ht="81.599999999999994" x14ac:dyDescent="0.25">
      <c r="A244" s="14" t="s">
        <v>1505</v>
      </c>
      <c r="B244" s="14" t="s">
        <v>1910</v>
      </c>
      <c r="C244" s="14" t="s">
        <v>1997</v>
      </c>
      <c r="D244" s="16">
        <v>45782</v>
      </c>
      <c r="E244" s="16">
        <v>45842</v>
      </c>
      <c r="F244" s="14" t="s">
        <v>2000</v>
      </c>
      <c r="G244" s="14" t="s">
        <v>1806</v>
      </c>
      <c r="H244" s="14" t="s">
        <v>1807</v>
      </c>
      <c r="I244" s="15">
        <v>1140</v>
      </c>
      <c r="J244" s="77">
        <v>2</v>
      </c>
      <c r="K244" s="92"/>
    </row>
    <row r="245" spans="1:11" ht="81.599999999999994" x14ac:dyDescent="0.25">
      <c r="A245" s="14" t="s">
        <v>1505</v>
      </c>
      <c r="B245" s="14" t="s">
        <v>1910</v>
      </c>
      <c r="C245" s="14" t="s">
        <v>1998</v>
      </c>
      <c r="D245" s="16">
        <v>45751</v>
      </c>
      <c r="E245" s="16">
        <v>45842</v>
      </c>
      <c r="F245" s="14" t="s">
        <v>2000</v>
      </c>
      <c r="G245" s="14" t="s">
        <v>1806</v>
      </c>
      <c r="H245" s="14" t="s">
        <v>1807</v>
      </c>
      <c r="I245" s="15">
        <v>1140</v>
      </c>
      <c r="J245" s="77">
        <v>2</v>
      </c>
      <c r="K245" s="92"/>
    </row>
    <row r="246" spans="1:11" ht="81.599999999999994" x14ac:dyDescent="0.25">
      <c r="A246" s="14" t="s">
        <v>1505</v>
      </c>
      <c r="B246" s="14" t="s">
        <v>1910</v>
      </c>
      <c r="C246" s="14" t="s">
        <v>1999</v>
      </c>
      <c r="D246" s="16">
        <v>45719</v>
      </c>
      <c r="E246" s="16">
        <v>45842</v>
      </c>
      <c r="F246" s="14" t="s">
        <v>2000</v>
      </c>
      <c r="G246" s="14" t="s">
        <v>1806</v>
      </c>
      <c r="H246" s="14" t="s">
        <v>1807</v>
      </c>
      <c r="I246" s="15">
        <v>1063</v>
      </c>
      <c r="J246" s="77">
        <v>2</v>
      </c>
      <c r="K246" s="92"/>
    </row>
    <row r="247" spans="1:11" ht="20.399999999999999" x14ac:dyDescent="0.25">
      <c r="A247" s="14" t="s">
        <v>1505</v>
      </c>
      <c r="B247" s="14" t="s">
        <v>1911</v>
      </c>
      <c r="C247" s="14"/>
      <c r="D247" s="16">
        <v>45845</v>
      </c>
      <c r="E247" s="16"/>
      <c r="F247" s="14" t="s">
        <v>1665</v>
      </c>
      <c r="G247" s="14" t="s">
        <v>1513</v>
      </c>
      <c r="H247" s="14" t="s">
        <v>1514</v>
      </c>
      <c r="I247" s="15">
        <v>10</v>
      </c>
      <c r="J247" s="77">
        <v>4</v>
      </c>
      <c r="K247" s="92"/>
    </row>
    <row r="248" spans="1:11" ht="40.799999999999997" x14ac:dyDescent="0.25">
      <c r="A248" s="14" t="s">
        <v>1505</v>
      </c>
      <c r="B248" s="14" t="s">
        <v>1912</v>
      </c>
      <c r="C248" s="14" t="s">
        <v>1913</v>
      </c>
      <c r="D248" s="16">
        <v>45845</v>
      </c>
      <c r="E248" s="16"/>
      <c r="F248" s="14" t="s">
        <v>1914</v>
      </c>
      <c r="G248" s="14" t="s">
        <v>1915</v>
      </c>
      <c r="H248" s="14" t="s">
        <v>1916</v>
      </c>
      <c r="I248" s="15">
        <v>751.3</v>
      </c>
      <c r="J248" s="77">
        <v>3</v>
      </c>
      <c r="K248" s="92"/>
    </row>
    <row r="249" spans="1:11" ht="20.399999999999999" x14ac:dyDescent="0.25">
      <c r="A249" s="14" t="s">
        <v>1505</v>
      </c>
      <c r="B249" s="14" t="s">
        <v>1917</v>
      </c>
      <c r="C249" s="14"/>
      <c r="D249" s="16">
        <v>45847</v>
      </c>
      <c r="E249" s="16"/>
      <c r="F249" s="14" t="s">
        <v>1665</v>
      </c>
      <c r="G249" s="14" t="s">
        <v>1513</v>
      </c>
      <c r="H249" s="14" t="s">
        <v>1514</v>
      </c>
      <c r="I249" s="15">
        <v>10</v>
      </c>
      <c r="J249" s="77">
        <v>4</v>
      </c>
      <c r="K249" s="92"/>
    </row>
    <row r="250" spans="1:11" ht="30.6" x14ac:dyDescent="0.25">
      <c r="A250" s="14" t="s">
        <v>1505</v>
      </c>
      <c r="B250" s="14" t="s">
        <v>1918</v>
      </c>
      <c r="C250" s="14" t="s">
        <v>1919</v>
      </c>
      <c r="D250" s="16">
        <v>45847</v>
      </c>
      <c r="E250" s="16"/>
      <c r="F250" s="14" t="s">
        <v>1920</v>
      </c>
      <c r="G250" s="14" t="s">
        <v>1921</v>
      </c>
      <c r="H250" s="14" t="s">
        <v>1922</v>
      </c>
      <c r="I250" s="15">
        <v>200</v>
      </c>
      <c r="J250" s="77">
        <v>3</v>
      </c>
      <c r="K250" s="92"/>
    </row>
    <row r="251" spans="1:11" ht="20.399999999999999" x14ac:dyDescent="0.25">
      <c r="A251" s="14" t="s">
        <v>1505</v>
      </c>
      <c r="B251" s="14" t="s">
        <v>1750</v>
      </c>
      <c r="C251" s="14" t="s">
        <v>1751</v>
      </c>
      <c r="D251" s="16">
        <v>45847</v>
      </c>
      <c r="E251" s="16"/>
      <c r="F251" s="14" t="s">
        <v>1923</v>
      </c>
      <c r="G251" s="14" t="s">
        <v>1748</v>
      </c>
      <c r="H251" s="14" t="s">
        <v>1749</v>
      </c>
      <c r="I251" s="15">
        <v>298.58</v>
      </c>
      <c r="J251" s="77">
        <v>3</v>
      </c>
      <c r="K251" s="92"/>
    </row>
    <row r="252" spans="1:11" ht="112.2" x14ac:dyDescent="0.25">
      <c r="A252" s="14" t="s">
        <v>1505</v>
      </c>
      <c r="B252" s="14" t="s">
        <v>1926</v>
      </c>
      <c r="C252" s="14" t="s">
        <v>1927</v>
      </c>
      <c r="D252" s="16">
        <v>45848</v>
      </c>
      <c r="E252" s="16"/>
      <c r="F252" s="14" t="s">
        <v>1928</v>
      </c>
      <c r="G252" s="14"/>
      <c r="H252" s="14" t="s">
        <v>1663</v>
      </c>
      <c r="I252" s="15">
        <v>280.08</v>
      </c>
      <c r="J252" s="77">
        <v>5</v>
      </c>
      <c r="K252" s="92"/>
    </row>
    <row r="253" spans="1:11" ht="20.399999999999999" x14ac:dyDescent="0.25">
      <c r="A253" s="14" t="s">
        <v>1505</v>
      </c>
      <c r="B253" s="14" t="s">
        <v>1929</v>
      </c>
      <c r="C253" s="14" t="s">
        <v>1930</v>
      </c>
      <c r="D253" s="16">
        <v>45854</v>
      </c>
      <c r="E253" s="16"/>
      <c r="F253" s="14" t="s">
        <v>1931</v>
      </c>
      <c r="G253" s="14" t="s">
        <v>1535</v>
      </c>
      <c r="H253" s="14" t="s">
        <v>1613</v>
      </c>
      <c r="I253" s="15">
        <v>30.75</v>
      </c>
      <c r="J253" s="77">
        <v>4</v>
      </c>
      <c r="K253" s="92"/>
    </row>
    <row r="254" spans="1:11" ht="112.2" x14ac:dyDescent="0.25">
      <c r="A254" s="14" t="s">
        <v>1505</v>
      </c>
      <c r="B254" s="14" t="s">
        <v>1932</v>
      </c>
      <c r="C254" s="14" t="s">
        <v>1933</v>
      </c>
      <c r="D254" s="16">
        <v>45854</v>
      </c>
      <c r="E254" s="16"/>
      <c r="F254" s="14" t="s">
        <v>1934</v>
      </c>
      <c r="G254" s="14"/>
      <c r="H254" s="14" t="s">
        <v>1604</v>
      </c>
      <c r="I254" s="15">
        <v>151.85</v>
      </c>
      <c r="J254" s="77">
        <v>3</v>
      </c>
      <c r="K254" s="92"/>
    </row>
    <row r="255" spans="1:11" ht="112.2" x14ac:dyDescent="0.25">
      <c r="A255" s="14" t="s">
        <v>1505</v>
      </c>
      <c r="B255" s="14" t="s">
        <v>1935</v>
      </c>
      <c r="C255" s="14" t="s">
        <v>1936</v>
      </c>
      <c r="D255" s="16">
        <v>45854</v>
      </c>
      <c r="E255" s="16"/>
      <c r="F255" s="14" t="s">
        <v>1937</v>
      </c>
      <c r="G255" s="14"/>
      <c r="H255" s="14" t="s">
        <v>1938</v>
      </c>
      <c r="I255" s="15">
        <v>198.91</v>
      </c>
      <c r="J255" s="77">
        <v>3</v>
      </c>
      <c r="K255" s="92"/>
    </row>
    <row r="256" spans="1:11" ht="112.2" x14ac:dyDescent="0.25">
      <c r="A256" s="14" t="s">
        <v>1505</v>
      </c>
      <c r="B256" s="14" t="s">
        <v>1939</v>
      </c>
      <c r="C256" s="14" t="s">
        <v>1940</v>
      </c>
      <c r="D256" s="16">
        <v>45854</v>
      </c>
      <c r="E256" s="16"/>
      <c r="F256" s="14" t="s">
        <v>1941</v>
      </c>
      <c r="G256" s="14"/>
      <c r="H256" s="14" t="s">
        <v>1942</v>
      </c>
      <c r="I256" s="15">
        <v>200.1</v>
      </c>
      <c r="J256" s="77">
        <v>3</v>
      </c>
      <c r="K256" s="92"/>
    </row>
    <row r="257" spans="1:11" ht="112.2" x14ac:dyDescent="0.25">
      <c r="A257" s="14" t="s">
        <v>1505</v>
      </c>
      <c r="B257" s="14" t="s">
        <v>1943</v>
      </c>
      <c r="C257" s="14" t="s">
        <v>1944</v>
      </c>
      <c r="D257" s="16">
        <v>45854</v>
      </c>
      <c r="E257" s="16"/>
      <c r="F257" s="14" t="s">
        <v>1945</v>
      </c>
      <c r="G257" s="14"/>
      <c r="H257" s="14" t="s">
        <v>1946</v>
      </c>
      <c r="I257" s="15">
        <v>200.8</v>
      </c>
      <c r="J257" s="77">
        <v>3</v>
      </c>
      <c r="K257" s="92"/>
    </row>
    <row r="258" spans="1:11" ht="112.2" x14ac:dyDescent="0.25">
      <c r="A258" s="14" t="s">
        <v>1505</v>
      </c>
      <c r="B258" s="14" t="s">
        <v>1947</v>
      </c>
      <c r="C258" s="14" t="s">
        <v>1948</v>
      </c>
      <c r="D258" s="16">
        <v>45854</v>
      </c>
      <c r="E258" s="16"/>
      <c r="F258" s="14" t="s">
        <v>1949</v>
      </c>
      <c r="G258" s="14"/>
      <c r="H258" s="14" t="s">
        <v>1950</v>
      </c>
      <c r="I258" s="15">
        <v>204.83</v>
      </c>
      <c r="J258" s="77">
        <v>3</v>
      </c>
      <c r="K258" s="92"/>
    </row>
    <row r="259" spans="1:11" ht="112.2" x14ac:dyDescent="0.25">
      <c r="A259" s="14" t="s">
        <v>1505</v>
      </c>
      <c r="B259" s="14" t="s">
        <v>1951</v>
      </c>
      <c r="C259" s="14" t="s">
        <v>1952</v>
      </c>
      <c r="D259" s="16">
        <v>45854</v>
      </c>
      <c r="E259" s="16"/>
      <c r="F259" s="14" t="s">
        <v>1953</v>
      </c>
      <c r="G259" s="14"/>
      <c r="H259" s="14" t="s">
        <v>1954</v>
      </c>
      <c r="I259" s="15">
        <v>210.16</v>
      </c>
      <c r="J259" s="77">
        <v>3</v>
      </c>
      <c r="K259" s="92"/>
    </row>
    <row r="260" spans="1:11" ht="20.399999999999999" x14ac:dyDescent="0.25">
      <c r="A260" s="14" t="s">
        <v>1505</v>
      </c>
      <c r="B260" s="14" t="s">
        <v>1955</v>
      </c>
      <c r="C260" s="14" t="s">
        <v>1956</v>
      </c>
      <c r="D260" s="16">
        <v>45854</v>
      </c>
      <c r="E260" s="16"/>
      <c r="F260" s="14" t="s">
        <v>1957</v>
      </c>
      <c r="G260" s="14" t="s">
        <v>1734</v>
      </c>
      <c r="H260" s="14" t="s">
        <v>1735</v>
      </c>
      <c r="I260" s="15">
        <v>300</v>
      </c>
      <c r="J260" s="77">
        <v>4</v>
      </c>
      <c r="K260" s="92"/>
    </row>
    <row r="261" spans="1:11" ht="51" x14ac:dyDescent="0.25">
      <c r="A261" s="14" t="s">
        <v>1505</v>
      </c>
      <c r="B261" s="14" t="s">
        <v>1958</v>
      </c>
      <c r="C261" s="14" t="s">
        <v>1959</v>
      </c>
      <c r="D261" s="16">
        <v>45854</v>
      </c>
      <c r="E261" s="16"/>
      <c r="F261" s="14" t="s">
        <v>1960</v>
      </c>
      <c r="G261" s="14" t="s">
        <v>1961</v>
      </c>
      <c r="H261" s="14" t="s">
        <v>1962</v>
      </c>
      <c r="I261" s="15">
        <v>488</v>
      </c>
      <c r="J261" s="77">
        <v>3</v>
      </c>
      <c r="K261" s="92"/>
    </row>
    <row r="262" spans="1:11" ht="30.6" x14ac:dyDescent="0.25">
      <c r="A262" s="14" t="s">
        <v>1505</v>
      </c>
      <c r="B262" s="14" t="s">
        <v>1963</v>
      </c>
      <c r="C262" s="14" t="s">
        <v>1964</v>
      </c>
      <c r="D262" s="16">
        <v>45854</v>
      </c>
      <c r="E262" s="16"/>
      <c r="F262" s="14" t="s">
        <v>1965</v>
      </c>
      <c r="G262" s="14" t="s">
        <v>1966</v>
      </c>
      <c r="H262" s="14" t="s">
        <v>1967</v>
      </c>
      <c r="I262" s="15">
        <v>651</v>
      </c>
      <c r="J262" s="77">
        <v>3</v>
      </c>
      <c r="K262" s="92"/>
    </row>
    <row r="263" spans="1:11" ht="20.399999999999999" x14ac:dyDescent="0.25">
      <c r="A263" s="14" t="s">
        <v>1505</v>
      </c>
      <c r="B263" s="14" t="s">
        <v>1968</v>
      </c>
      <c r="C263" s="14" t="s">
        <v>1969</v>
      </c>
      <c r="D263" s="16">
        <v>45854</v>
      </c>
      <c r="E263" s="16"/>
      <c r="F263" s="14" t="s">
        <v>1970</v>
      </c>
      <c r="G263" s="14" t="s">
        <v>1630</v>
      </c>
      <c r="H263" s="14" t="s">
        <v>1631</v>
      </c>
      <c r="I263" s="15">
        <v>708</v>
      </c>
      <c r="J263" s="77">
        <v>5</v>
      </c>
      <c r="K263" s="92"/>
    </row>
    <row r="264" spans="1:11" ht="30.6" x14ac:dyDescent="0.25">
      <c r="A264" s="14" t="s">
        <v>1505</v>
      </c>
      <c r="B264" s="14" t="s">
        <v>1971</v>
      </c>
      <c r="C264" s="14" t="s">
        <v>1972</v>
      </c>
      <c r="D264" s="16">
        <v>45854</v>
      </c>
      <c r="E264" s="16"/>
      <c r="F264" s="14" t="s">
        <v>1973</v>
      </c>
      <c r="G264" s="14" t="s">
        <v>1588</v>
      </c>
      <c r="H264" s="14" t="s">
        <v>1589</v>
      </c>
      <c r="I264" s="15">
        <v>880</v>
      </c>
      <c r="J264" s="77">
        <v>4</v>
      </c>
      <c r="K264" s="92"/>
    </row>
    <row r="265" spans="1:11" ht="20.399999999999999" x14ac:dyDescent="0.25">
      <c r="A265" s="14" t="s">
        <v>1505</v>
      </c>
      <c r="B265" s="14" t="s">
        <v>1974</v>
      </c>
      <c r="C265" s="14"/>
      <c r="D265" s="16">
        <v>45855</v>
      </c>
      <c r="E265" s="16"/>
      <c r="F265" s="14" t="s">
        <v>1665</v>
      </c>
      <c r="G265" s="14" t="s">
        <v>1513</v>
      </c>
      <c r="H265" s="14" t="s">
        <v>1514</v>
      </c>
      <c r="I265" s="15">
        <v>10</v>
      </c>
      <c r="J265" s="77">
        <v>4</v>
      </c>
      <c r="K265" s="92"/>
    </row>
    <row r="266" spans="1:11" ht="40.799999999999997" x14ac:dyDescent="0.25">
      <c r="A266" s="14" t="s">
        <v>1505</v>
      </c>
      <c r="B266" s="14" t="s">
        <v>1975</v>
      </c>
      <c r="C266" s="14" t="s">
        <v>1976</v>
      </c>
      <c r="D266" s="16">
        <v>45855</v>
      </c>
      <c r="E266" s="16"/>
      <c r="F266" s="14" t="s">
        <v>1977</v>
      </c>
      <c r="G266" s="14" t="s">
        <v>1978</v>
      </c>
      <c r="H266" s="14" t="s">
        <v>1979</v>
      </c>
      <c r="I266" s="15">
        <v>140.97999999999999</v>
      </c>
      <c r="J266" s="77">
        <v>3</v>
      </c>
      <c r="K266" s="92"/>
    </row>
    <row r="267" spans="1:11" ht="13.2" x14ac:dyDescent="0.25">
      <c r="A267" s="14" t="s">
        <v>1505</v>
      </c>
      <c r="B267" s="14" t="s">
        <v>1826</v>
      </c>
      <c r="C267" s="14"/>
      <c r="D267" s="16">
        <v>45863</v>
      </c>
      <c r="E267" s="16"/>
      <c r="F267" s="14" t="s">
        <v>1827</v>
      </c>
      <c r="G267" s="14"/>
      <c r="H267" s="14" t="s">
        <v>1828</v>
      </c>
      <c r="I267" s="15">
        <v>1290</v>
      </c>
      <c r="J267" s="77">
        <v>3</v>
      </c>
      <c r="K267" s="92"/>
    </row>
    <row r="268" spans="1:11" ht="20.399999999999999" x14ac:dyDescent="0.25">
      <c r="A268" s="14" t="s">
        <v>1505</v>
      </c>
      <c r="B268" s="14" t="s">
        <v>2145</v>
      </c>
      <c r="C268" s="14" t="s">
        <v>2144</v>
      </c>
      <c r="D268" s="16">
        <v>45863</v>
      </c>
      <c r="E268" s="16"/>
      <c r="F268" s="14" t="s">
        <v>2146</v>
      </c>
      <c r="G268" s="14"/>
      <c r="H268" s="14" t="s">
        <v>1828</v>
      </c>
      <c r="I268" s="15">
        <v>0</v>
      </c>
      <c r="J268" s="77">
        <v>3</v>
      </c>
      <c r="K268" s="92"/>
    </row>
    <row r="269" spans="1:11" ht="40.799999999999997" x14ac:dyDescent="0.25">
      <c r="A269" s="14" t="s">
        <v>1505</v>
      </c>
      <c r="B269" s="14" t="s">
        <v>1980</v>
      </c>
      <c r="C269" s="14" t="s">
        <v>1981</v>
      </c>
      <c r="D269" s="16">
        <v>45863</v>
      </c>
      <c r="E269" s="16"/>
      <c r="F269" s="14" t="s">
        <v>1982</v>
      </c>
      <c r="G269" s="14" t="s">
        <v>1806</v>
      </c>
      <c r="H269" s="14" t="s">
        <v>1807</v>
      </c>
      <c r="I269" s="15">
        <v>1353</v>
      </c>
      <c r="J269" s="77">
        <v>2</v>
      </c>
      <c r="K269" s="92"/>
    </row>
    <row r="270" spans="1:11" ht="13.2" x14ac:dyDescent="0.25">
      <c r="A270" s="14" t="s">
        <v>1505</v>
      </c>
      <c r="B270" s="14" t="s">
        <v>1983</v>
      </c>
      <c r="C270" s="14"/>
      <c r="D270" s="16">
        <v>45869</v>
      </c>
      <c r="E270" s="16"/>
      <c r="F270" s="14" t="s">
        <v>1556</v>
      </c>
      <c r="G270" s="14" t="s">
        <v>1513</v>
      </c>
      <c r="H270" s="14" t="s">
        <v>1514</v>
      </c>
      <c r="I270" s="15">
        <v>13</v>
      </c>
      <c r="J270" s="77">
        <v>4</v>
      </c>
      <c r="K270" s="92"/>
    </row>
    <row r="271" spans="1:11" ht="13.2" x14ac:dyDescent="0.25">
      <c r="A271" s="14" t="s">
        <v>1505</v>
      </c>
      <c r="B271" s="14" t="s">
        <v>2012</v>
      </c>
      <c r="C271" s="14"/>
      <c r="D271" s="16">
        <v>45870</v>
      </c>
      <c r="E271" s="16"/>
      <c r="F271" s="14" t="s">
        <v>1512</v>
      </c>
      <c r="G271" s="14" t="s">
        <v>1513</v>
      </c>
      <c r="H271" s="14" t="s">
        <v>1514</v>
      </c>
      <c r="I271" s="15">
        <v>4.6500000000000004</v>
      </c>
      <c r="J271" s="77">
        <v>4</v>
      </c>
      <c r="K271" s="92"/>
    </row>
    <row r="272" spans="1:11" ht="91.8" x14ac:dyDescent="0.25">
      <c r="A272" s="14" t="s">
        <v>1505</v>
      </c>
      <c r="B272" s="14" t="s">
        <v>2013</v>
      </c>
      <c r="C272" s="14" t="s">
        <v>2014</v>
      </c>
      <c r="D272" s="16">
        <v>45877</v>
      </c>
      <c r="E272" s="16"/>
      <c r="F272" s="14" t="s">
        <v>2015</v>
      </c>
      <c r="G272" s="14"/>
      <c r="H272" s="14" t="s">
        <v>2003</v>
      </c>
      <c r="I272" s="15">
        <v>114.09</v>
      </c>
      <c r="J272" s="77">
        <v>3</v>
      </c>
      <c r="K272" s="92"/>
    </row>
    <row r="273" spans="1:11" ht="31.8" customHeight="1" x14ac:dyDescent="0.25">
      <c r="A273" s="14" t="s">
        <v>1505</v>
      </c>
      <c r="B273" s="14" t="s">
        <v>2016</v>
      </c>
      <c r="C273" s="14" t="s">
        <v>2017</v>
      </c>
      <c r="D273" s="16">
        <v>45877</v>
      </c>
      <c r="E273" s="16"/>
      <c r="F273" s="14" t="s">
        <v>2018</v>
      </c>
      <c r="G273" s="14" t="s">
        <v>1535</v>
      </c>
      <c r="H273" s="14" t="s">
        <v>1613</v>
      </c>
      <c r="I273" s="15">
        <v>147.32</v>
      </c>
      <c r="J273" s="77">
        <v>4</v>
      </c>
      <c r="K273" s="92"/>
    </row>
    <row r="274" spans="1:11" ht="33" customHeight="1" x14ac:dyDescent="0.25">
      <c r="A274" s="14" t="s">
        <v>1505</v>
      </c>
      <c r="B274" s="14" t="s">
        <v>2019</v>
      </c>
      <c r="C274" s="14" t="s">
        <v>2020</v>
      </c>
      <c r="D274" s="16">
        <v>45877</v>
      </c>
      <c r="E274" s="16"/>
      <c r="F274" s="14" t="s">
        <v>2021</v>
      </c>
      <c r="G274" s="14" t="s">
        <v>1547</v>
      </c>
      <c r="H274" s="14" t="s">
        <v>1548</v>
      </c>
      <c r="I274" s="15">
        <v>159.9</v>
      </c>
      <c r="J274" s="77">
        <v>4</v>
      </c>
      <c r="K274" s="92"/>
    </row>
    <row r="275" spans="1:11" ht="21.6" customHeight="1" x14ac:dyDescent="0.25">
      <c r="A275" s="14" t="s">
        <v>1505</v>
      </c>
      <c r="B275" s="14" t="s">
        <v>2022</v>
      </c>
      <c r="C275" s="14" t="s">
        <v>2023</v>
      </c>
      <c r="D275" s="16">
        <v>45877</v>
      </c>
      <c r="E275" s="16"/>
      <c r="F275" s="14" t="s">
        <v>2024</v>
      </c>
      <c r="G275" s="14" t="s">
        <v>1734</v>
      </c>
      <c r="H275" s="14" t="s">
        <v>1735</v>
      </c>
      <c r="I275" s="15">
        <v>300</v>
      </c>
      <c r="J275" s="77">
        <v>4</v>
      </c>
      <c r="K275" s="92"/>
    </row>
    <row r="276" spans="1:11" ht="30.6" x14ac:dyDescent="0.25">
      <c r="A276" s="14" t="s">
        <v>1505</v>
      </c>
      <c r="B276" s="14" t="s">
        <v>2025</v>
      </c>
      <c r="C276" s="14" t="s">
        <v>2026</v>
      </c>
      <c r="D276" s="16">
        <v>45877</v>
      </c>
      <c r="E276" s="16"/>
      <c r="F276" s="14" t="s">
        <v>2027</v>
      </c>
      <c r="G276" s="14" t="s">
        <v>1535</v>
      </c>
      <c r="H276" s="14" t="s">
        <v>1613</v>
      </c>
      <c r="I276" s="15">
        <v>371.57</v>
      </c>
      <c r="J276" s="77">
        <v>4</v>
      </c>
      <c r="K276" s="92"/>
    </row>
    <row r="277" spans="1:11" ht="13.2" x14ac:dyDescent="0.25">
      <c r="A277" s="14" t="s">
        <v>1505</v>
      </c>
      <c r="B277" s="14" t="s">
        <v>2028</v>
      </c>
      <c r="C277" s="14" t="s">
        <v>2029</v>
      </c>
      <c r="D277" s="16">
        <v>45877</v>
      </c>
      <c r="E277" s="16"/>
      <c r="F277" s="14" t="s">
        <v>2030</v>
      </c>
      <c r="G277" s="14" t="s">
        <v>1630</v>
      </c>
      <c r="H277" s="14" t="s">
        <v>1631</v>
      </c>
      <c r="I277" s="15">
        <v>708</v>
      </c>
      <c r="J277" s="77">
        <v>5</v>
      </c>
      <c r="K277" s="92"/>
    </row>
    <row r="278" spans="1:11" ht="20.399999999999999" x14ac:dyDescent="0.25">
      <c r="A278" s="14" t="s">
        <v>1505</v>
      </c>
      <c r="B278" s="14" t="s">
        <v>2032</v>
      </c>
      <c r="C278" s="14" t="s">
        <v>2033</v>
      </c>
      <c r="D278" s="16">
        <v>45883</v>
      </c>
      <c r="E278" s="16"/>
      <c r="F278" s="14" t="s">
        <v>2034</v>
      </c>
      <c r="G278" s="14" t="s">
        <v>1535</v>
      </c>
      <c r="H278" s="14" t="s">
        <v>1613</v>
      </c>
      <c r="I278" s="15">
        <v>30.75</v>
      </c>
      <c r="J278" s="77">
        <v>4</v>
      </c>
      <c r="K278" s="92"/>
    </row>
    <row r="279" spans="1:11" ht="112.2" x14ac:dyDescent="0.25">
      <c r="A279" s="14" t="s">
        <v>1505</v>
      </c>
      <c r="B279" s="14" t="s">
        <v>2035</v>
      </c>
      <c r="C279" s="14" t="s">
        <v>2036</v>
      </c>
      <c r="D279" s="16">
        <v>45883</v>
      </c>
      <c r="E279" s="16"/>
      <c r="F279" s="14" t="s">
        <v>2038</v>
      </c>
      <c r="G279" s="14"/>
      <c r="H279" s="14" t="s">
        <v>2037</v>
      </c>
      <c r="I279" s="15">
        <v>128.69999999999999</v>
      </c>
      <c r="J279" s="77">
        <v>3</v>
      </c>
      <c r="K279" s="92"/>
    </row>
    <row r="280" spans="1:11" ht="91.8" x14ac:dyDescent="0.25">
      <c r="A280" s="14" t="s">
        <v>1505</v>
      </c>
      <c r="B280" s="14" t="s">
        <v>2039</v>
      </c>
      <c r="C280" s="14" t="s">
        <v>2040</v>
      </c>
      <c r="D280" s="16">
        <v>45883</v>
      </c>
      <c r="E280" s="16"/>
      <c r="F280" s="14" t="s">
        <v>2042</v>
      </c>
      <c r="G280" s="14"/>
      <c r="H280" s="14" t="s">
        <v>2041</v>
      </c>
      <c r="I280" s="15">
        <v>197.82</v>
      </c>
      <c r="J280" s="77">
        <v>3</v>
      </c>
      <c r="K280" s="92"/>
    </row>
    <row r="281" spans="1:11" ht="51" x14ac:dyDescent="0.25">
      <c r="A281" s="14" t="s">
        <v>1505</v>
      </c>
      <c r="B281" s="14" t="s">
        <v>2043</v>
      </c>
      <c r="C281" s="14" t="s">
        <v>2044</v>
      </c>
      <c r="D281" s="16">
        <v>45883</v>
      </c>
      <c r="E281" s="16"/>
      <c r="F281" s="14" t="s">
        <v>2045</v>
      </c>
      <c r="G281" s="14" t="s">
        <v>2046</v>
      </c>
      <c r="H281" s="14" t="s">
        <v>2047</v>
      </c>
      <c r="I281" s="15">
        <v>1800</v>
      </c>
      <c r="J281" s="77">
        <v>2</v>
      </c>
      <c r="K281" s="92"/>
    </row>
    <row r="282" spans="1:11" ht="21.6" customHeight="1" x14ac:dyDescent="0.25">
      <c r="A282" s="14" t="s">
        <v>1505</v>
      </c>
      <c r="B282" s="14" t="s">
        <v>2048</v>
      </c>
      <c r="C282" s="14" t="s">
        <v>2049</v>
      </c>
      <c r="D282" s="16">
        <v>45889</v>
      </c>
      <c r="E282" s="16"/>
      <c r="F282" s="14" t="s">
        <v>2050</v>
      </c>
      <c r="G282" s="14" t="s">
        <v>2051</v>
      </c>
      <c r="H282" s="14" t="s">
        <v>2052</v>
      </c>
      <c r="I282" s="15">
        <v>46.25</v>
      </c>
      <c r="J282" s="77">
        <v>4</v>
      </c>
      <c r="K282" s="92"/>
    </row>
    <row r="283" spans="1:11" ht="33.6" customHeight="1" x14ac:dyDescent="0.25">
      <c r="A283" s="14" t="s">
        <v>1505</v>
      </c>
      <c r="B283" s="14" t="s">
        <v>2053</v>
      </c>
      <c r="C283" s="14" t="s">
        <v>2054</v>
      </c>
      <c r="D283" s="16">
        <v>45895</v>
      </c>
      <c r="E283" s="16"/>
      <c r="F283" s="14" t="s">
        <v>2055</v>
      </c>
      <c r="G283" s="14" t="s">
        <v>1757</v>
      </c>
      <c r="H283" s="14" t="s">
        <v>1758</v>
      </c>
      <c r="I283" s="15">
        <v>684</v>
      </c>
      <c r="J283" s="77">
        <v>5</v>
      </c>
      <c r="K283" s="92"/>
    </row>
    <row r="284" spans="1:11" ht="13.2" x14ac:dyDescent="0.25">
      <c r="A284" s="14" t="s">
        <v>1505</v>
      </c>
      <c r="B284" s="14" t="s">
        <v>2056</v>
      </c>
      <c r="C284" s="14"/>
      <c r="D284" s="16">
        <v>45900</v>
      </c>
      <c r="E284" s="16"/>
      <c r="F284" s="14" t="s">
        <v>1556</v>
      </c>
      <c r="G284" s="14" t="s">
        <v>1513</v>
      </c>
      <c r="H284" s="14" t="s">
        <v>1514</v>
      </c>
      <c r="I284" s="15">
        <v>13</v>
      </c>
      <c r="J284" s="77">
        <v>4</v>
      </c>
      <c r="K284" s="92"/>
    </row>
    <row r="285" spans="1:11" ht="33" customHeight="1" x14ac:dyDescent="0.25">
      <c r="A285" s="14" t="s">
        <v>1505</v>
      </c>
      <c r="B285" s="14" t="s">
        <v>2099</v>
      </c>
      <c r="C285" s="14" t="s">
        <v>2100</v>
      </c>
      <c r="D285" s="16">
        <v>45901</v>
      </c>
      <c r="E285" s="16"/>
      <c r="F285" s="14" t="s">
        <v>2101</v>
      </c>
      <c r="G285" s="14" t="s">
        <v>2102</v>
      </c>
      <c r="H285" s="14" t="s">
        <v>2103</v>
      </c>
      <c r="I285" s="15">
        <v>15.55</v>
      </c>
      <c r="J285" s="77">
        <v>4</v>
      </c>
      <c r="K285" s="92"/>
    </row>
    <row r="286" spans="1:11" ht="13.2" x14ac:dyDescent="0.25">
      <c r="A286" s="14" t="s">
        <v>1505</v>
      </c>
      <c r="B286" s="14" t="s">
        <v>2057</v>
      </c>
      <c r="C286" s="14"/>
      <c r="D286" s="16">
        <v>45902</v>
      </c>
      <c r="E286" s="16"/>
      <c r="F286" s="14" t="s">
        <v>1512</v>
      </c>
      <c r="G286" s="14" t="s">
        <v>1513</v>
      </c>
      <c r="H286" s="14" t="s">
        <v>1514</v>
      </c>
      <c r="I286" s="15">
        <v>2.5499999999999998</v>
      </c>
      <c r="J286" s="77">
        <v>4</v>
      </c>
      <c r="K286" s="92"/>
    </row>
    <row r="287" spans="1:11" ht="13.2" x14ac:dyDescent="0.25">
      <c r="A287" s="14" t="s">
        <v>1505</v>
      </c>
      <c r="B287" s="14" t="s">
        <v>2058</v>
      </c>
      <c r="C287" s="14"/>
      <c r="D287" s="16">
        <v>45904</v>
      </c>
      <c r="E287" s="16"/>
      <c r="F287" s="14" t="s">
        <v>2059</v>
      </c>
      <c r="G287" s="14" t="s">
        <v>1513</v>
      </c>
      <c r="H287" s="14" t="s">
        <v>1514</v>
      </c>
      <c r="I287" s="15">
        <v>20</v>
      </c>
      <c r="J287" s="77">
        <v>4</v>
      </c>
      <c r="K287" s="92"/>
    </row>
    <row r="288" spans="1:11" ht="31.8" customHeight="1" x14ac:dyDescent="0.25">
      <c r="A288" s="14" t="s">
        <v>1505</v>
      </c>
      <c r="B288" s="14" t="s">
        <v>2060</v>
      </c>
      <c r="C288" s="14" t="s">
        <v>2061</v>
      </c>
      <c r="D288" s="16">
        <v>45909</v>
      </c>
      <c r="E288" s="16"/>
      <c r="F288" s="14" t="s">
        <v>2062</v>
      </c>
      <c r="G288" s="14" t="s">
        <v>1535</v>
      </c>
      <c r="H288" s="14" t="s">
        <v>1613</v>
      </c>
      <c r="I288" s="15">
        <v>147.32</v>
      </c>
      <c r="J288" s="77">
        <v>4</v>
      </c>
      <c r="K288" s="92"/>
    </row>
    <row r="289" spans="1:11" ht="30.6" customHeight="1" x14ac:dyDescent="0.25">
      <c r="A289" s="14" t="s">
        <v>1505</v>
      </c>
      <c r="B289" s="14" t="s">
        <v>2063</v>
      </c>
      <c r="C289" s="14" t="s">
        <v>2064</v>
      </c>
      <c r="D289" s="16">
        <v>45909</v>
      </c>
      <c r="E289" s="16"/>
      <c r="F289" s="14" t="s">
        <v>2065</v>
      </c>
      <c r="G289" s="14" t="s">
        <v>1547</v>
      </c>
      <c r="H289" s="14" t="s">
        <v>1548</v>
      </c>
      <c r="I289" s="15">
        <v>159.9</v>
      </c>
      <c r="J289" s="77">
        <v>4</v>
      </c>
      <c r="K289" s="92"/>
    </row>
    <row r="290" spans="1:11" ht="30.6" x14ac:dyDescent="0.25">
      <c r="A290" s="14" t="s">
        <v>1505</v>
      </c>
      <c r="B290" s="14" t="s">
        <v>2066</v>
      </c>
      <c r="C290" s="14" t="s">
        <v>2067</v>
      </c>
      <c r="D290" s="16">
        <v>45909</v>
      </c>
      <c r="E290" s="16"/>
      <c r="F290" s="14" t="s">
        <v>2068</v>
      </c>
      <c r="G290" s="14" t="s">
        <v>1535</v>
      </c>
      <c r="H290" s="14" t="s">
        <v>1613</v>
      </c>
      <c r="I290" s="15">
        <v>371.57</v>
      </c>
      <c r="J290" s="77">
        <v>4</v>
      </c>
      <c r="K290" s="92"/>
    </row>
    <row r="291" spans="1:11" ht="21.6" customHeight="1" x14ac:dyDescent="0.25">
      <c r="A291" s="14" t="s">
        <v>1505</v>
      </c>
      <c r="B291" s="14" t="s">
        <v>2069</v>
      </c>
      <c r="C291" s="14" t="s">
        <v>2070</v>
      </c>
      <c r="D291" s="16">
        <v>45909</v>
      </c>
      <c r="E291" s="16"/>
      <c r="F291" s="14" t="s">
        <v>2071</v>
      </c>
      <c r="G291" s="14" t="s">
        <v>1806</v>
      </c>
      <c r="H291" s="14" t="s">
        <v>1807</v>
      </c>
      <c r="I291" s="15">
        <v>488.31</v>
      </c>
      <c r="J291" s="77">
        <v>5</v>
      </c>
      <c r="K291" s="92"/>
    </row>
    <row r="292" spans="1:11" ht="20.399999999999999" x14ac:dyDescent="0.25">
      <c r="A292" s="14" t="s">
        <v>1505</v>
      </c>
      <c r="B292" s="14" t="s">
        <v>2072</v>
      </c>
      <c r="C292" s="14" t="s">
        <v>2073</v>
      </c>
      <c r="D292" s="16">
        <v>45909</v>
      </c>
      <c r="E292" s="16"/>
      <c r="F292" s="14" t="s">
        <v>2074</v>
      </c>
      <c r="G292" s="14" t="s">
        <v>2075</v>
      </c>
      <c r="H292" s="14" t="s">
        <v>2076</v>
      </c>
      <c r="I292" s="15">
        <v>1705.48</v>
      </c>
      <c r="J292" s="77">
        <v>5</v>
      </c>
      <c r="K292" s="92"/>
    </row>
    <row r="293" spans="1:11" ht="24.6" customHeight="1" x14ac:dyDescent="0.25">
      <c r="A293" s="14" t="s">
        <v>1505</v>
      </c>
      <c r="B293" s="14" t="s">
        <v>2077</v>
      </c>
      <c r="C293" s="14" t="s">
        <v>2078</v>
      </c>
      <c r="D293" s="16">
        <v>45911</v>
      </c>
      <c r="E293" s="16"/>
      <c r="F293" s="14" t="s">
        <v>2079</v>
      </c>
      <c r="G293" s="14" t="s">
        <v>1521</v>
      </c>
      <c r="H293" s="14" t="s">
        <v>1638</v>
      </c>
      <c r="I293" s="15">
        <v>61.38</v>
      </c>
      <c r="J293" s="77">
        <v>4</v>
      </c>
      <c r="K293" s="92"/>
    </row>
    <row r="294" spans="1:11" ht="24.6" customHeight="1" x14ac:dyDescent="0.25">
      <c r="A294" s="14" t="s">
        <v>1505</v>
      </c>
      <c r="B294" s="14" t="s">
        <v>2147</v>
      </c>
      <c r="C294" s="14" t="s">
        <v>2148</v>
      </c>
      <c r="D294" s="16">
        <v>45911</v>
      </c>
      <c r="E294" s="16"/>
      <c r="F294" s="14" t="s">
        <v>2149</v>
      </c>
      <c r="G294" s="14" t="s">
        <v>1521</v>
      </c>
      <c r="H294" s="14" t="s">
        <v>1638</v>
      </c>
      <c r="I294" s="15">
        <v>0</v>
      </c>
      <c r="J294" s="77">
        <v>4</v>
      </c>
      <c r="K294" s="92"/>
    </row>
    <row r="295" spans="1:11" ht="20.399999999999999" x14ac:dyDescent="0.25">
      <c r="A295" s="14" t="s">
        <v>1505</v>
      </c>
      <c r="B295" s="14" t="s">
        <v>2080</v>
      </c>
      <c r="C295" s="14" t="s">
        <v>2081</v>
      </c>
      <c r="D295" s="16">
        <v>45922</v>
      </c>
      <c r="E295" s="16"/>
      <c r="F295" s="14" t="s">
        <v>2082</v>
      </c>
      <c r="G295" s="14" t="s">
        <v>1535</v>
      </c>
      <c r="H295" s="14" t="s">
        <v>1613</v>
      </c>
      <c r="I295" s="15">
        <v>30.75</v>
      </c>
      <c r="J295" s="77">
        <v>4</v>
      </c>
      <c r="K295" s="92"/>
    </row>
    <row r="296" spans="1:11" ht="112.2" x14ac:dyDescent="0.25">
      <c r="A296" s="14" t="s">
        <v>1505</v>
      </c>
      <c r="B296" s="14" t="s">
        <v>2083</v>
      </c>
      <c r="C296" s="14" t="s">
        <v>2084</v>
      </c>
      <c r="D296" s="16">
        <v>45922</v>
      </c>
      <c r="E296" s="16"/>
      <c r="F296" s="14" t="s">
        <v>2085</v>
      </c>
      <c r="G296" s="14"/>
      <c r="H296" s="14" t="s">
        <v>1657</v>
      </c>
      <c r="I296" s="15">
        <v>141.93</v>
      </c>
      <c r="J296" s="77">
        <v>3</v>
      </c>
      <c r="K296" s="92"/>
    </row>
    <row r="297" spans="1:11" ht="21.6" customHeight="1" x14ac:dyDescent="0.25">
      <c r="A297" s="14" t="s">
        <v>1505</v>
      </c>
      <c r="B297" s="14" t="s">
        <v>2086</v>
      </c>
      <c r="C297" s="14" t="s">
        <v>2087</v>
      </c>
      <c r="D297" s="16">
        <v>45922</v>
      </c>
      <c r="E297" s="16"/>
      <c r="F297" s="14" t="s">
        <v>2088</v>
      </c>
      <c r="G297" s="14" t="s">
        <v>1734</v>
      </c>
      <c r="H297" s="14" t="s">
        <v>1735</v>
      </c>
      <c r="I297" s="15">
        <v>300</v>
      </c>
      <c r="J297" s="77">
        <v>4</v>
      </c>
      <c r="K297" s="92"/>
    </row>
    <row r="298" spans="1:11" ht="31.2" customHeight="1" x14ac:dyDescent="0.25">
      <c r="A298" s="14" t="s">
        <v>1505</v>
      </c>
      <c r="B298" s="14" t="s">
        <v>2089</v>
      </c>
      <c r="C298" s="14" t="s">
        <v>2090</v>
      </c>
      <c r="D298" s="16">
        <v>45922</v>
      </c>
      <c r="E298" s="16"/>
      <c r="F298" s="14" t="s">
        <v>2091</v>
      </c>
      <c r="G298" s="14" t="s">
        <v>1588</v>
      </c>
      <c r="H298" s="14" t="s">
        <v>1589</v>
      </c>
      <c r="I298" s="15">
        <v>710</v>
      </c>
      <c r="J298" s="77">
        <v>4</v>
      </c>
      <c r="K298" s="92"/>
    </row>
    <row r="299" spans="1:11" ht="30.6" x14ac:dyDescent="0.25">
      <c r="A299" s="14" t="s">
        <v>1505</v>
      </c>
      <c r="B299" s="14" t="s">
        <v>2092</v>
      </c>
      <c r="C299" s="14" t="s">
        <v>2093</v>
      </c>
      <c r="D299" s="16">
        <v>45922</v>
      </c>
      <c r="E299" s="16"/>
      <c r="F299" s="14" t="s">
        <v>2094</v>
      </c>
      <c r="G299" s="14" t="s">
        <v>1588</v>
      </c>
      <c r="H299" s="14" t="s">
        <v>1589</v>
      </c>
      <c r="I299" s="15">
        <v>770</v>
      </c>
      <c r="J299" s="77">
        <v>4</v>
      </c>
      <c r="K299" s="92"/>
    </row>
    <row r="300" spans="1:11" ht="40.799999999999997" x14ac:dyDescent="0.25">
      <c r="A300" s="14" t="s">
        <v>1505</v>
      </c>
      <c r="B300" s="14" t="s">
        <v>2095</v>
      </c>
      <c r="C300" s="14" t="s">
        <v>2096</v>
      </c>
      <c r="D300" s="16">
        <v>45922</v>
      </c>
      <c r="E300" s="16"/>
      <c r="F300" s="14" t="s">
        <v>2097</v>
      </c>
      <c r="G300" s="14" t="s">
        <v>1625</v>
      </c>
      <c r="H300" s="14" t="s">
        <v>1626</v>
      </c>
      <c r="I300" s="15">
        <v>1190</v>
      </c>
      <c r="J300" s="77">
        <v>3</v>
      </c>
      <c r="K300" s="92"/>
    </row>
    <row r="301" spans="1:11" ht="13.2" x14ac:dyDescent="0.25">
      <c r="A301" s="14" t="s">
        <v>1505</v>
      </c>
      <c r="B301" s="14" t="s">
        <v>2098</v>
      </c>
      <c r="C301" s="14"/>
      <c r="D301" s="16">
        <v>45930</v>
      </c>
      <c r="E301" s="16"/>
      <c r="F301" s="14" t="s">
        <v>1556</v>
      </c>
      <c r="G301" s="14" t="s">
        <v>1513</v>
      </c>
      <c r="H301" s="14" t="s">
        <v>1514</v>
      </c>
      <c r="I301" s="15">
        <v>13</v>
      </c>
      <c r="J301" s="77">
        <v>4</v>
      </c>
      <c r="K301" s="92"/>
    </row>
    <row r="302" spans="1:11" ht="13.2" x14ac:dyDescent="0.25">
      <c r="A302" s="14" t="s">
        <v>1505</v>
      </c>
      <c r="B302" s="14" t="s">
        <v>2104</v>
      </c>
      <c r="C302" s="14"/>
      <c r="D302" s="16">
        <v>45931</v>
      </c>
      <c r="E302" s="16"/>
      <c r="F302" s="14" t="s">
        <v>1512</v>
      </c>
      <c r="G302" s="14" t="s">
        <v>1513</v>
      </c>
      <c r="H302" s="14" t="s">
        <v>1514</v>
      </c>
      <c r="I302" s="15">
        <v>2.1</v>
      </c>
      <c r="J302" s="77">
        <v>4</v>
      </c>
      <c r="K302" s="92"/>
    </row>
    <row r="303" spans="1:11" ht="31.8" customHeight="1" x14ac:dyDescent="0.25">
      <c r="A303" s="14" t="s">
        <v>1505</v>
      </c>
      <c r="B303" s="14" t="s">
        <v>2105</v>
      </c>
      <c r="C303" s="14" t="s">
        <v>2106</v>
      </c>
      <c r="D303" s="16">
        <v>45937</v>
      </c>
      <c r="E303" s="16"/>
      <c r="F303" s="14" t="s">
        <v>2107</v>
      </c>
      <c r="G303" s="14" t="s">
        <v>2075</v>
      </c>
      <c r="H303" s="14" t="s">
        <v>2076</v>
      </c>
      <c r="I303" s="15">
        <v>481.56</v>
      </c>
      <c r="J303" s="77">
        <v>5</v>
      </c>
      <c r="K303" s="92"/>
    </row>
    <row r="304" spans="1:11" ht="33" customHeight="1" x14ac:dyDescent="0.25">
      <c r="A304" s="14" t="s">
        <v>1505</v>
      </c>
      <c r="B304" s="14" t="s">
        <v>2108</v>
      </c>
      <c r="C304" s="14" t="s">
        <v>2109</v>
      </c>
      <c r="D304" s="16">
        <v>45938</v>
      </c>
      <c r="E304" s="16"/>
      <c r="F304" s="14" t="s">
        <v>2110</v>
      </c>
      <c r="G304" s="14" t="s">
        <v>1535</v>
      </c>
      <c r="H304" s="14" t="s">
        <v>1613</v>
      </c>
      <c r="I304" s="15">
        <v>147.32</v>
      </c>
      <c r="J304" s="77">
        <v>4</v>
      </c>
      <c r="K304" s="92"/>
    </row>
    <row r="305" spans="1:11" ht="33.6" customHeight="1" x14ac:dyDescent="0.25">
      <c r="A305" s="14" t="s">
        <v>1505</v>
      </c>
      <c r="B305" s="14" t="s">
        <v>2111</v>
      </c>
      <c r="C305" s="14" t="s">
        <v>2112</v>
      </c>
      <c r="D305" s="16">
        <v>45938</v>
      </c>
      <c r="E305" s="16"/>
      <c r="F305" s="14" t="s">
        <v>2113</v>
      </c>
      <c r="G305" s="14" t="s">
        <v>1547</v>
      </c>
      <c r="H305" s="14" t="s">
        <v>1548</v>
      </c>
      <c r="I305" s="15">
        <v>159.9</v>
      </c>
      <c r="J305" s="77">
        <v>4</v>
      </c>
      <c r="K305" s="92"/>
    </row>
    <row r="306" spans="1:11" ht="30.6" x14ac:dyDescent="0.25">
      <c r="A306" s="14" t="s">
        <v>1505</v>
      </c>
      <c r="B306" s="14" t="s">
        <v>2114</v>
      </c>
      <c r="C306" s="14" t="s">
        <v>2115</v>
      </c>
      <c r="D306" s="16">
        <v>45938</v>
      </c>
      <c r="E306" s="16"/>
      <c r="F306" s="14" t="s">
        <v>2116</v>
      </c>
      <c r="G306" s="14" t="s">
        <v>1535</v>
      </c>
      <c r="H306" s="14" t="s">
        <v>1613</v>
      </c>
      <c r="I306" s="15">
        <v>371.57</v>
      </c>
      <c r="J306" s="77">
        <v>4</v>
      </c>
      <c r="K306" s="92"/>
    </row>
    <row r="307" spans="1:11" ht="21" customHeight="1" x14ac:dyDescent="0.25">
      <c r="A307" s="14" t="s">
        <v>1505</v>
      </c>
      <c r="B307" s="14" t="s">
        <v>2117</v>
      </c>
      <c r="C307" s="14" t="s">
        <v>2118</v>
      </c>
      <c r="D307" s="16">
        <v>45938</v>
      </c>
      <c r="E307" s="16"/>
      <c r="F307" s="14" t="s">
        <v>2119</v>
      </c>
      <c r="G307" s="14" t="s">
        <v>1630</v>
      </c>
      <c r="H307" s="14" t="s">
        <v>1631</v>
      </c>
      <c r="I307" s="15">
        <v>708</v>
      </c>
      <c r="J307" s="77">
        <v>5</v>
      </c>
      <c r="K307" s="92"/>
    </row>
    <row r="308" spans="1:11" ht="20.399999999999999" x14ac:dyDescent="0.25">
      <c r="A308" s="14" t="s">
        <v>1505</v>
      </c>
      <c r="B308" s="14" t="s">
        <v>2120</v>
      </c>
      <c r="C308" s="14" t="s">
        <v>2121</v>
      </c>
      <c r="D308" s="16">
        <v>45938</v>
      </c>
      <c r="E308" s="16"/>
      <c r="F308" s="14" t="s">
        <v>2122</v>
      </c>
      <c r="G308" s="14" t="s">
        <v>1630</v>
      </c>
      <c r="H308" s="14" t="s">
        <v>1631</v>
      </c>
      <c r="I308" s="15">
        <v>708</v>
      </c>
      <c r="J308" s="77">
        <v>5</v>
      </c>
      <c r="K308" s="92"/>
    </row>
    <row r="309" spans="1:11" ht="61.2" x14ac:dyDescent="0.25">
      <c r="A309" s="14" t="s">
        <v>1505</v>
      </c>
      <c r="B309" s="14" t="s">
        <v>2123</v>
      </c>
      <c r="C309" s="14" t="s">
        <v>2124</v>
      </c>
      <c r="D309" s="16">
        <v>45939</v>
      </c>
      <c r="E309" s="16"/>
      <c r="F309" s="14" t="s">
        <v>2125</v>
      </c>
      <c r="G309" s="14"/>
      <c r="H309" s="14" t="s">
        <v>2126</v>
      </c>
      <c r="I309" s="15">
        <v>317.18</v>
      </c>
      <c r="J309" s="77">
        <v>5</v>
      </c>
      <c r="K309" s="92"/>
    </row>
    <row r="310" spans="1:11" ht="34.200000000000003" customHeight="1" x14ac:dyDescent="0.25">
      <c r="A310" s="14" t="s">
        <v>1505</v>
      </c>
      <c r="B310" s="14" t="s">
        <v>2127</v>
      </c>
      <c r="C310" s="14" t="s">
        <v>2128</v>
      </c>
      <c r="D310" s="16">
        <v>45946</v>
      </c>
      <c r="E310" s="16"/>
      <c r="F310" s="14" t="s">
        <v>2129</v>
      </c>
      <c r="G310" s="14" t="s">
        <v>2130</v>
      </c>
      <c r="H310" s="14" t="s">
        <v>2131</v>
      </c>
      <c r="I310" s="15">
        <v>1580</v>
      </c>
      <c r="J310" s="77">
        <v>5</v>
      </c>
      <c r="K310" s="92"/>
    </row>
    <row r="311" spans="1:11" ht="42" customHeight="1" x14ac:dyDescent="0.25">
      <c r="A311" s="14" t="s">
        <v>1505</v>
      </c>
      <c r="B311" s="14" t="s">
        <v>2150</v>
      </c>
      <c r="C311" s="14" t="s">
        <v>2151</v>
      </c>
      <c r="D311" s="16">
        <v>45946</v>
      </c>
      <c r="E311" s="16"/>
      <c r="F311" s="14" t="s">
        <v>2152</v>
      </c>
      <c r="G311" s="14" t="s">
        <v>2130</v>
      </c>
      <c r="H311" s="14" t="s">
        <v>2131</v>
      </c>
      <c r="I311" s="15">
        <v>0</v>
      </c>
      <c r="J311" s="77">
        <v>5</v>
      </c>
      <c r="K311" s="92"/>
    </row>
    <row r="312" spans="1:11" ht="31.2" customHeight="1" x14ac:dyDescent="0.25">
      <c r="A312" s="14" t="s">
        <v>1505</v>
      </c>
      <c r="B312" s="14" t="s">
        <v>2132</v>
      </c>
      <c r="C312" s="14" t="s">
        <v>2133</v>
      </c>
      <c r="D312" s="16">
        <v>45947</v>
      </c>
      <c r="E312" s="16"/>
      <c r="F312" s="14" t="s">
        <v>2134</v>
      </c>
      <c r="G312" s="14" t="s">
        <v>1734</v>
      </c>
      <c r="H312" s="14" t="s">
        <v>1735</v>
      </c>
      <c r="I312" s="15">
        <v>300</v>
      </c>
      <c r="J312" s="77">
        <v>4</v>
      </c>
      <c r="K312" s="92"/>
    </row>
    <row r="313" spans="1:11" ht="31.8" customHeight="1" x14ac:dyDescent="0.25">
      <c r="A313" s="14" t="s">
        <v>1505</v>
      </c>
      <c r="B313" s="14" t="s">
        <v>2135</v>
      </c>
      <c r="C313" s="14" t="s">
        <v>2136</v>
      </c>
      <c r="D313" s="16">
        <v>45953</v>
      </c>
      <c r="E313" s="16"/>
      <c r="F313" s="14" t="s">
        <v>2155</v>
      </c>
      <c r="G313" s="14" t="s">
        <v>2137</v>
      </c>
      <c r="H313" s="14" t="s">
        <v>2138</v>
      </c>
      <c r="I313" s="15">
        <v>175.89</v>
      </c>
      <c r="J313" s="77">
        <v>4</v>
      </c>
      <c r="K313" s="92"/>
    </row>
    <row r="314" spans="1:11" ht="30.6" x14ac:dyDescent="0.25">
      <c r="A314" s="14" t="s">
        <v>1505</v>
      </c>
      <c r="B314" s="14" t="s">
        <v>2139</v>
      </c>
      <c r="C314" s="14" t="s">
        <v>2140</v>
      </c>
      <c r="D314" s="16">
        <v>45953</v>
      </c>
      <c r="E314" s="16"/>
      <c r="F314" s="14" t="s">
        <v>2141</v>
      </c>
      <c r="G314" s="14" t="s">
        <v>2137</v>
      </c>
      <c r="H314" s="14" t="s">
        <v>2138</v>
      </c>
      <c r="I314" s="15">
        <v>0</v>
      </c>
      <c r="J314" s="77">
        <v>4</v>
      </c>
      <c r="K314" s="92"/>
    </row>
    <row r="315" spans="1:11" ht="30.6" x14ac:dyDescent="0.25">
      <c r="A315" s="14" t="s">
        <v>1505</v>
      </c>
      <c r="B315" s="14" t="s">
        <v>2156</v>
      </c>
      <c r="C315" s="14" t="s">
        <v>2157</v>
      </c>
      <c r="D315" s="16">
        <v>45953</v>
      </c>
      <c r="E315" s="16"/>
      <c r="F315" s="14" t="s">
        <v>2158</v>
      </c>
      <c r="G315" s="14" t="s">
        <v>1588</v>
      </c>
      <c r="H315" s="14" t="s">
        <v>1589</v>
      </c>
      <c r="I315" s="15">
        <v>890</v>
      </c>
      <c r="J315" s="77">
        <v>4</v>
      </c>
      <c r="K315" s="92"/>
    </row>
    <row r="316" spans="1:11" ht="20.399999999999999" x14ac:dyDescent="0.25">
      <c r="A316" s="14" t="s">
        <v>1505</v>
      </c>
      <c r="B316" s="14" t="s">
        <v>2159</v>
      </c>
      <c r="C316" s="14" t="s">
        <v>2160</v>
      </c>
      <c r="D316" s="16">
        <v>45953</v>
      </c>
      <c r="E316" s="16"/>
      <c r="F316" s="14" t="s">
        <v>2161</v>
      </c>
      <c r="G316" s="14" t="s">
        <v>1806</v>
      </c>
      <c r="H316" s="14" t="s">
        <v>1807</v>
      </c>
      <c r="I316" s="15">
        <v>1353</v>
      </c>
      <c r="J316" s="77">
        <v>2</v>
      </c>
      <c r="K316" s="92"/>
    </row>
    <row r="317" spans="1:11" ht="20.399999999999999" x14ac:dyDescent="0.25">
      <c r="A317" s="14" t="s">
        <v>1505</v>
      </c>
      <c r="B317" s="14" t="s">
        <v>2162</v>
      </c>
      <c r="C317" s="14"/>
      <c r="D317" s="16">
        <v>45961</v>
      </c>
      <c r="E317" s="16"/>
      <c r="F317" s="14" t="s">
        <v>1566</v>
      </c>
      <c r="G317" s="14" t="s">
        <v>1513</v>
      </c>
      <c r="H317" s="14" t="s">
        <v>1514</v>
      </c>
      <c r="I317" s="15">
        <v>3.5</v>
      </c>
      <c r="J317" s="77">
        <v>4</v>
      </c>
      <c r="K317" s="92"/>
    </row>
    <row r="318" spans="1:11" ht="13.2" x14ac:dyDescent="0.25">
      <c r="A318" s="14" t="s">
        <v>1505</v>
      </c>
      <c r="B318" s="14" t="s">
        <v>2163</v>
      </c>
      <c r="C318" s="14"/>
      <c r="D318" s="16">
        <v>45961</v>
      </c>
      <c r="E318" s="16"/>
      <c r="F318" s="14" t="s">
        <v>1556</v>
      </c>
      <c r="G318" s="14" t="s">
        <v>1513</v>
      </c>
      <c r="H318" s="14" t="s">
        <v>1514</v>
      </c>
      <c r="I318" s="15">
        <v>13</v>
      </c>
      <c r="J318" s="77">
        <v>4</v>
      </c>
      <c r="K318" s="92"/>
    </row>
    <row r="319" spans="1:11" ht="13.2" x14ac:dyDescent="0.25">
      <c r="A319" s="14" t="s">
        <v>1505</v>
      </c>
      <c r="B319" s="14" t="s">
        <v>2164</v>
      </c>
      <c r="C319" s="14"/>
      <c r="D319" s="16">
        <v>45964</v>
      </c>
      <c r="E319" s="16"/>
      <c r="F319" s="14" t="s">
        <v>1512</v>
      </c>
      <c r="G319" s="14" t="s">
        <v>1513</v>
      </c>
      <c r="H319" s="14" t="s">
        <v>1514</v>
      </c>
      <c r="I319" s="15">
        <v>2.5499999999999998</v>
      </c>
      <c r="J319" s="77">
        <v>4</v>
      </c>
      <c r="K319" s="92"/>
    </row>
    <row r="320" spans="1:11" ht="20.399999999999999" x14ac:dyDescent="0.25">
      <c r="A320" s="14" t="s">
        <v>1505</v>
      </c>
      <c r="B320" s="14" t="s">
        <v>2165</v>
      </c>
      <c r="C320" s="14" t="s">
        <v>2166</v>
      </c>
      <c r="D320" s="16">
        <v>45968</v>
      </c>
      <c r="E320" s="16"/>
      <c r="F320" s="14" t="s">
        <v>2167</v>
      </c>
      <c r="G320" s="14" t="s">
        <v>1535</v>
      </c>
      <c r="H320" s="14" t="s">
        <v>1613</v>
      </c>
      <c r="I320" s="15">
        <v>43.15</v>
      </c>
      <c r="J320" s="77">
        <v>4</v>
      </c>
      <c r="K320" s="92"/>
    </row>
    <row r="321" spans="1:11" ht="30.6" x14ac:dyDescent="0.25">
      <c r="A321" s="14" t="s">
        <v>1505</v>
      </c>
      <c r="B321" s="14" t="s">
        <v>2168</v>
      </c>
      <c r="C321" s="14" t="s">
        <v>2169</v>
      </c>
      <c r="D321" s="16">
        <v>45968</v>
      </c>
      <c r="E321" s="16"/>
      <c r="F321" s="14" t="s">
        <v>2170</v>
      </c>
      <c r="G321" s="14" t="s">
        <v>1535</v>
      </c>
      <c r="H321" s="14" t="s">
        <v>1613</v>
      </c>
      <c r="I321" s="15">
        <v>147.32</v>
      </c>
      <c r="J321" s="77">
        <v>4</v>
      </c>
      <c r="K321" s="92"/>
    </row>
    <row r="322" spans="1:11" ht="40.799999999999997" x14ac:dyDescent="0.25">
      <c r="A322" s="14" t="s">
        <v>1505</v>
      </c>
      <c r="B322" s="14" t="s">
        <v>2171</v>
      </c>
      <c r="C322" s="14" t="s">
        <v>2172</v>
      </c>
      <c r="D322" s="16">
        <v>45968</v>
      </c>
      <c r="E322" s="16"/>
      <c r="F322" s="14" t="s">
        <v>2173</v>
      </c>
      <c r="G322" s="14" t="s">
        <v>1547</v>
      </c>
      <c r="H322" s="14" t="s">
        <v>1548</v>
      </c>
      <c r="I322" s="15">
        <v>159.9</v>
      </c>
      <c r="J322" s="77">
        <v>4</v>
      </c>
      <c r="K322" s="92"/>
    </row>
    <row r="323" spans="1:11" ht="30.6" x14ac:dyDescent="0.25">
      <c r="A323" s="14" t="s">
        <v>1505</v>
      </c>
      <c r="B323" s="14" t="s">
        <v>2174</v>
      </c>
      <c r="C323" s="14" t="s">
        <v>2175</v>
      </c>
      <c r="D323" s="16">
        <v>45968</v>
      </c>
      <c r="E323" s="16"/>
      <c r="F323" s="14" t="s">
        <v>2176</v>
      </c>
      <c r="G323" s="14" t="s">
        <v>1535</v>
      </c>
      <c r="H323" s="14" t="s">
        <v>1613</v>
      </c>
      <c r="I323" s="15">
        <v>371.57</v>
      </c>
      <c r="J323" s="77">
        <v>4</v>
      </c>
      <c r="K323" s="92"/>
    </row>
    <row r="324" spans="1:11" ht="30.6" x14ac:dyDescent="0.25">
      <c r="A324" s="14" t="s">
        <v>1505</v>
      </c>
      <c r="B324" s="14" t="s">
        <v>2177</v>
      </c>
      <c r="C324" s="14" t="s">
        <v>2178</v>
      </c>
      <c r="D324" s="16">
        <v>45968</v>
      </c>
      <c r="E324" s="16"/>
      <c r="F324" s="14" t="s">
        <v>2179</v>
      </c>
      <c r="G324" s="14" t="s">
        <v>2180</v>
      </c>
      <c r="H324" s="14" t="s">
        <v>2181</v>
      </c>
      <c r="I324" s="15">
        <v>950.79</v>
      </c>
      <c r="J324" s="77">
        <v>5</v>
      </c>
      <c r="K324" s="92"/>
    </row>
    <row r="325" spans="1:11" ht="40.799999999999997" x14ac:dyDescent="0.25">
      <c r="A325" s="14" t="s">
        <v>1505</v>
      </c>
      <c r="B325" s="14" t="s">
        <v>2150</v>
      </c>
      <c r="C325" s="14" t="s">
        <v>2151</v>
      </c>
      <c r="D325" s="16">
        <v>45968</v>
      </c>
      <c r="E325" s="16"/>
      <c r="F325" s="14" t="s">
        <v>2182</v>
      </c>
      <c r="G325" s="14" t="s">
        <v>2130</v>
      </c>
      <c r="H325" s="14" t="s">
        <v>2131</v>
      </c>
      <c r="I325" s="15">
        <v>1171.5999999999999</v>
      </c>
      <c r="J325" s="77">
        <v>5</v>
      </c>
      <c r="K325" s="92"/>
    </row>
    <row r="326" spans="1:11" ht="91.8" x14ac:dyDescent="0.25">
      <c r="A326" s="14" t="s">
        <v>1505</v>
      </c>
      <c r="B326" s="14" t="s">
        <v>2183</v>
      </c>
      <c r="C326" s="14" t="s">
        <v>2184</v>
      </c>
      <c r="D326" s="16">
        <v>45978</v>
      </c>
      <c r="E326" s="16"/>
      <c r="F326" s="14" t="s">
        <v>2185</v>
      </c>
      <c r="G326" s="14"/>
      <c r="H326" s="14" t="s">
        <v>541</v>
      </c>
      <c r="I326" s="15">
        <v>43.22</v>
      </c>
      <c r="J326" s="77">
        <v>3</v>
      </c>
      <c r="K326" s="92"/>
    </row>
    <row r="327" spans="1:11" ht="91.8" x14ac:dyDescent="0.25">
      <c r="A327" s="14" t="s">
        <v>1505</v>
      </c>
      <c r="B327" s="14" t="s">
        <v>2186</v>
      </c>
      <c r="C327" s="14" t="s">
        <v>2187</v>
      </c>
      <c r="D327" s="16">
        <v>45978</v>
      </c>
      <c r="E327" s="16"/>
      <c r="F327" s="14" t="s">
        <v>2188</v>
      </c>
      <c r="G327" s="14"/>
      <c r="H327" s="14" t="s">
        <v>2189</v>
      </c>
      <c r="I327" s="15">
        <v>101.09</v>
      </c>
      <c r="J327" s="77">
        <v>5</v>
      </c>
      <c r="K327" s="92"/>
    </row>
    <row r="328" spans="1:11" ht="102" x14ac:dyDescent="0.25">
      <c r="A328" s="14" t="s">
        <v>1505</v>
      </c>
      <c r="B328" s="14" t="s">
        <v>2190</v>
      </c>
      <c r="C328" s="14" t="s">
        <v>2191</v>
      </c>
      <c r="D328" s="16">
        <v>45978</v>
      </c>
      <c r="E328" s="16"/>
      <c r="F328" s="14" t="s">
        <v>2192</v>
      </c>
      <c r="G328" s="14"/>
      <c r="H328" s="14" t="s">
        <v>2193</v>
      </c>
      <c r="I328" s="15">
        <v>152.18</v>
      </c>
      <c r="J328" s="77">
        <v>5</v>
      </c>
      <c r="K328" s="92"/>
    </row>
    <row r="329" spans="1:11" ht="102" x14ac:dyDescent="0.25">
      <c r="A329" s="14" t="s">
        <v>1505</v>
      </c>
      <c r="B329" s="14" t="s">
        <v>2194</v>
      </c>
      <c r="C329" s="14" t="s">
        <v>2195</v>
      </c>
      <c r="D329" s="16">
        <v>45978</v>
      </c>
      <c r="E329" s="16"/>
      <c r="F329" s="14" t="s">
        <v>2196</v>
      </c>
      <c r="G329" s="14"/>
      <c r="H329" s="14" t="s">
        <v>1663</v>
      </c>
      <c r="I329" s="15">
        <v>191.18</v>
      </c>
      <c r="J329" s="77">
        <v>5</v>
      </c>
      <c r="K329" s="92"/>
    </row>
    <row r="330" spans="1:11" ht="20.399999999999999" x14ac:dyDescent="0.25">
      <c r="A330" s="14" t="s">
        <v>1505</v>
      </c>
      <c r="B330" s="14" t="s">
        <v>2197</v>
      </c>
      <c r="C330" s="14" t="s">
        <v>2198</v>
      </c>
      <c r="D330" s="16">
        <v>45978</v>
      </c>
      <c r="E330" s="16"/>
      <c r="F330" s="14" t="s">
        <v>2199</v>
      </c>
      <c r="G330" s="14" t="s">
        <v>2200</v>
      </c>
      <c r="H330" s="14" t="s">
        <v>2201</v>
      </c>
      <c r="I330" s="15">
        <v>1800</v>
      </c>
      <c r="J330" s="77">
        <v>2</v>
      </c>
      <c r="K330" s="92"/>
    </row>
    <row r="331" spans="1:11" ht="20.399999999999999" x14ac:dyDescent="0.25">
      <c r="A331" s="14" t="s">
        <v>1505</v>
      </c>
      <c r="B331" s="14" t="s">
        <v>2202</v>
      </c>
      <c r="C331" s="14"/>
      <c r="D331" s="16">
        <v>45987</v>
      </c>
      <c r="E331" s="16"/>
      <c r="F331" s="14" t="s">
        <v>1665</v>
      </c>
      <c r="G331" s="14" t="s">
        <v>1513</v>
      </c>
      <c r="H331" s="14" t="s">
        <v>1514</v>
      </c>
      <c r="I331" s="15">
        <v>10</v>
      </c>
      <c r="J331" s="77">
        <v>4</v>
      </c>
      <c r="K331" s="92"/>
    </row>
    <row r="332" spans="1:11" ht="20.399999999999999" x14ac:dyDescent="0.25">
      <c r="A332" s="14" t="s">
        <v>1505</v>
      </c>
      <c r="B332" s="14" t="s">
        <v>2203</v>
      </c>
      <c r="C332" s="14" t="s">
        <v>2204</v>
      </c>
      <c r="D332" s="16">
        <v>45987</v>
      </c>
      <c r="E332" s="16"/>
      <c r="F332" s="14" t="s">
        <v>2205</v>
      </c>
      <c r="G332" s="14" t="s">
        <v>1521</v>
      </c>
      <c r="H332" s="14" t="s">
        <v>1638</v>
      </c>
      <c r="I332" s="15">
        <v>117.93</v>
      </c>
      <c r="J332" s="77">
        <v>4</v>
      </c>
      <c r="K332" s="92"/>
    </row>
    <row r="333" spans="1:11" ht="20.399999999999999" x14ac:dyDescent="0.25">
      <c r="A333" s="14" t="s">
        <v>1505</v>
      </c>
      <c r="B333" s="14" t="s">
        <v>2206</v>
      </c>
      <c r="C333" s="14" t="s">
        <v>2207</v>
      </c>
      <c r="D333" s="16">
        <v>45987</v>
      </c>
      <c r="E333" s="16"/>
      <c r="F333" s="14" t="s">
        <v>2208</v>
      </c>
      <c r="G333" s="14" t="s">
        <v>1521</v>
      </c>
      <c r="H333" s="14" t="s">
        <v>1638</v>
      </c>
      <c r="I333" s="15">
        <v>0</v>
      </c>
      <c r="J333" s="77">
        <v>4</v>
      </c>
      <c r="K333" s="92"/>
    </row>
    <row r="334" spans="1:11" ht="30.6" x14ac:dyDescent="0.25">
      <c r="A334" s="14" t="s">
        <v>1505</v>
      </c>
      <c r="B334" s="14" t="s">
        <v>2209</v>
      </c>
      <c r="C334" s="14" t="s">
        <v>2210</v>
      </c>
      <c r="D334" s="16">
        <v>45989</v>
      </c>
      <c r="E334" s="16"/>
      <c r="F334" s="14" t="s">
        <v>2211</v>
      </c>
      <c r="G334" s="14" t="s">
        <v>1806</v>
      </c>
      <c r="H334" s="14" t="s">
        <v>1807</v>
      </c>
      <c r="I334" s="15">
        <v>663.59</v>
      </c>
      <c r="J334" s="77">
        <v>2</v>
      </c>
      <c r="K334" s="92"/>
    </row>
    <row r="335" spans="1:11" ht="20.399999999999999" x14ac:dyDescent="0.25">
      <c r="A335" s="14" t="s">
        <v>1505</v>
      </c>
      <c r="B335" s="14" t="s">
        <v>2212</v>
      </c>
      <c r="C335" s="14" t="s">
        <v>2213</v>
      </c>
      <c r="D335" s="16">
        <v>45989</v>
      </c>
      <c r="E335" s="16"/>
      <c r="F335" s="14" t="s">
        <v>2214</v>
      </c>
      <c r="G335" s="14" t="s">
        <v>1630</v>
      </c>
      <c r="H335" s="14" t="s">
        <v>1631</v>
      </c>
      <c r="I335" s="15">
        <v>708</v>
      </c>
      <c r="J335" s="77">
        <v>5</v>
      </c>
      <c r="K335" s="92"/>
    </row>
    <row r="336" spans="1:11" ht="30.6" x14ac:dyDescent="0.25">
      <c r="A336" s="14" t="s">
        <v>1505</v>
      </c>
      <c r="B336" s="14" t="s">
        <v>2215</v>
      </c>
      <c r="C336" s="14" t="s">
        <v>2216</v>
      </c>
      <c r="D336" s="16">
        <v>45989</v>
      </c>
      <c r="E336" s="16"/>
      <c r="F336" s="14" t="s">
        <v>2217</v>
      </c>
      <c r="G336" s="14" t="s">
        <v>1588</v>
      </c>
      <c r="H336" s="14" t="s">
        <v>1589</v>
      </c>
      <c r="I336" s="15">
        <v>850</v>
      </c>
      <c r="J336" s="77">
        <v>4</v>
      </c>
      <c r="K336" s="92"/>
    </row>
    <row r="337" spans="1:11" ht="30.6" x14ac:dyDescent="0.25">
      <c r="A337" s="14" t="s">
        <v>1505</v>
      </c>
      <c r="B337" s="14" t="s">
        <v>2218</v>
      </c>
      <c r="C337" s="14" t="s">
        <v>2219</v>
      </c>
      <c r="D337" s="16">
        <v>45989</v>
      </c>
      <c r="E337" s="16"/>
      <c r="F337" s="14" t="s">
        <v>2220</v>
      </c>
      <c r="G337" s="14" t="s">
        <v>2221</v>
      </c>
      <c r="H337" s="14" t="s">
        <v>2222</v>
      </c>
      <c r="I337" s="15">
        <v>1500</v>
      </c>
      <c r="J337" s="77">
        <v>2</v>
      </c>
      <c r="K337" s="92"/>
    </row>
    <row r="338" spans="1:11" ht="13.2" x14ac:dyDescent="0.25">
      <c r="A338" s="14" t="s">
        <v>1505</v>
      </c>
      <c r="B338" s="14" t="s">
        <v>2223</v>
      </c>
      <c r="C338" s="14"/>
      <c r="D338" s="16">
        <v>45989</v>
      </c>
      <c r="E338" s="16"/>
      <c r="F338" s="14" t="s">
        <v>1556</v>
      </c>
      <c r="G338" s="14" t="s">
        <v>1513</v>
      </c>
      <c r="H338" s="14" t="s">
        <v>1514</v>
      </c>
      <c r="I338" s="15">
        <v>13</v>
      </c>
      <c r="J338" s="77">
        <v>4</v>
      </c>
      <c r="K338" s="92"/>
    </row>
    <row r="339" spans="1:11" ht="40.799999999999997" x14ac:dyDescent="0.25">
      <c r="A339" s="14" t="s">
        <v>1505</v>
      </c>
      <c r="B339" s="14" t="s">
        <v>2224</v>
      </c>
      <c r="C339" s="14" t="s">
        <v>2225</v>
      </c>
      <c r="D339" s="16">
        <v>45992</v>
      </c>
      <c r="E339" s="16"/>
      <c r="F339" s="14" t="s">
        <v>2226</v>
      </c>
      <c r="G339" s="14" t="s">
        <v>1547</v>
      </c>
      <c r="H339" s="14" t="s">
        <v>1548</v>
      </c>
      <c r="I339" s="15">
        <v>159.9</v>
      </c>
      <c r="J339" s="77">
        <v>4</v>
      </c>
      <c r="K339" s="92"/>
    </row>
    <row r="340" spans="1:11" ht="13.2" x14ac:dyDescent="0.25">
      <c r="A340" s="14" t="s">
        <v>1505</v>
      </c>
      <c r="B340" s="14" t="s">
        <v>2227</v>
      </c>
      <c r="C340" s="14"/>
      <c r="D340" s="16">
        <v>45993</v>
      </c>
      <c r="E340" s="16"/>
      <c r="F340" s="14" t="s">
        <v>1512</v>
      </c>
      <c r="G340" s="14" t="s">
        <v>1513</v>
      </c>
      <c r="H340" s="14" t="s">
        <v>1514</v>
      </c>
      <c r="I340" s="15">
        <v>3</v>
      </c>
      <c r="J340" s="77">
        <v>4</v>
      </c>
      <c r="K340" s="92"/>
    </row>
    <row r="341" spans="1:11" ht="30.6" x14ac:dyDescent="0.25">
      <c r="A341" s="14" t="s">
        <v>1505</v>
      </c>
      <c r="B341" s="14" t="s">
        <v>2228</v>
      </c>
      <c r="C341" s="14" t="s">
        <v>1999</v>
      </c>
      <c r="D341" s="16">
        <v>46000</v>
      </c>
      <c r="E341" s="16"/>
      <c r="F341" s="14" t="s">
        <v>2229</v>
      </c>
      <c r="G341" s="14" t="s">
        <v>1734</v>
      </c>
      <c r="H341" s="14" t="s">
        <v>1735</v>
      </c>
      <c r="I341" s="15">
        <v>300</v>
      </c>
      <c r="J341" s="77">
        <v>4</v>
      </c>
      <c r="K341" s="92"/>
    </row>
    <row r="342" spans="1:11" ht="30.6" x14ac:dyDescent="0.25">
      <c r="A342" s="14" t="s">
        <v>1505</v>
      </c>
      <c r="B342" s="14" t="s">
        <v>2230</v>
      </c>
      <c r="C342" s="14" t="s">
        <v>2231</v>
      </c>
      <c r="D342" s="16">
        <v>46010</v>
      </c>
      <c r="E342" s="16"/>
      <c r="F342" s="14" t="s">
        <v>2232</v>
      </c>
      <c r="G342" s="14" t="s">
        <v>1588</v>
      </c>
      <c r="H342" s="14" t="s">
        <v>1589</v>
      </c>
      <c r="I342" s="15">
        <v>590</v>
      </c>
      <c r="J342" s="77">
        <v>4</v>
      </c>
      <c r="K342" s="92"/>
    </row>
    <row r="343" spans="1:11" ht="20.399999999999999" x14ac:dyDescent="0.25">
      <c r="A343" s="14" t="s">
        <v>1505</v>
      </c>
      <c r="B343" s="14" t="s">
        <v>2233</v>
      </c>
      <c r="C343" s="14" t="s">
        <v>2234</v>
      </c>
      <c r="D343" s="16">
        <v>46010</v>
      </c>
      <c r="E343" s="16"/>
      <c r="F343" s="14" t="s">
        <v>2235</v>
      </c>
      <c r="G343" s="14" t="s">
        <v>1630</v>
      </c>
      <c r="H343" s="14" t="s">
        <v>1631</v>
      </c>
      <c r="I343" s="15">
        <v>708</v>
      </c>
      <c r="J343" s="77">
        <v>5</v>
      </c>
      <c r="K343" s="92"/>
    </row>
    <row r="344" spans="1:11" ht="30.6" x14ac:dyDescent="0.25">
      <c r="A344" s="14" t="s">
        <v>1505</v>
      </c>
      <c r="B344" s="14" t="s">
        <v>2236</v>
      </c>
      <c r="C344" s="14" t="s">
        <v>2031</v>
      </c>
      <c r="D344" s="16">
        <v>46010</v>
      </c>
      <c r="E344" s="16"/>
      <c r="F344" s="14" t="s">
        <v>2237</v>
      </c>
      <c r="G344" s="14" t="s">
        <v>1734</v>
      </c>
      <c r="H344" s="14" t="s">
        <v>1735</v>
      </c>
      <c r="I344" s="15">
        <v>300</v>
      </c>
      <c r="J344" s="77">
        <v>4</v>
      </c>
      <c r="K344" s="92"/>
    </row>
    <row r="345" spans="1:11" ht="30.6" x14ac:dyDescent="0.25">
      <c r="A345" s="14" t="s">
        <v>1505</v>
      </c>
      <c r="B345" s="14" t="s">
        <v>1924</v>
      </c>
      <c r="C345" s="14" t="s">
        <v>1925</v>
      </c>
      <c r="D345" s="16">
        <v>45847</v>
      </c>
      <c r="E345" s="16"/>
      <c r="F345" s="14" t="s">
        <v>2238</v>
      </c>
      <c r="G345" s="14" t="s">
        <v>1806</v>
      </c>
      <c r="H345" s="14" t="s">
        <v>1807</v>
      </c>
      <c r="I345" s="15">
        <v>240.19</v>
      </c>
      <c r="J345" s="77">
        <v>3</v>
      </c>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x14ac:dyDescent="0.2">
      <c r="A4478" s="14"/>
      <c r="B4478" s="14"/>
      <c r="C4478" s="14"/>
      <c r="D4478" s="16"/>
      <c r="E4478" s="16"/>
      <c r="F4478" s="14"/>
      <c r="G4478" s="14"/>
      <c r="H4478" s="14"/>
      <c r="I4478" s="15"/>
      <c r="J4478" s="77"/>
    </row>
    <row r="4479" spans="1:11" x14ac:dyDescent="0.2">
      <c r="A4479" s="14"/>
      <c r="B4479" s="14"/>
      <c r="C4479" s="14"/>
      <c r="D4479" s="16"/>
      <c r="E4479" s="16"/>
      <c r="F4479" s="14"/>
      <c r="G4479" s="14"/>
      <c r="H4479" s="14"/>
      <c r="I4479" s="15"/>
      <c r="J4479" s="77"/>
    </row>
    <row r="4480" spans="1:11"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sheetData>
  <dataConsolidate/>
  <mergeCells count="5">
    <mergeCell ref="A100:H100"/>
    <mergeCell ref="I101:J101"/>
    <mergeCell ref="I100:J100"/>
    <mergeCell ref="A101:H101"/>
    <mergeCell ref="A105:J105"/>
  </mergeCells>
  <conditionalFormatting sqref="A107:J4991">
    <cfRule type="expression" dxfId="110" priority="1" stopIfTrue="1">
      <formula>$A107&lt;&gt;""</formula>
    </cfRule>
  </conditionalFormatting>
  <conditionalFormatting sqref="B463:E468">
    <cfRule type="expression" dxfId="109" priority="193" stopIfTrue="1">
      <formula>$A463&lt;&gt;""</formula>
    </cfRule>
  </conditionalFormatting>
  <conditionalFormatting sqref="B475:E479">
    <cfRule type="expression" dxfId="108" priority="228" stopIfTrue="1">
      <formula>$A475&lt;&gt;""</formula>
    </cfRule>
  </conditionalFormatting>
  <conditionalFormatting sqref="B680:E680">
    <cfRule type="expression" dxfId="107" priority="120" stopIfTrue="1">
      <formula>$A680&lt;&gt;""</formula>
    </cfRule>
  </conditionalFormatting>
  <conditionalFormatting sqref="B682:E682 H682:I682 B683:I684 B685:E690 H685:I690">
    <cfRule type="expression" dxfId="106" priority="80" stopIfTrue="1">
      <formula>$A682&lt;&gt;""</formula>
    </cfRule>
  </conditionalFormatting>
  <conditionalFormatting sqref="B692:E692 H692:I692">
    <cfRule type="expression" dxfId="105" priority="71" stopIfTrue="1">
      <formula>$A692&lt;&gt;""</formula>
    </cfRule>
  </conditionalFormatting>
  <conditionalFormatting sqref="B810:E810">
    <cfRule type="expression" dxfId="104" priority="143" stopIfTrue="1">
      <formula>$A810&lt;&gt;""</formula>
    </cfRule>
  </conditionalFormatting>
  <conditionalFormatting sqref="B1101:E1101">
    <cfRule type="expression" dxfId="103" priority="189" stopIfTrue="1">
      <formula>$A1101&lt;&gt;""</formula>
    </cfRule>
  </conditionalFormatting>
  <conditionalFormatting sqref="B1105:E1105">
    <cfRule type="expression" dxfId="102" priority="245" stopIfTrue="1">
      <formula>$A1105&lt;&gt;""</formula>
    </cfRule>
  </conditionalFormatting>
  <conditionalFormatting sqref="B1122:E1127">
    <cfRule type="expression" dxfId="101" priority="235" stopIfTrue="1">
      <formula>$A1122&lt;&gt;""</formula>
    </cfRule>
  </conditionalFormatting>
  <conditionalFormatting sqref="B1129:E1139">
    <cfRule type="expression" dxfId="100" priority="103" stopIfTrue="1">
      <formula>$A1129&lt;&gt;""</formula>
    </cfRule>
  </conditionalFormatting>
  <conditionalFormatting sqref="B1143:E1143">
    <cfRule type="expression" dxfId="99" priority="129" stopIfTrue="1">
      <formula>$A1143&lt;&gt;""</formula>
    </cfRule>
  </conditionalFormatting>
  <conditionalFormatting sqref="B1244:E1251 I1244:J1261">
    <cfRule type="expression" dxfId="98" priority="179" stopIfTrue="1">
      <formula>$A1244&lt;&gt;""</formula>
    </cfRule>
  </conditionalFormatting>
  <conditionalFormatting sqref="B1284:E1292">
    <cfRule type="expression" dxfId="97" priority="214" stopIfTrue="1">
      <formula>$A1284&lt;&gt;""</formula>
    </cfRule>
  </conditionalFormatting>
  <conditionalFormatting sqref="B1294:E1317">
    <cfRule type="expression" dxfId="96" priority="93" stopIfTrue="1">
      <formula>$A1294&lt;&gt;""</formula>
    </cfRule>
  </conditionalFormatting>
  <conditionalFormatting sqref="B1351:E1354">
    <cfRule type="expression" dxfId="95" priority="110" stopIfTrue="1">
      <formula>$A1351&lt;&gt;""</formula>
    </cfRule>
  </conditionalFormatting>
  <conditionalFormatting sqref="B1356:E1358">
    <cfRule type="expression" dxfId="94" priority="315" stopIfTrue="1">
      <formula>$A1356&lt;&gt;""</formula>
    </cfRule>
  </conditionalFormatting>
  <conditionalFormatting sqref="B1360:E1370">
    <cfRule type="expression" dxfId="93" priority="134" stopIfTrue="1">
      <formula>$A1360&lt;&gt;""</formula>
    </cfRule>
  </conditionalFormatting>
  <conditionalFormatting sqref="B1384:E1395">
    <cfRule type="expression" dxfId="92" priority="172" stopIfTrue="1">
      <formula>$A1384&lt;&gt;""</formula>
    </cfRule>
  </conditionalFormatting>
  <conditionalFormatting sqref="B1403:E1441">
    <cfRule type="expression" dxfId="91" priority="209" stopIfTrue="1">
      <formula>$A1403&lt;&gt;""</formula>
    </cfRule>
  </conditionalFormatting>
  <conditionalFormatting sqref="B1444:E1449">
    <cfRule type="expression" dxfId="90" priority="279" stopIfTrue="1">
      <formula>$A1444&lt;&gt;""</formula>
    </cfRule>
  </conditionalFormatting>
  <conditionalFormatting sqref="B480:G480">
    <cfRule type="expression" dxfId="89" priority="229" stopIfTrue="1">
      <formula>$A480&lt;&gt;""</formula>
    </cfRule>
  </conditionalFormatting>
  <conditionalFormatting sqref="B469:H474">
    <cfRule type="expression" dxfId="88" priority="249" stopIfTrue="1">
      <formula>$A469&lt;&gt;""</formula>
    </cfRule>
  </conditionalFormatting>
  <conditionalFormatting sqref="B481:H487">
    <cfRule type="expression" dxfId="87" priority="205" stopIfTrue="1">
      <formula>$A481&lt;&gt;""</formula>
    </cfRule>
  </conditionalFormatting>
  <conditionalFormatting sqref="B1058:H1073">
    <cfRule type="expression" dxfId="86" priority="275" stopIfTrue="1">
      <formula>$A1058&lt;&gt;""</formula>
    </cfRule>
  </conditionalFormatting>
  <conditionalFormatting sqref="B1263:H1265 B1266:E1279 H1266:H1279">
    <cfRule type="expression" dxfId="85" priority="204" stopIfTrue="1">
      <formula>$A1263&lt;&gt;""</formula>
    </cfRule>
  </conditionalFormatting>
  <conditionalFormatting sqref="B1281:H1283">
    <cfRule type="expression" dxfId="84" priority="99" stopIfTrue="1">
      <formula>$A1281&lt;&gt;""</formula>
    </cfRule>
  </conditionalFormatting>
  <conditionalFormatting sqref="B1355:H1355">
    <cfRule type="expression" dxfId="83" priority="345" stopIfTrue="1">
      <formula>$A1355&lt;&gt;""</formula>
    </cfRule>
  </conditionalFormatting>
  <conditionalFormatting sqref="B1371:H1376">
    <cfRule type="expression" dxfId="82" priority="73" stopIfTrue="1">
      <formula>$A1371&lt;&gt;""</formula>
    </cfRule>
  </conditionalFormatting>
  <conditionalFormatting sqref="B1401:H1402">
    <cfRule type="expression" dxfId="81" priority="252" stopIfTrue="1">
      <formula>$A1401&lt;&gt;""</formula>
    </cfRule>
  </conditionalFormatting>
  <conditionalFormatting sqref="B255:I255">
    <cfRule type="expression" dxfId="80" priority="55" stopIfTrue="1">
      <formula>$A255&lt;&gt;""</formula>
    </cfRule>
  </conditionalFormatting>
  <conditionalFormatting sqref="B461:I462 J461:J490 J636:J694 B691:I691 B693:I694 B802:E802 H802:J802 H810:J810 B817:E817 H817:J817 I1046:J1073 B1102:H1102 I1102:J1117 H1105:H1117 B1106:G1117 I1122:J1127 F1244:H1244 B1252:H1261 J1262:J1279 B1293:H1293 B1318:H1350 I1355:J1358 J1359:J1376 F1404:H1438 F1439:J1441 B1442:H1443">
    <cfRule type="expression" dxfId="79" priority="346" stopIfTrue="1">
      <formula>$A461&lt;&gt;""</formula>
    </cfRule>
  </conditionalFormatting>
  <conditionalFormatting sqref="B488:I490">
    <cfRule type="expression" dxfId="78" priority="151" stopIfTrue="1">
      <formula>$A488&lt;&gt;""</formula>
    </cfRule>
  </conditionalFormatting>
  <conditionalFormatting sqref="B636:I679">
    <cfRule type="expression" dxfId="77" priority="312" stopIfTrue="1">
      <formula>$A636&lt;&gt;""</formula>
    </cfRule>
  </conditionalFormatting>
  <conditionalFormatting sqref="B681:I681">
    <cfRule type="expression" dxfId="76" priority="78" stopIfTrue="1">
      <formula>$A681&lt;&gt;""</formula>
    </cfRule>
  </conditionalFormatting>
  <conditionalFormatting sqref="B1128:I1128">
    <cfRule type="expression" dxfId="75" priority="203" stopIfTrue="1">
      <formula>$A1128&lt;&gt;""</formula>
    </cfRule>
  </conditionalFormatting>
  <conditionalFormatting sqref="B1140:I1142">
    <cfRule type="expression" dxfId="74" priority="72" stopIfTrue="1">
      <formula>$A1140&lt;&gt;""</formula>
    </cfRule>
  </conditionalFormatting>
  <conditionalFormatting sqref="B1144:I1148">
    <cfRule type="expression" dxfId="73" priority="74" stopIfTrue="1">
      <formula>$A1144&lt;&gt;""</formula>
    </cfRule>
  </conditionalFormatting>
  <conditionalFormatting sqref="B1262:I1262 I1263:I1279">
    <cfRule type="expression" dxfId="72" priority="207" stopIfTrue="1">
      <formula>$A1262&lt;&gt;""</formula>
    </cfRule>
  </conditionalFormatting>
  <conditionalFormatting sqref="B1359:I1359">
    <cfRule type="expression" dxfId="71" priority="202" stopIfTrue="1">
      <formula>$A1359&lt;&gt;""</formula>
    </cfRule>
  </conditionalFormatting>
  <conditionalFormatting sqref="B138:J167">
    <cfRule type="expression" dxfId="70" priority="48" stopIfTrue="1">
      <formula>$A138&lt;&gt;""</formula>
    </cfRule>
  </conditionalFormatting>
  <conditionalFormatting sqref="B340:J341">
    <cfRule type="expression" dxfId="69" priority="6" stopIfTrue="1">
      <formula>$A340&lt;&gt;""</formula>
    </cfRule>
  </conditionalFormatting>
  <conditionalFormatting sqref="B351:J411">
    <cfRule type="expression" dxfId="68" priority="317" stopIfTrue="1">
      <formula>$A351&lt;&gt;""</formula>
    </cfRule>
  </conditionalFormatting>
  <conditionalFormatting sqref="B448:J449">
    <cfRule type="expression" dxfId="67" priority="278" stopIfTrue="1">
      <formula>$A448&lt;&gt;""</formula>
    </cfRule>
  </conditionalFormatting>
  <conditionalFormatting sqref="B590:J616">
    <cfRule type="expression" dxfId="66" priority="58" stopIfTrue="1">
      <formula>$A590&lt;&gt;""</formula>
    </cfRule>
  </conditionalFormatting>
  <conditionalFormatting sqref="B1044:J1045">
    <cfRule type="expression" dxfId="65" priority="273" stopIfTrue="1">
      <formula>$A1044&lt;&gt;""</formula>
    </cfRule>
  </conditionalFormatting>
  <conditionalFormatting sqref="B1118:J1121">
    <cfRule type="expression" dxfId="64" priority="63" stopIfTrue="1">
      <formula>$A1118&lt;&gt;""</formula>
    </cfRule>
  </conditionalFormatting>
  <conditionalFormatting sqref="B1149:J1243">
    <cfRule type="expression" dxfId="63" priority="89" stopIfTrue="1">
      <formula>$A1149&lt;&gt;""</formula>
    </cfRule>
  </conditionalFormatting>
  <conditionalFormatting sqref="B1397:J1397">
    <cfRule type="expression" dxfId="62" priority="254" stopIfTrue="1">
      <formula>$A1397&lt;&gt;""</formula>
    </cfRule>
  </conditionalFormatting>
  <conditionalFormatting sqref="B1452:J4365">
    <cfRule type="expression" dxfId="61" priority="98" stopIfTrue="1">
      <formula>$A1452&lt;&gt;""</formula>
    </cfRule>
  </conditionalFormatting>
  <conditionalFormatting sqref="F180:F181">
    <cfRule type="expression" dxfId="60" priority="43" stopIfTrue="1">
      <formula>$A180&lt;&gt;""</formula>
    </cfRule>
  </conditionalFormatting>
  <conditionalFormatting sqref="F198:F200">
    <cfRule type="expression" dxfId="59" priority="38" stopIfTrue="1">
      <formula>$A198&lt;&gt;""</formula>
    </cfRule>
  </conditionalFormatting>
  <conditionalFormatting sqref="F204">
    <cfRule type="expression" dxfId="58" priority="35" stopIfTrue="1">
      <formula>$A204&lt;&gt;""</formula>
    </cfRule>
  </conditionalFormatting>
  <conditionalFormatting sqref="F210">
    <cfRule type="expression" dxfId="57" priority="33" stopIfTrue="1">
      <formula>$A210&lt;&gt;""</formula>
    </cfRule>
  </conditionalFormatting>
  <conditionalFormatting sqref="F233">
    <cfRule type="expression" dxfId="56" priority="29" stopIfTrue="1">
      <formula>$A233&lt;&gt;""</formula>
    </cfRule>
  </conditionalFormatting>
  <conditionalFormatting sqref="F252">
    <cfRule type="expression" dxfId="55" priority="26" stopIfTrue="1">
      <formula>$A252&lt;&gt;""</formula>
    </cfRule>
  </conditionalFormatting>
  <conditionalFormatting sqref="F254:F259">
    <cfRule type="expression" dxfId="54" priority="25" stopIfTrue="1">
      <formula>$A254&lt;&gt;""</formula>
    </cfRule>
  </conditionalFormatting>
  <conditionalFormatting sqref="F272">
    <cfRule type="expression" dxfId="53" priority="21" stopIfTrue="1">
      <formula>$A272&lt;&gt;""</formula>
    </cfRule>
  </conditionalFormatting>
  <conditionalFormatting sqref="F279:F280">
    <cfRule type="expression" dxfId="52" priority="19" stopIfTrue="1">
      <formula>$A279&lt;&gt;""</formula>
    </cfRule>
  </conditionalFormatting>
  <conditionalFormatting sqref="F198:H202">
    <cfRule type="expression" dxfId="51" priority="50" stopIfTrue="1">
      <formula>$A198&lt;&gt;""</formula>
    </cfRule>
  </conditionalFormatting>
  <conditionalFormatting sqref="F205:H206">
    <cfRule type="expression" dxfId="50" priority="49" stopIfTrue="1">
      <formula>$A205&lt;&gt;""</formula>
    </cfRule>
  </conditionalFormatting>
  <conditionalFormatting sqref="F463:H464">
    <cfRule type="expression" dxfId="49" priority="195" stopIfTrue="1">
      <formula>$A463&lt;&gt;""</formula>
    </cfRule>
  </conditionalFormatting>
  <conditionalFormatting sqref="F467:H468">
    <cfRule type="expression" dxfId="48" priority="285" stopIfTrue="1">
      <formula>$A467&lt;&gt;""</formula>
    </cfRule>
  </conditionalFormatting>
  <conditionalFormatting sqref="F475:H477 H478:H480">
    <cfRule type="expression" dxfId="47" priority="227" stopIfTrue="1">
      <formula>$A475&lt;&gt;""</formula>
    </cfRule>
  </conditionalFormatting>
  <conditionalFormatting sqref="F1122:H1122">
    <cfRule type="expression" dxfId="46" priority="336" stopIfTrue="1">
      <formula>$A1122&lt;&gt;""</formula>
    </cfRule>
  </conditionalFormatting>
  <conditionalFormatting sqref="F1246:H1251">
    <cfRule type="expression" dxfId="45" priority="178" stopIfTrue="1">
      <formula>$A1246&lt;&gt;""</formula>
    </cfRule>
  </conditionalFormatting>
  <conditionalFormatting sqref="F174:I176">
    <cfRule type="expression" dxfId="44" priority="45" stopIfTrue="1">
      <formula>$A174&lt;&gt;""</formula>
    </cfRule>
  </conditionalFormatting>
  <conditionalFormatting sqref="F260:I260">
    <cfRule type="expression" dxfId="43" priority="52" stopIfTrue="1">
      <formula>$A260&lt;&gt;""</formula>
    </cfRule>
  </conditionalFormatting>
  <conditionalFormatting sqref="F168:J173 B168:E178 I236:J236">
    <cfRule type="expression" dxfId="42" priority="56" stopIfTrue="1">
      <formula>$A168&lt;&gt;""</formula>
    </cfRule>
  </conditionalFormatting>
  <conditionalFormatting sqref="G203">
    <cfRule type="expression" dxfId="41" priority="37" stopIfTrue="1">
      <formula>$A203&lt;&gt;""</formula>
    </cfRule>
  </conditionalFormatting>
  <conditionalFormatting sqref="G209">
    <cfRule type="expression" dxfId="40" priority="34" stopIfTrue="1">
      <formula>$A209&lt;&gt;""</formula>
    </cfRule>
  </conditionalFormatting>
  <conditionalFormatting sqref="G217">
    <cfRule type="expression" dxfId="39" priority="32" stopIfTrue="1">
      <formula>$A217&lt;&gt;""</formula>
    </cfRule>
  </conditionalFormatting>
  <conditionalFormatting sqref="G220">
    <cfRule type="expression" dxfId="38" priority="31" stopIfTrue="1">
      <formula>$A220&lt;&gt;""</formula>
    </cfRule>
  </conditionalFormatting>
  <conditionalFormatting sqref="G232:G233">
    <cfRule type="expression" dxfId="37" priority="30" stopIfTrue="1">
      <formula>$A232&lt;&gt;""</formula>
    </cfRule>
  </conditionalFormatting>
  <conditionalFormatting sqref="G265">
    <cfRule type="expression" dxfId="36" priority="24" stopIfTrue="1">
      <formula>$A265&lt;&gt;""</formula>
    </cfRule>
  </conditionalFormatting>
  <conditionalFormatting sqref="G270:G271">
    <cfRule type="expression" dxfId="35" priority="22" stopIfTrue="1">
      <formula>$A270&lt;&gt;""</formula>
    </cfRule>
  </conditionalFormatting>
  <conditionalFormatting sqref="G284:G287">
    <cfRule type="expression" dxfId="34" priority="17" stopIfTrue="1">
      <formula>$A284&lt;&gt;""</formula>
    </cfRule>
  </conditionalFormatting>
  <conditionalFormatting sqref="G301:G302">
    <cfRule type="expression" dxfId="33" priority="15" stopIfTrue="1">
      <formula>$A301&lt;&gt;""</formula>
    </cfRule>
  </conditionalFormatting>
  <conditionalFormatting sqref="G168:H168">
    <cfRule type="expression" dxfId="32" priority="46" stopIfTrue="1">
      <formula>$A168&lt;&gt;""</formula>
    </cfRule>
  </conditionalFormatting>
  <conditionalFormatting sqref="G177:H179">
    <cfRule type="expression" dxfId="31" priority="44" stopIfTrue="1">
      <formula>$A177&lt;&gt;""</formula>
    </cfRule>
  </conditionalFormatting>
  <conditionalFormatting sqref="G188:H188">
    <cfRule type="expression" dxfId="30" priority="42" stopIfTrue="1">
      <formula>$A188&lt;&gt;""</formula>
    </cfRule>
  </conditionalFormatting>
  <conditionalFormatting sqref="G193:H193">
    <cfRule type="expression" dxfId="29" priority="40" stopIfTrue="1">
      <formula>$A193&lt;&gt;""</formula>
    </cfRule>
  </conditionalFormatting>
  <conditionalFormatting sqref="G195:H195">
    <cfRule type="expression" dxfId="28" priority="41" stopIfTrue="1">
      <formula>$A195&lt;&gt;""</formula>
    </cfRule>
  </conditionalFormatting>
  <conditionalFormatting sqref="G197:H199">
    <cfRule type="expression" dxfId="27" priority="39" stopIfTrue="1">
      <formula>$A197&lt;&gt;""</formula>
    </cfRule>
  </conditionalFormatting>
  <conditionalFormatting sqref="G247:H247">
    <cfRule type="expression" dxfId="26" priority="28" stopIfTrue="1">
      <formula>$A247&lt;&gt;""</formula>
    </cfRule>
  </conditionalFormatting>
  <conditionalFormatting sqref="G249:H249">
    <cfRule type="expression" dxfId="25" priority="27" stopIfTrue="1">
      <formula>$A249&lt;&gt;""</formula>
    </cfRule>
  </conditionalFormatting>
  <conditionalFormatting sqref="H203:H204">
    <cfRule type="expression" dxfId="24" priority="36" stopIfTrue="1">
      <formula>$A203&lt;&gt;""</formula>
    </cfRule>
  </conditionalFormatting>
  <conditionalFormatting sqref="H465:H466">
    <cfRule type="expression" dxfId="23" priority="199" stopIfTrue="1">
      <formula>$A465&lt;&gt;""</formula>
    </cfRule>
  </conditionalFormatting>
  <conditionalFormatting sqref="H1123:H1127">
    <cfRule type="expression" dxfId="22" priority="237" stopIfTrue="1">
      <formula>$A1123&lt;&gt;""</formula>
    </cfRule>
  </conditionalFormatting>
  <conditionalFormatting sqref="H1245">
    <cfRule type="expression" dxfId="21" priority="248" stopIfTrue="1">
      <formula>$A1245&lt;&gt;""</formula>
    </cfRule>
  </conditionalFormatting>
  <conditionalFormatting sqref="H1284:H1292">
    <cfRule type="expression" dxfId="20" priority="216" stopIfTrue="1">
      <formula>$A1284&lt;&gt;""</formula>
    </cfRule>
  </conditionalFormatting>
  <conditionalFormatting sqref="H1294:H1317">
    <cfRule type="expression" dxfId="19" priority="95" stopIfTrue="1">
      <formula>$A1294&lt;&gt;""</formula>
    </cfRule>
  </conditionalFormatting>
  <conditionalFormatting sqref="H1356:H1358">
    <cfRule type="expression" dxfId="18" priority="314" stopIfTrue="1">
      <formula>$A1356&lt;&gt;""</formula>
    </cfRule>
  </conditionalFormatting>
  <conditionalFormatting sqref="H1360:H1370">
    <cfRule type="expression" dxfId="17" priority="75" stopIfTrue="1">
      <formula>$A1360&lt;&gt;""</formula>
    </cfRule>
  </conditionalFormatting>
  <conditionalFormatting sqref="H1403">
    <cfRule type="expression" dxfId="16" priority="211" stopIfTrue="1">
      <formula>$A1403&lt;&gt;""</formula>
    </cfRule>
  </conditionalFormatting>
  <conditionalFormatting sqref="H1444:H1449">
    <cfRule type="expression" dxfId="15" priority="281" stopIfTrue="1">
      <formula>$A1444&lt;&gt;""</formula>
    </cfRule>
  </conditionalFormatting>
  <conditionalFormatting sqref="H177:I178">
    <cfRule type="expression" dxfId="14" priority="53" stopIfTrue="1">
      <formula>$A177&lt;&gt;""</formula>
    </cfRule>
  </conditionalFormatting>
  <conditionalFormatting sqref="H256:I259">
    <cfRule type="expression" dxfId="13" priority="54" stopIfTrue="1">
      <formula>$A256&lt;&gt;""</formula>
    </cfRule>
  </conditionalFormatting>
  <conditionalFormatting sqref="H261:I261">
    <cfRule type="expression" dxfId="12" priority="51" stopIfTrue="1">
      <formula>$A261&lt;&gt;""</formula>
    </cfRule>
  </conditionalFormatting>
  <conditionalFormatting sqref="H680:I680">
    <cfRule type="expression" dxfId="11" priority="122" stopIfTrue="1">
      <formula>$A680&lt;&gt;""</formula>
    </cfRule>
  </conditionalFormatting>
  <conditionalFormatting sqref="H1129:I1139">
    <cfRule type="expression" dxfId="10" priority="106" stopIfTrue="1">
      <formula>$A1129&lt;&gt;""</formula>
    </cfRule>
  </conditionalFormatting>
  <conditionalFormatting sqref="H1143:I1143">
    <cfRule type="expression" dxfId="9" priority="132" stopIfTrue="1">
      <formula>$A1143&lt;&gt;""</formula>
    </cfRule>
  </conditionalFormatting>
  <conditionalFormatting sqref="H1101:J1101">
    <cfRule type="expression" dxfId="8" priority="188" stopIfTrue="1">
      <formula>$A1101&lt;&gt;""</formula>
    </cfRule>
  </conditionalFormatting>
  <conditionalFormatting sqref="H1351:J1354">
    <cfRule type="expression" dxfId="7" priority="111" stopIfTrue="1">
      <formula>$A1351&lt;&gt;""</formula>
    </cfRule>
  </conditionalFormatting>
  <conditionalFormatting sqref="H1384:J1395">
    <cfRule type="expression" dxfId="6" priority="70" stopIfTrue="1">
      <formula>$A1384&lt;&gt;""</formula>
    </cfRule>
  </conditionalFormatting>
  <conditionalFormatting sqref="I463:I487">
    <cfRule type="expression" dxfId="5" priority="196" stopIfTrue="1">
      <formula>$A463&lt;&gt;""</formula>
    </cfRule>
  </conditionalFormatting>
  <conditionalFormatting sqref="I1360:I1376">
    <cfRule type="expression" dxfId="4" priority="138" stopIfTrue="1">
      <formula>$A1360&lt;&gt;""</formula>
    </cfRule>
  </conditionalFormatting>
  <conditionalFormatting sqref="I1281:J1350">
    <cfRule type="expression" dxfId="3" priority="218" stopIfTrue="1">
      <formula>$A1281&lt;&gt;""</formula>
    </cfRule>
  </conditionalFormatting>
  <conditionalFormatting sqref="I1401:J1438">
    <cfRule type="expression" dxfId="2" priority="213" stopIfTrue="1">
      <formula>$A1401&lt;&gt;""</formula>
    </cfRule>
  </conditionalFormatting>
  <conditionalFormatting sqref="I1442:J1449">
    <cfRule type="expression" dxfId="1" priority="311" stopIfTrue="1">
      <formula>$A1442&lt;&gt;""</formula>
    </cfRule>
  </conditionalFormatting>
  <conditionalFormatting sqref="J1128:J1148">
    <cfRule type="expression" dxfId="0" priority="338" stopIfTrue="1">
      <formula>$A1128&lt;&gt;""</formula>
    </cfRule>
  </conditionalFormatting>
  <dataValidations count="5">
    <dataValidation type="date" allowBlank="1" showInputMessage="1" showErrorMessage="1" sqref="D102:E102 D4992:E65527 D106:E106" xr:uid="{F5059AEA-A0D8-4B20-9D3C-8B76D9C427E6}">
      <formula1>42370</formula1>
      <formula2>42735</formula2>
    </dataValidation>
    <dataValidation type="list" allowBlank="1" sqref="F107:F4991" xr:uid="{255B499D-B3E6-47A9-A857-DBFE56F071D9}">
      <formula1>$F$96:$F$99</formula1>
    </dataValidation>
    <dataValidation type="list" allowBlank="1" showInputMessage="1" showErrorMessage="1" sqref="A107:A4991" xr:uid="{540C0DA9-E9CD-4805-B659-E67C1C32B21C}">
      <formula1>OFFSET($A$1,0,0,$B$3,1)</formula1>
    </dataValidation>
    <dataValidation allowBlank="1" sqref="G107:G4991" xr:uid="{B36265DD-F5DD-4F0A-AD93-4A0388363C0B}"/>
    <dataValidation type="list" allowBlank="1" showInputMessage="1" showErrorMessage="1" errorTitle="Chyba !" error="zadajte (vyberte zo zoznamu) platný analytický kód podľa nápovedy k bunke I104" sqref="J107:J9991" xr:uid="{071F420F-A599-4F3D-AF2C-7259B8CAF30B}">
      <formula1>"1,2,3,4,5,10,99"</formula1>
    </dataValidation>
  </dataValidations>
  <printOptions verticalCentered="1"/>
  <pageMargins left="0.25" right="0.25" top="0.75" bottom="0.75" header="0.3" footer="0.3"/>
  <pageSetup paperSize="9" scale="63" fitToHeight="0" orientation="portrait"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0.399999999999999"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Slovenská baseballová federácia, Olympijské námestie 14290/1, Bratislava, 831 04</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1275</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3">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30844568</v>
      </c>
      <c r="E18" s="147" t="s">
        <v>1300</v>
      </c>
      <c r="F18" s="284">
        <v>421947749446</v>
      </c>
      <c r="N18" s="137" t="str">
        <f t="shared" si="0"/>
        <v xml:space="preserve">r - </v>
      </c>
      <c r="O18" s="137" t="s">
        <v>368</v>
      </c>
    </row>
    <row r="19" spans="1:16" x14ac:dyDescent="0.25">
      <c r="E19" s="147" t="s">
        <v>1301</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1302</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Slovenská baseballová federácia, Olympijské námestie 14290/1, Bratislava, 831 04</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74" t="s">
        <v>1309</v>
      </c>
      <c r="C14" s="375"/>
      <c r="F14" s="313"/>
      <c r="N14" s="137" t="str">
        <f t="shared" si="0"/>
        <v xml:space="preserve">n - </v>
      </c>
      <c r="O14" s="137" t="s">
        <v>364</v>
      </c>
    </row>
    <row r="15" spans="1:16" ht="34.35" customHeight="1" x14ac:dyDescent="0.25">
      <c r="A15" s="139" t="s">
        <v>1310</v>
      </c>
      <c r="B15" s="374"/>
      <c r="C15" s="375"/>
      <c r="F15" s="377"/>
      <c r="N15" s="137" t="str">
        <f t="shared" si="0"/>
        <v xml:space="preserve">o - </v>
      </c>
      <c r="O15" s="137" t="s">
        <v>365</v>
      </c>
    </row>
    <row r="16" spans="1:16" x14ac:dyDescent="0.25">
      <c r="A16" s="139" t="s">
        <v>1294</v>
      </c>
      <c r="B16" s="142">
        <f>F8</f>
        <v>0</v>
      </c>
      <c r="C16" s="137"/>
      <c r="F16" s="377"/>
      <c r="N16" s="137" t="str">
        <f t="shared" si="0"/>
        <v xml:space="preserve">p - </v>
      </c>
      <c r="O16" s="137" t="s">
        <v>366</v>
      </c>
    </row>
    <row r="17" spans="1:16" ht="32.1" customHeight="1" x14ac:dyDescent="0.25">
      <c r="A17" s="139" t="s">
        <v>1297</v>
      </c>
      <c r="B17" s="142">
        <f>F9</f>
        <v>0</v>
      </c>
      <c r="C17" s="137"/>
      <c r="F17" s="377"/>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30844568</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1302</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78" t="s">
        <v>1316</v>
      </c>
      <c r="B2" s="378"/>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SBF SBF</cp:lastModifiedBy>
  <cp:revision/>
  <cp:lastPrinted>2026-04-12T08:12:28Z</cp:lastPrinted>
  <dcterms:created xsi:type="dcterms:W3CDTF">2017-02-20T06:20:12Z</dcterms:created>
  <dcterms:modified xsi:type="dcterms:W3CDTF">2026-04-12T08:14:04Z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