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C:\Users\42191\Desktop\shared\2025\Zuctovanie\"/>
    </mc:Choice>
  </mc:AlternateContent>
  <xr:revisionPtr revIDLastSave="0" documentId="13_ncr:1_{F85C9D17-6A67-498F-A09A-F92C45BC6645}" xr6:coauthVersionLast="47" xr6:coauthVersionMax="47" xr10:uidLastSave="{00000000-0000-0000-0000-000000000000}"/>
  <bookViews>
    <workbookView xWindow="-108" yWindow="-108" windowWidth="23256" windowHeight="12456" activeTab="3" xr2:uid="{00000000-000D-0000-FFFF-FFFF0000000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046" i="4" l="1"/>
  <c r="I95" i="1" l="1"/>
  <c r="N95" i="1" s="1"/>
  <c r="J95"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L207" i="1"/>
  <c r="L208" i="1"/>
  <c r="I22" i="1"/>
  <c r="N22" i="1" s="1"/>
  <c r="J22" i="1"/>
  <c r="I23" i="1"/>
  <c r="N23" i="1" s="1"/>
  <c r="J23" i="1"/>
  <c r="I24" i="1"/>
  <c r="N24" i="1" s="1"/>
  <c r="J24" i="1"/>
  <c r="I25" i="1"/>
  <c r="N25" i="1" s="1"/>
  <c r="J25" i="1"/>
  <c r="I26" i="1"/>
  <c r="N26" i="1" s="1"/>
  <c r="J26" i="1"/>
  <c r="I27" i="1"/>
  <c r="N27" i="1" s="1"/>
  <c r="J27" i="1"/>
  <c r="I28" i="1"/>
  <c r="N28" i="1" s="1"/>
  <c r="J28" i="1"/>
  <c r="I29" i="1"/>
  <c r="N29" i="1" s="1"/>
  <c r="J29" i="1"/>
  <c r="I30" i="1"/>
  <c r="N30" i="1" s="1"/>
  <c r="J30" i="1"/>
  <c r="I31" i="1"/>
  <c r="N31" i="1" s="1"/>
  <c r="J31" i="1"/>
  <c r="I32" i="1"/>
  <c r="N32" i="1" s="1"/>
  <c r="J32" i="1"/>
  <c r="I33" i="1"/>
  <c r="N33" i="1" s="1"/>
  <c r="J33" i="1"/>
  <c r="I34" i="1"/>
  <c r="N34" i="1" s="1"/>
  <c r="J34" i="1"/>
  <c r="I35" i="1"/>
  <c r="N35" i="1" s="1"/>
  <c r="J35" i="1"/>
  <c r="I36" i="1"/>
  <c r="N36" i="1" s="1"/>
  <c r="J36" i="1"/>
  <c r="I37" i="1"/>
  <c r="N37" i="1" s="1"/>
  <c r="J37" i="1"/>
  <c r="I38" i="1"/>
  <c r="N38" i="1" s="1"/>
  <c r="J38" i="1"/>
  <c r="I39" i="1"/>
  <c r="N39" i="1" s="1"/>
  <c r="J39" i="1"/>
  <c r="I40" i="1"/>
  <c r="N40" i="1" s="1"/>
  <c r="J40" i="1"/>
  <c r="I41" i="1"/>
  <c r="N41" i="1" s="1"/>
  <c r="J41" i="1"/>
  <c r="I42" i="1"/>
  <c r="N42" i="1" s="1"/>
  <c r="J42" i="1"/>
  <c r="I43" i="1"/>
  <c r="N43" i="1" s="1"/>
  <c r="J43" i="1"/>
  <c r="I44" i="1"/>
  <c r="N44" i="1" s="1"/>
  <c r="J44" i="1"/>
  <c r="I45" i="1"/>
  <c r="N45" i="1" s="1"/>
  <c r="J45" i="1"/>
  <c r="I46" i="1"/>
  <c r="N46" i="1" s="1"/>
  <c r="J46" i="1"/>
  <c r="I47" i="1"/>
  <c r="N47" i="1" s="1"/>
  <c r="J47" i="1"/>
  <c r="I48" i="1"/>
  <c r="N48" i="1" s="1"/>
  <c r="J48" i="1"/>
  <c r="I49" i="1"/>
  <c r="N49" i="1" s="1"/>
  <c r="J49" i="1"/>
  <c r="I50" i="1"/>
  <c r="N50" i="1" s="1"/>
  <c r="J50" i="1"/>
  <c r="I51" i="1"/>
  <c r="N51" i="1" s="1"/>
  <c r="J51" i="1"/>
  <c r="I52" i="1"/>
  <c r="N52" i="1" s="1"/>
  <c r="J52" i="1"/>
  <c r="I53" i="1"/>
  <c r="N53" i="1" s="1"/>
  <c r="J53" i="1"/>
  <c r="I54" i="1"/>
  <c r="N54" i="1" s="1"/>
  <c r="J54" i="1"/>
  <c r="I55" i="1"/>
  <c r="N55" i="1" s="1"/>
  <c r="J55" i="1"/>
  <c r="I56" i="1"/>
  <c r="N56" i="1" s="1"/>
  <c r="J56" i="1"/>
  <c r="I57" i="1"/>
  <c r="N57" i="1" s="1"/>
  <c r="J57" i="1"/>
  <c r="I58" i="1"/>
  <c r="N58" i="1" s="1"/>
  <c r="J58" i="1"/>
  <c r="I59" i="1"/>
  <c r="N59" i="1" s="1"/>
  <c r="J59" i="1"/>
  <c r="I60" i="1"/>
  <c r="N60" i="1" s="1"/>
  <c r="J60" i="1"/>
  <c r="I61" i="1"/>
  <c r="N61" i="1" s="1"/>
  <c r="J61" i="1"/>
  <c r="I62" i="1"/>
  <c r="N62" i="1" s="1"/>
  <c r="J62" i="1"/>
  <c r="I63" i="1"/>
  <c r="N63" i="1" s="1"/>
  <c r="J63" i="1"/>
  <c r="I64" i="1"/>
  <c r="N64" i="1" s="1"/>
  <c r="J64" i="1"/>
  <c r="I65" i="1"/>
  <c r="N65" i="1" s="1"/>
  <c r="J65" i="1"/>
  <c r="I66" i="1"/>
  <c r="N66" i="1" s="1"/>
  <c r="J66" i="1"/>
  <c r="I67" i="1"/>
  <c r="N67" i="1" s="1"/>
  <c r="J67" i="1"/>
  <c r="I68" i="1"/>
  <c r="N68" i="1" s="1"/>
  <c r="J68" i="1"/>
  <c r="I69" i="1"/>
  <c r="N69" i="1" s="1"/>
  <c r="J69" i="1"/>
  <c r="I70" i="1"/>
  <c r="N70" i="1" s="1"/>
  <c r="J70" i="1"/>
  <c r="I71" i="1"/>
  <c r="N71" i="1" s="1"/>
  <c r="J71" i="1"/>
  <c r="I72" i="1"/>
  <c r="N72" i="1" s="1"/>
  <c r="J72" i="1"/>
  <c r="I73" i="1"/>
  <c r="N73" i="1" s="1"/>
  <c r="J73" i="1"/>
  <c r="I74" i="1"/>
  <c r="N74" i="1" s="1"/>
  <c r="J74" i="1"/>
  <c r="I75" i="1"/>
  <c r="N75" i="1" s="1"/>
  <c r="J75" i="1"/>
  <c r="I76" i="1"/>
  <c r="N76" i="1" s="1"/>
  <c r="J76" i="1"/>
  <c r="I77" i="1"/>
  <c r="N77" i="1" s="1"/>
  <c r="J77" i="1"/>
  <c r="I78" i="1"/>
  <c r="N78" i="1" s="1"/>
  <c r="J78" i="1"/>
  <c r="I79" i="1"/>
  <c r="N79" i="1" s="1"/>
  <c r="J79" i="1"/>
  <c r="I80" i="1"/>
  <c r="N80" i="1" s="1"/>
  <c r="J80" i="1"/>
  <c r="I81" i="1"/>
  <c r="N81" i="1" s="1"/>
  <c r="J81" i="1"/>
  <c r="I82" i="1"/>
  <c r="N82" i="1" s="1"/>
  <c r="J82" i="1"/>
  <c r="I83" i="1"/>
  <c r="N83" i="1" s="1"/>
  <c r="J83" i="1"/>
  <c r="I84" i="1"/>
  <c r="N84" i="1" s="1"/>
  <c r="J84" i="1"/>
  <c r="I85" i="1"/>
  <c r="N85" i="1" s="1"/>
  <c r="J85" i="1"/>
  <c r="I86" i="1"/>
  <c r="N86" i="1" s="1"/>
  <c r="J86" i="1"/>
  <c r="I87" i="1"/>
  <c r="N87" i="1" s="1"/>
  <c r="J87" i="1"/>
  <c r="I88" i="1"/>
  <c r="N88" i="1" s="1"/>
  <c r="J88" i="1"/>
  <c r="I89" i="1"/>
  <c r="N89" i="1" s="1"/>
  <c r="J89" i="1"/>
  <c r="I90" i="1"/>
  <c r="N90" i="1" s="1"/>
  <c r="J90" i="1"/>
  <c r="I91" i="1"/>
  <c r="N91" i="1" s="1"/>
  <c r="J91" i="1"/>
  <c r="I92" i="1"/>
  <c r="N92" i="1" s="1"/>
  <c r="J92" i="1"/>
  <c r="I93" i="1"/>
  <c r="N93" i="1" s="1"/>
  <c r="J93" i="1"/>
  <c r="I94" i="1"/>
  <c r="N94" i="1" s="1"/>
  <c r="J94" i="1"/>
  <c r="B90" i="1"/>
  <c r="M90" i="1" s="1"/>
  <c r="B88" i="1"/>
  <c r="M88" i="1" s="1"/>
  <c r="B81" i="1"/>
  <c r="M81" i="1" s="1"/>
  <c r="B77" i="1"/>
  <c r="M77" i="1" s="1"/>
  <c r="B73" i="1"/>
  <c r="M73" i="1" s="1"/>
  <c r="B70" i="1"/>
  <c r="M70" i="1" s="1"/>
  <c r="B71" i="1"/>
  <c r="M71" i="1" s="1"/>
  <c r="B61" i="1"/>
  <c r="M61" i="1" s="1"/>
  <c r="B53" i="1"/>
  <c r="M53" i="1" s="1"/>
  <c r="B51" i="1"/>
  <c r="M51" i="1" s="1"/>
  <c r="B52" i="1"/>
  <c r="M52" i="1" s="1"/>
  <c r="B43" i="1"/>
  <c r="M43" i="1" s="1"/>
  <c r="B44" i="1"/>
  <c r="M44" i="1" s="1"/>
  <c r="B30" i="1"/>
  <c r="M30" i="1" s="1"/>
  <c r="B22" i="1"/>
  <c r="M22" i="1" s="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N96" i="1" s="1"/>
  <c r="J96" i="1"/>
  <c r="I97" i="1"/>
  <c r="N97" i="1" s="1"/>
  <c r="J97" i="1"/>
  <c r="I98" i="1"/>
  <c r="N98" i="1" s="1"/>
  <c r="J98" i="1"/>
  <c r="I99" i="1"/>
  <c r="N99" i="1" s="1"/>
  <c r="J99" i="1"/>
  <c r="I100" i="1"/>
  <c r="N100" i="1" s="1"/>
  <c r="J100" i="1"/>
  <c r="I101" i="1"/>
  <c r="N101" i="1" s="1"/>
  <c r="J101" i="1"/>
  <c r="I102" i="1"/>
  <c r="N102" i="1" s="1"/>
  <c r="J102" i="1"/>
  <c r="I103" i="1"/>
  <c r="N103" i="1" s="1"/>
  <c r="J103" i="1"/>
  <c r="I104" i="1"/>
  <c r="N104" i="1" s="1"/>
  <c r="J104" i="1"/>
  <c r="I105" i="1"/>
  <c r="N105" i="1" s="1"/>
  <c r="J105" i="1"/>
  <c r="I106" i="1"/>
  <c r="N106" i="1" s="1"/>
  <c r="J106" i="1"/>
  <c r="I107" i="1"/>
  <c r="N107" i="1" s="1"/>
  <c r="J107" i="1"/>
  <c r="I108" i="1"/>
  <c r="N108" i="1" s="1"/>
  <c r="J108" i="1"/>
  <c r="I109" i="1"/>
  <c r="N109" i="1" s="1"/>
  <c r="J109" i="1"/>
  <c r="I110" i="1"/>
  <c r="N110" i="1" s="1"/>
  <c r="J110" i="1"/>
  <c r="I111" i="1"/>
  <c r="N111" i="1" s="1"/>
  <c r="J111" i="1"/>
  <c r="I112" i="1"/>
  <c r="N112" i="1" s="1"/>
  <c r="J112" i="1"/>
  <c r="I113" i="1"/>
  <c r="N113" i="1" s="1"/>
  <c r="J113" i="1"/>
  <c r="I114" i="1"/>
  <c r="N114" i="1" s="1"/>
  <c r="J114" i="1"/>
  <c r="I115" i="1"/>
  <c r="N115" i="1" s="1"/>
  <c r="J115" i="1"/>
  <c r="I116" i="1"/>
  <c r="N116" i="1" s="1"/>
  <c r="J116" i="1"/>
  <c r="I117" i="1"/>
  <c r="N117" i="1" s="1"/>
  <c r="J117" i="1"/>
  <c r="I118" i="1"/>
  <c r="N118" i="1" s="1"/>
  <c r="J118" i="1"/>
  <c r="I119" i="1"/>
  <c r="N119" i="1" s="1"/>
  <c r="J119" i="1"/>
  <c r="I120" i="1"/>
  <c r="N120" i="1" s="1"/>
  <c r="J120" i="1"/>
  <c r="I121" i="1"/>
  <c r="N121" i="1" s="1"/>
  <c r="J121" i="1"/>
  <c r="I122" i="1"/>
  <c r="N122" i="1" s="1"/>
  <c r="J122" i="1"/>
  <c r="I123" i="1"/>
  <c r="N123" i="1" s="1"/>
  <c r="J123" i="1"/>
  <c r="I124" i="1"/>
  <c r="N124" i="1" s="1"/>
  <c r="J124" i="1"/>
  <c r="I125" i="1"/>
  <c r="N125" i="1" s="1"/>
  <c r="J125" i="1"/>
  <c r="I126" i="1"/>
  <c r="N126" i="1" s="1"/>
  <c r="J126" i="1"/>
  <c r="I127" i="1"/>
  <c r="N127" i="1" s="1"/>
  <c r="J127" i="1"/>
  <c r="I128" i="1"/>
  <c r="N128" i="1" s="1"/>
  <c r="J128" i="1"/>
  <c r="I129" i="1"/>
  <c r="N129" i="1" s="1"/>
  <c r="J129" i="1"/>
  <c r="I130" i="1"/>
  <c r="N130" i="1" s="1"/>
  <c r="J130" i="1"/>
  <c r="I131" i="1"/>
  <c r="N131" i="1" s="1"/>
  <c r="J131" i="1"/>
  <c r="I132" i="1"/>
  <c r="N132" i="1" s="1"/>
  <c r="J132" i="1"/>
  <c r="I133" i="1"/>
  <c r="N133" i="1" s="1"/>
  <c r="J133" i="1"/>
  <c r="I134" i="1"/>
  <c r="N134" i="1" s="1"/>
  <c r="J134" i="1"/>
  <c r="I135" i="1"/>
  <c r="N135" i="1" s="1"/>
  <c r="J135" i="1"/>
  <c r="I136" i="1"/>
  <c r="N136" i="1" s="1"/>
  <c r="J136" i="1"/>
  <c r="I137" i="1"/>
  <c r="N137" i="1" s="1"/>
  <c r="J137" i="1"/>
  <c r="I138" i="1"/>
  <c r="N138" i="1" s="1"/>
  <c r="J138" i="1"/>
  <c r="I139" i="1"/>
  <c r="N139" i="1" s="1"/>
  <c r="J139" i="1"/>
  <c r="I140" i="1"/>
  <c r="N140" i="1" s="1"/>
  <c r="J140" i="1"/>
  <c r="I141" i="1"/>
  <c r="N141" i="1" s="1"/>
  <c r="J141" i="1"/>
  <c r="I142" i="1"/>
  <c r="N142" i="1" s="1"/>
  <c r="J142" i="1"/>
  <c r="I143" i="1"/>
  <c r="N143" i="1" s="1"/>
  <c r="J143" i="1"/>
  <c r="I144" i="1"/>
  <c r="N144" i="1" s="1"/>
  <c r="J144" i="1"/>
  <c r="I145" i="1"/>
  <c r="N145" i="1" s="1"/>
  <c r="J145" i="1"/>
  <c r="I146" i="1"/>
  <c r="N146" i="1" s="1"/>
  <c r="J146" i="1"/>
  <c r="I147" i="1"/>
  <c r="N147" i="1" s="1"/>
  <c r="J147" i="1"/>
  <c r="I148" i="1"/>
  <c r="N148" i="1" s="1"/>
  <c r="J148" i="1"/>
  <c r="I149" i="1"/>
  <c r="N149" i="1" s="1"/>
  <c r="J149" i="1"/>
  <c r="I150" i="1"/>
  <c r="N150" i="1" s="1"/>
  <c r="J150" i="1"/>
  <c r="I151" i="1"/>
  <c r="N151" i="1" s="1"/>
  <c r="J151" i="1"/>
  <c r="I152" i="1"/>
  <c r="N152" i="1" s="1"/>
  <c r="J152" i="1"/>
  <c r="I153" i="1"/>
  <c r="N153" i="1" s="1"/>
  <c r="J153" i="1"/>
  <c r="I154" i="1"/>
  <c r="N154" i="1" s="1"/>
  <c r="J154" i="1"/>
  <c r="I155" i="1"/>
  <c r="N155" i="1" s="1"/>
  <c r="J155" i="1"/>
  <c r="I156" i="1"/>
  <c r="N156" i="1" s="1"/>
  <c r="J156" i="1"/>
  <c r="I157" i="1"/>
  <c r="N157" i="1" s="1"/>
  <c r="J157" i="1"/>
  <c r="I158" i="1"/>
  <c r="N158" i="1" s="1"/>
  <c r="J158" i="1"/>
  <c r="I159" i="1"/>
  <c r="N159" i="1" s="1"/>
  <c r="J159" i="1"/>
  <c r="I160" i="1"/>
  <c r="N160" i="1" s="1"/>
  <c r="J160" i="1"/>
  <c r="I161" i="1"/>
  <c r="N161" i="1" s="1"/>
  <c r="J161" i="1"/>
  <c r="I162" i="1"/>
  <c r="N162" i="1" s="1"/>
  <c r="J162" i="1"/>
  <c r="I163" i="1"/>
  <c r="N163" i="1" s="1"/>
  <c r="J163" i="1"/>
  <c r="I164" i="1"/>
  <c r="N164" i="1" s="1"/>
  <c r="J164" i="1"/>
  <c r="I165" i="1"/>
  <c r="N165" i="1" s="1"/>
  <c r="J165" i="1"/>
  <c r="I166" i="1"/>
  <c r="N166" i="1" s="1"/>
  <c r="J166" i="1"/>
  <c r="I167" i="1"/>
  <c r="N167" i="1" s="1"/>
  <c r="J167" i="1"/>
  <c r="I168" i="1"/>
  <c r="N168" i="1" s="1"/>
  <c r="J168" i="1"/>
  <c r="I169" i="1"/>
  <c r="N169" i="1" s="1"/>
  <c r="J169" i="1"/>
  <c r="I170" i="1"/>
  <c r="N170" i="1" s="1"/>
  <c r="J170" i="1"/>
  <c r="I171" i="1"/>
  <c r="N171" i="1" s="1"/>
  <c r="J171" i="1"/>
  <c r="I172" i="1"/>
  <c r="N172" i="1" s="1"/>
  <c r="J172" i="1"/>
  <c r="I173" i="1"/>
  <c r="N173" i="1" s="1"/>
  <c r="J173" i="1"/>
  <c r="I174" i="1"/>
  <c r="N174" i="1" s="1"/>
  <c r="J174" i="1"/>
  <c r="I175" i="1"/>
  <c r="N175" i="1" s="1"/>
  <c r="J175" i="1"/>
  <c r="I176" i="1"/>
  <c r="N176" i="1" s="1"/>
  <c r="J176" i="1"/>
  <c r="I177" i="1"/>
  <c r="N177" i="1" s="1"/>
  <c r="J177" i="1"/>
  <c r="I178" i="1"/>
  <c r="N178" i="1" s="1"/>
  <c r="J178" i="1"/>
  <c r="I179" i="1"/>
  <c r="N179" i="1" s="1"/>
  <c r="J179" i="1"/>
  <c r="I180" i="1"/>
  <c r="N180" i="1" s="1"/>
  <c r="J180" i="1"/>
  <c r="I181" i="1"/>
  <c r="N181" i="1" s="1"/>
  <c r="J181" i="1"/>
  <c r="I182" i="1"/>
  <c r="N182" i="1" s="1"/>
  <c r="J182" i="1"/>
  <c r="I183" i="1"/>
  <c r="N183" i="1" s="1"/>
  <c r="J183" i="1"/>
  <c r="I184" i="1"/>
  <c r="N184" i="1" s="1"/>
  <c r="J184" i="1"/>
  <c r="I185" i="1"/>
  <c r="N185" i="1" s="1"/>
  <c r="J185" i="1"/>
  <c r="I186" i="1"/>
  <c r="N186" i="1" s="1"/>
  <c r="J186" i="1"/>
  <c r="I187" i="1"/>
  <c r="N187" i="1" s="1"/>
  <c r="J187" i="1"/>
  <c r="I188" i="1"/>
  <c r="N188" i="1" s="1"/>
  <c r="J188" i="1"/>
  <c r="I189" i="1"/>
  <c r="N189" i="1" s="1"/>
  <c r="J189" i="1"/>
  <c r="I190" i="1"/>
  <c r="N190" i="1" s="1"/>
  <c r="J190" i="1"/>
  <c r="I191" i="1"/>
  <c r="N191" i="1" s="1"/>
  <c r="J191" i="1"/>
  <c r="I192" i="1"/>
  <c r="N192" i="1" s="1"/>
  <c r="J192" i="1"/>
  <c r="I193" i="1"/>
  <c r="N193" i="1" s="1"/>
  <c r="J193" i="1"/>
  <c r="I194" i="1"/>
  <c r="N194" i="1" s="1"/>
  <c r="J194" i="1"/>
  <c r="I195" i="1"/>
  <c r="N195" i="1" s="1"/>
  <c r="J195" i="1"/>
  <c r="I196" i="1"/>
  <c r="N196" i="1" s="1"/>
  <c r="J196" i="1"/>
  <c r="I197" i="1"/>
  <c r="N197" i="1" s="1"/>
  <c r="J197" i="1"/>
  <c r="I198" i="1"/>
  <c r="N198" i="1" s="1"/>
  <c r="J198" i="1"/>
  <c r="I199" i="1"/>
  <c r="N199" i="1" s="1"/>
  <c r="J199" i="1"/>
  <c r="I200" i="1"/>
  <c r="N200" i="1" s="1"/>
  <c r="J200" i="1"/>
  <c r="I201" i="1"/>
  <c r="N201" i="1" s="1"/>
  <c r="J201" i="1"/>
  <c r="I202" i="1"/>
  <c r="N202" i="1" s="1"/>
  <c r="J202" i="1"/>
  <c r="I203" i="1"/>
  <c r="N203" i="1" s="1"/>
  <c r="J203" i="1"/>
  <c r="I204" i="1"/>
  <c r="N204" i="1" s="1"/>
  <c r="J204" i="1"/>
  <c r="I205" i="1"/>
  <c r="N205" i="1" s="1"/>
  <c r="J205" i="1"/>
  <c r="I206" i="1"/>
  <c r="N206" i="1" s="1"/>
  <c r="J206" i="1"/>
  <c r="I207" i="1"/>
  <c r="N207" i="1" s="1"/>
  <c r="J207" i="1"/>
  <c r="I208" i="1"/>
  <c r="N208" i="1" s="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M23" i="1" s="1"/>
  <c r="B24" i="1"/>
  <c r="M24" i="1" s="1"/>
  <c r="B28" i="1"/>
  <c r="M28" i="1" s="1"/>
  <c r="B29" i="1"/>
  <c r="M29" i="1" s="1"/>
  <c r="B31" i="1"/>
  <c r="M31" i="1" s="1"/>
  <c r="B35" i="1"/>
  <c r="M35" i="1" s="1"/>
  <c r="B36" i="1"/>
  <c r="M36" i="1" s="1"/>
  <c r="B40" i="1"/>
  <c r="M40" i="1" s="1"/>
  <c r="B41" i="1"/>
  <c r="M41" i="1" s="1"/>
  <c r="B93" i="1"/>
  <c r="M93" i="1" s="1"/>
  <c r="B98" i="1"/>
  <c r="M98" i="1" s="1"/>
  <c r="B116" i="1"/>
  <c r="M116" i="1" s="1"/>
  <c r="B117" i="1"/>
  <c r="M117" i="1" s="1"/>
  <c r="B118" i="1"/>
  <c r="M118" i="1" s="1"/>
  <c r="B123" i="1"/>
  <c r="M123" i="1" s="1"/>
  <c r="B124" i="1"/>
  <c r="M124" i="1" s="1"/>
  <c r="B136" i="1"/>
  <c r="M136" i="1" s="1"/>
  <c r="B137" i="1"/>
  <c r="M137" i="1" s="1"/>
  <c r="B138" i="1"/>
  <c r="M138" i="1" s="1"/>
  <c r="B139" i="1"/>
  <c r="M139" i="1" s="1"/>
  <c r="B141" i="1"/>
  <c r="M141" i="1" s="1"/>
  <c r="B143" i="1"/>
  <c r="M143" i="1" s="1"/>
  <c r="B148" i="1"/>
  <c r="M148" i="1" s="1"/>
  <c r="B150" i="1"/>
  <c r="M150" i="1" s="1"/>
  <c r="B152" i="1"/>
  <c r="M152" i="1" s="1"/>
  <c r="B191" i="1"/>
  <c r="M191" i="1" s="1"/>
  <c r="B193" i="1"/>
  <c r="M193" i="1" s="1"/>
  <c r="B204" i="1"/>
  <c r="M204" i="1" s="1"/>
  <c r="B205" i="1"/>
  <c r="M205" i="1" s="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M153" i="1" s="1"/>
  <c r="B159" i="1"/>
  <c r="M159" i="1" s="1"/>
  <c r="B2" i="1"/>
  <c r="M2" i="1" s="1"/>
  <c r="B276" i="1"/>
  <c r="M276" i="1" s="1"/>
  <c r="B169" i="1"/>
  <c r="M169" i="1" s="1"/>
  <c r="A14" i="10"/>
  <c r="A13" i="11"/>
  <c r="P2" i="11"/>
  <c r="P3" i="11"/>
  <c r="P4" i="11"/>
  <c r="N4" i="11" s="1"/>
  <c r="P5" i="11"/>
  <c r="P6" i="11"/>
  <c r="P7" i="11"/>
  <c r="N7" i="11" s="1"/>
  <c r="P8" i="11"/>
  <c r="P9" i="11"/>
  <c r="P10" i="11"/>
  <c r="P11" i="11"/>
  <c r="P12" i="11"/>
  <c r="N12" i="11" s="1"/>
  <c r="P13" i="11"/>
  <c r="N13" i="11" s="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M156" i="1" s="1"/>
  <c r="B217" i="1"/>
  <c r="M217" i="1" s="1"/>
  <c r="B232" i="1"/>
  <c r="M232" i="1" s="1"/>
  <c r="B239" i="1"/>
  <c r="M239" i="1" s="1"/>
  <c r="B246" i="1"/>
  <c r="M246" i="1" s="1"/>
  <c r="B316" i="1"/>
  <c r="M316" i="1" s="1"/>
  <c r="B231" i="1"/>
  <c r="M231" i="1" s="1"/>
  <c r="B158" i="1"/>
  <c r="M158" i="1" s="1"/>
  <c r="B505" i="1"/>
  <c r="M505" i="1" s="1"/>
  <c r="B502" i="1"/>
  <c r="M502" i="1" s="1"/>
  <c r="B504" i="1"/>
  <c r="M504" i="1" s="1"/>
  <c r="B285" i="1"/>
  <c r="M285" i="1" s="1"/>
  <c r="B312" i="1"/>
  <c r="M312" i="1" s="1"/>
  <c r="B326" i="1"/>
  <c r="M326" i="1" s="1"/>
  <c r="B121" i="1"/>
  <c r="M121" i="1" s="1"/>
  <c r="B295" i="1"/>
  <c r="M295" i="1" s="1"/>
  <c r="B314" i="1"/>
  <c r="M314" i="1" s="1"/>
  <c r="B354" i="1"/>
  <c r="M354" i="1" s="1"/>
  <c r="B442" i="1"/>
  <c r="M442" i="1" s="1"/>
  <c r="B288" i="1"/>
  <c r="M288" i="1" s="1"/>
  <c r="B328" i="1"/>
  <c r="M328" i="1" s="1"/>
  <c r="B496" i="1"/>
  <c r="M496" i="1" s="1"/>
  <c r="B501" i="1"/>
  <c r="M501" i="1" s="1"/>
  <c r="B378" i="1"/>
  <c r="M378" i="1" s="1"/>
  <c r="B182" i="1"/>
  <c r="M182" i="1" s="1"/>
  <c r="B26" i="1"/>
  <c r="M26" i="1" s="1"/>
  <c r="B27" i="1"/>
  <c r="M27" i="1" s="1"/>
  <c r="B394" i="1"/>
  <c r="M394" i="1" s="1"/>
  <c r="B79" i="1"/>
  <c r="M79" i="1" s="1"/>
  <c r="B80" i="1"/>
  <c r="M80" i="1" s="1"/>
  <c r="B379" i="1"/>
  <c r="M379" i="1" s="1"/>
  <c r="B490" i="1"/>
  <c r="M490" i="1" s="1"/>
  <c r="B95" i="1"/>
  <c r="M95" i="1" s="1"/>
  <c r="B226" i="1"/>
  <c r="M226" i="1" s="1"/>
  <c r="B47" i="1"/>
  <c r="M47" i="1" s="1"/>
  <c r="B464" i="1"/>
  <c r="M464" i="1" s="1"/>
  <c r="B466" i="1"/>
  <c r="M466" i="1" s="1"/>
  <c r="B223" i="1"/>
  <c r="M223" i="1" s="1"/>
  <c r="B219" i="1"/>
  <c r="M219" i="1" s="1"/>
  <c r="B154" i="1"/>
  <c r="M154" i="1" s="1"/>
  <c r="B3" i="1"/>
  <c r="M3" i="1" s="1"/>
  <c r="B134" i="1"/>
  <c r="M134" i="1" s="1"/>
  <c r="B149" i="1"/>
  <c r="M149" i="1" s="1"/>
  <c r="B151" i="1"/>
  <c r="M151" i="1" s="1"/>
  <c r="B189" i="1"/>
  <c r="M189" i="1" s="1"/>
  <c r="B190" i="1"/>
  <c r="M190" i="1" s="1"/>
  <c r="B214" i="1"/>
  <c r="M214" i="1" s="1"/>
  <c r="B200" i="1"/>
  <c r="M200" i="1" s="1"/>
  <c r="B106" i="1"/>
  <c r="M106" i="1" s="1"/>
  <c r="B113" i="1"/>
  <c r="M113" i="1" s="1"/>
  <c r="B128" i="1"/>
  <c r="M128" i="1" s="1"/>
  <c r="B129" i="1"/>
  <c r="M129" i="1" s="1"/>
  <c r="B167" i="1"/>
  <c r="M167" i="1" s="1"/>
  <c r="B351" i="1"/>
  <c r="M351" i="1" s="1"/>
  <c r="B366" i="1"/>
  <c r="M366" i="1" s="1"/>
  <c r="B135" i="1"/>
  <c r="M135" i="1" s="1"/>
  <c r="B499" i="1"/>
  <c r="M499" i="1" s="1"/>
  <c r="B357" i="1"/>
  <c r="M357" i="1" s="1"/>
  <c r="B400" i="1"/>
  <c r="M400" i="1" s="1"/>
  <c r="B471" i="1"/>
  <c r="M471" i="1" s="1"/>
  <c r="B387" i="1"/>
  <c r="M387" i="1" s="1"/>
  <c r="B64" i="1"/>
  <c r="M64" i="1" s="1"/>
  <c r="B279" i="1"/>
  <c r="M279" i="1" s="1"/>
  <c r="B391" i="1"/>
  <c r="M391" i="1" s="1"/>
  <c r="B56" i="1"/>
  <c r="M56" i="1" s="1"/>
  <c r="B65" i="1"/>
  <c r="M65" i="1" s="1"/>
  <c r="B110" i="1"/>
  <c r="M110" i="1" s="1"/>
  <c r="B165" i="1"/>
  <c r="M165" i="1" s="1"/>
  <c r="B484" i="1"/>
  <c r="M484" i="1" s="1"/>
  <c r="B206" i="1"/>
  <c r="M206" i="1" s="1"/>
  <c r="B282" i="1"/>
  <c r="M282" i="1" s="1"/>
  <c r="B321" i="1"/>
  <c r="M321" i="1" s="1"/>
  <c r="B173" i="1"/>
  <c r="M173" i="1" s="1"/>
  <c r="B120" i="1"/>
  <c r="M120" i="1" s="1"/>
  <c r="B94" i="1"/>
  <c r="M94" i="1" s="1"/>
  <c r="B105" i="1"/>
  <c r="M105" i="1" s="1"/>
  <c r="B365" i="1"/>
  <c r="M365" i="1" s="1"/>
  <c r="B283" i="1"/>
  <c r="M283" i="1" s="1"/>
  <c r="B352" i="1"/>
  <c r="M352" i="1" s="1"/>
  <c r="B33" i="1"/>
  <c r="M33" i="1" s="1"/>
  <c r="B332" i="1"/>
  <c r="M332" i="1" s="1"/>
  <c r="B469" i="1"/>
  <c r="M469" i="1" s="1"/>
  <c r="B57" i="1"/>
  <c r="M57" i="1" s="1"/>
  <c r="B92" i="1"/>
  <c r="M92" i="1" s="1"/>
  <c r="B76" i="1"/>
  <c r="M76" i="1" s="1"/>
  <c r="B109" i="1"/>
  <c r="M109" i="1" s="1"/>
  <c r="B130" i="1"/>
  <c r="M130" i="1" s="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M133" i="1" s="1"/>
  <c r="B253" i="1"/>
  <c r="M253" i="1" s="1"/>
  <c r="B236" i="1"/>
  <c r="M236" i="1" s="1"/>
  <c r="B233" i="1"/>
  <c r="M233" i="1" s="1"/>
  <c r="B234" i="1"/>
  <c r="M234" i="1" s="1"/>
  <c r="B298" i="1"/>
  <c r="M298" i="1" s="1"/>
  <c r="B179" i="1"/>
  <c r="M179" i="1" s="1"/>
  <c r="B72" i="1"/>
  <c r="M72" i="1" s="1"/>
  <c r="B429" i="1"/>
  <c r="M429" i="1" s="1"/>
  <c r="B433" i="1"/>
  <c r="M433" i="1" s="1"/>
  <c r="B439" i="1"/>
  <c r="M439" i="1" s="1"/>
  <c r="B498" i="1"/>
  <c r="M498" i="1" s="1"/>
  <c r="N1" i="11"/>
  <c r="N2" i="11"/>
  <c r="N3" i="11"/>
  <c r="N5" i="11"/>
  <c r="N6"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M157" i="1" s="1"/>
  <c r="L310" i="1"/>
  <c r="B441" i="1"/>
  <c r="M441" i="1" s="1"/>
  <c r="L441" i="1"/>
  <c r="B184" i="1"/>
  <c r="M184" i="1" s="1"/>
  <c r="L264" i="1"/>
  <c r="L245" i="1"/>
  <c r="B383" i="1"/>
  <c r="M383" i="1" s="1"/>
  <c r="L383" i="1"/>
  <c r="B418" i="1"/>
  <c r="M418" i="1" s="1"/>
  <c r="L418" i="1"/>
  <c r="B409" i="1"/>
  <c r="M409" i="1" s="1"/>
  <c r="L409" i="1"/>
  <c r="B500" i="1"/>
  <c r="M500" i="1" s="1"/>
  <c r="L500" i="1"/>
  <c r="B155" i="1"/>
  <c r="M155" i="1" s="1"/>
  <c r="B293" i="1"/>
  <c r="M293" i="1" s="1"/>
  <c r="L293" i="1"/>
  <c r="B241" i="1"/>
  <c r="M241" i="1" s="1"/>
  <c r="L241" i="1"/>
  <c r="B170" i="1"/>
  <c r="M170" i="1" s="1"/>
  <c r="B60" i="1"/>
  <c r="M60" i="1" s="1"/>
  <c r="B355" i="1"/>
  <c r="M355" i="1" s="1"/>
  <c r="L355" i="1"/>
  <c r="L316" i="1"/>
  <c r="L231" i="1"/>
  <c r="B175" i="1"/>
  <c r="M175" i="1" s="1"/>
  <c r="B183" i="1"/>
  <c r="M183" i="1" s="1"/>
  <c r="B376" i="1"/>
  <c r="M376" i="1" s="1"/>
  <c r="N376" i="1"/>
  <c r="L376" i="1"/>
  <c r="B252" i="1"/>
  <c r="M252" i="1" s="1"/>
  <c r="L252" i="1"/>
  <c r="B399" i="1"/>
  <c r="M399" i="1" s="1"/>
  <c r="L399" i="1"/>
  <c r="L505" i="1"/>
  <c r="B45" i="1"/>
  <c r="M45" i="1" s="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M104" i="1" s="1"/>
  <c r="B462" i="1"/>
  <c r="M462" i="1" s="1"/>
  <c r="L462" i="1"/>
  <c r="B103" i="1"/>
  <c r="M103" i="1" s="1"/>
  <c r="B363" i="1"/>
  <c r="M363" i="1" s="1"/>
  <c r="L363" i="1"/>
  <c r="L351" i="1"/>
  <c r="B362" i="1"/>
  <c r="M362" i="1" s="1"/>
  <c r="L362" i="1"/>
  <c r="B380" i="1"/>
  <c r="M380" i="1" s="1"/>
  <c r="L380" i="1"/>
  <c r="B337" i="1"/>
  <c r="M337" i="1" s="1"/>
  <c r="L337" i="1"/>
  <c r="L366" i="1"/>
  <c r="B187" i="1"/>
  <c r="M187" i="1" s="1"/>
  <c r="B467" i="1"/>
  <c r="M467" i="1" s="1"/>
  <c r="L467" i="1"/>
  <c r="B483" i="1"/>
  <c r="M483" i="1" s="1"/>
  <c r="L483" i="1"/>
  <c r="B188" i="1"/>
  <c r="M188" i="1" s="1"/>
  <c r="L499" i="1"/>
  <c r="L357" i="1"/>
  <c r="L400" i="1"/>
  <c r="L471" i="1"/>
  <c r="B446" i="1"/>
  <c r="M446" i="1" s="1"/>
  <c r="L446" i="1"/>
  <c r="B436" i="1"/>
  <c r="M436" i="1" s="1"/>
  <c r="L436" i="1"/>
  <c r="B207" i="1"/>
  <c r="M207" i="1" s="1"/>
  <c r="B211" i="1"/>
  <c r="M211" i="1" s="1"/>
  <c r="L211" i="1"/>
  <c r="B14" i="1"/>
  <c r="M14" i="1" s="1"/>
  <c r="L14" i="1"/>
  <c r="B15" i="1"/>
  <c r="M15" i="1" s="1"/>
  <c r="L15" i="1"/>
  <c r="B475" i="1"/>
  <c r="M475" i="1" s="1"/>
  <c r="L475" i="1"/>
  <c r="B67" i="1"/>
  <c r="M67" i="1" s="1"/>
  <c r="B131" i="1"/>
  <c r="M131" i="1" s="1"/>
  <c r="L242" i="1"/>
  <c r="B431" i="1"/>
  <c r="M431" i="1" s="1"/>
  <c r="L431" i="1"/>
  <c r="B132" i="1"/>
  <c r="M132" i="1" s="1"/>
  <c r="B454" i="1"/>
  <c r="M454" i="1" s="1"/>
  <c r="L454" i="1"/>
  <c r="L387" i="1"/>
  <c r="B367" i="1"/>
  <c r="M367" i="1" s="1"/>
  <c r="L367" i="1"/>
  <c r="B286" i="1"/>
  <c r="M286" i="1" s="1"/>
  <c r="L286" i="1"/>
  <c r="L279" i="1"/>
  <c r="L391" i="1"/>
  <c r="B287" i="1"/>
  <c r="M287" i="1" s="1"/>
  <c r="L287" i="1"/>
  <c r="L263" i="1"/>
  <c r="B248" i="1"/>
  <c r="M248" i="1" s="1"/>
  <c r="L248" i="1"/>
  <c r="B244" i="1"/>
  <c r="M244" i="1" s="1"/>
  <c r="L244" i="1"/>
  <c r="B59" i="1"/>
  <c r="M59" i="1" s="1"/>
  <c r="B203" i="1"/>
  <c r="M203" i="1" s="1"/>
  <c r="B421" i="1"/>
  <c r="M421" i="1" s="1"/>
  <c r="L421" i="1"/>
  <c r="B166" i="1"/>
  <c r="M166" i="1" s="1"/>
  <c r="B185" i="1"/>
  <c r="M185" i="1" s="1"/>
  <c r="B69" i="1"/>
  <c r="M69" i="1" s="1"/>
  <c r="L220" i="1"/>
  <c r="L228" i="1"/>
  <c r="L484" i="1"/>
  <c r="B458" i="1"/>
  <c r="M458" i="1" s="1"/>
  <c r="L458" i="1"/>
  <c r="B459" i="1"/>
  <c r="M459" i="1" s="1"/>
  <c r="L459" i="1"/>
  <c r="B506" i="1"/>
  <c r="M506" i="1" s="1"/>
  <c r="L506" i="1"/>
  <c r="B393" i="1"/>
  <c r="M393" i="1" s="1"/>
  <c r="L393" i="1"/>
  <c r="B54" i="1"/>
  <c r="M54" i="1" s="1"/>
  <c r="B404" i="1"/>
  <c r="M404" i="1" s="1"/>
  <c r="L404" i="1"/>
  <c r="B9" i="1"/>
  <c r="M9" i="1" s="1"/>
  <c r="L9" i="1"/>
  <c r="B411" i="1"/>
  <c r="M411" i="1" s="1"/>
  <c r="L411" i="1"/>
  <c r="B368" i="1"/>
  <c r="M368" i="1" s="1"/>
  <c r="L368" i="1"/>
  <c r="B370" i="1"/>
  <c r="M370" i="1" s="1"/>
  <c r="L370" i="1"/>
  <c r="B11" i="1"/>
  <c r="M11" i="1" s="1"/>
  <c r="L11" i="1"/>
  <c r="B86" i="1"/>
  <c r="M86" i="1" s="1"/>
  <c r="B161" i="1"/>
  <c r="M161" i="1" s="1"/>
  <c r="B91" i="1"/>
  <c r="M91" i="1" s="1"/>
  <c r="B372" i="1"/>
  <c r="M372" i="1" s="1"/>
  <c r="L372" i="1"/>
  <c r="B375" i="1"/>
  <c r="M375" i="1" s="1"/>
  <c r="L375" i="1"/>
  <c r="B402" i="1"/>
  <c r="M402" i="1" s="1"/>
  <c r="L402" i="1"/>
  <c r="B319" i="1"/>
  <c r="M319" i="1" s="1"/>
  <c r="L319" i="1"/>
  <c r="B359" i="1"/>
  <c r="M359" i="1" s="1"/>
  <c r="L359" i="1"/>
  <c r="B99" i="1"/>
  <c r="M99" i="1" s="1"/>
  <c r="B210" i="1"/>
  <c r="M210" i="1" s="1"/>
  <c r="L210" i="1"/>
  <c r="B221" i="1"/>
  <c r="M221" i="1" s="1"/>
  <c r="L221" i="1"/>
  <c r="B225" i="1"/>
  <c r="M225" i="1" s="1"/>
  <c r="L225" i="1"/>
  <c r="B114" i="1"/>
  <c r="M114" i="1" s="1"/>
  <c r="B390" i="1"/>
  <c r="M390" i="1" s="1"/>
  <c r="L390" i="1"/>
  <c r="B398" i="1"/>
  <c r="M398" i="1" s="1"/>
  <c r="L398" i="1"/>
  <c r="B407" i="1"/>
  <c r="M407" i="1" s="1"/>
  <c r="L407" i="1"/>
  <c r="L21" i="1"/>
  <c r="B266" i="1"/>
  <c r="M266" i="1" s="1"/>
  <c r="L266" i="1"/>
  <c r="B267" i="1"/>
  <c r="M267" i="1" s="1"/>
  <c r="L267" i="1"/>
  <c r="B62" i="1"/>
  <c r="M62" i="1" s="1"/>
  <c r="B78" i="1"/>
  <c r="M78" i="1" s="1"/>
  <c r="L282" i="1"/>
  <c r="B82" i="1"/>
  <c r="M82" i="1" s="1"/>
  <c r="B268" i="1"/>
  <c r="M268" i="1" s="1"/>
  <c r="L268" i="1"/>
  <c r="L269" i="1"/>
  <c r="B83" i="1"/>
  <c r="M83" i="1" s="1"/>
  <c r="B84" i="1"/>
  <c r="M84" i="1" s="1"/>
  <c r="L275" i="1"/>
  <c r="L321" i="1"/>
  <c r="L276" i="1"/>
  <c r="B89" i="1"/>
  <c r="M89" i="1" s="1"/>
  <c r="B194" i="1"/>
  <c r="M194" i="1" s="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M34" i="1" s="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M197" i="1" s="1"/>
  <c r="B410" i="1"/>
  <c r="M410" i="1" s="1"/>
  <c r="L410" i="1"/>
  <c r="B10" i="1"/>
  <c r="M10" i="1" s="1"/>
  <c r="L10" i="1"/>
  <c r="B455" i="1"/>
  <c r="M455" i="1" s="1"/>
  <c r="L455" i="1"/>
  <c r="B369" i="1"/>
  <c r="M369" i="1" s="1"/>
  <c r="L369" i="1"/>
  <c r="B371" i="1"/>
  <c r="M371" i="1" s="1"/>
  <c r="L371" i="1"/>
  <c r="B85" i="1"/>
  <c r="M85" i="1" s="1"/>
  <c r="B87" i="1"/>
  <c r="M87" i="1" s="1"/>
  <c r="B160" i="1"/>
  <c r="M160" i="1" s="1"/>
  <c r="B374" i="1"/>
  <c r="M374" i="1" s="1"/>
  <c r="L374" i="1"/>
  <c r="B401" i="1"/>
  <c r="M401" i="1" s="1"/>
  <c r="L401" i="1"/>
  <c r="B403" i="1"/>
  <c r="M403" i="1" s="1"/>
  <c r="L403" i="1"/>
  <c r="B338" i="1"/>
  <c r="M338" i="1" s="1"/>
  <c r="L338" i="1"/>
  <c r="B360" i="1"/>
  <c r="M360" i="1" s="1"/>
  <c r="L360" i="1"/>
  <c r="B208" i="1"/>
  <c r="M208" i="1" s="1"/>
  <c r="B55" i="1"/>
  <c r="M55" i="1" s="1"/>
  <c r="B63" i="1"/>
  <c r="M63" i="1" s="1"/>
  <c r="B198" i="1"/>
  <c r="M198" i="1" s="1"/>
  <c r="B199" i="1"/>
  <c r="M199" i="1" s="1"/>
  <c r="B243" i="1"/>
  <c r="M243" i="1" s="1"/>
  <c r="L243" i="1"/>
  <c r="B255" i="1"/>
  <c r="M255" i="1" s="1"/>
  <c r="L255" i="1"/>
  <c r="B259" i="1"/>
  <c r="M259" i="1" s="1"/>
  <c r="L259" i="1"/>
  <c r="B296" i="1"/>
  <c r="M296" i="1" s="1"/>
  <c r="L296" i="1"/>
  <c r="B303" i="1"/>
  <c r="M303" i="1" s="1"/>
  <c r="L303" i="1"/>
  <c r="L2" i="1"/>
  <c r="B58" i="1"/>
  <c r="M58" i="1" s="1"/>
  <c r="B168" i="1"/>
  <c r="M168" i="1" s="1"/>
  <c r="B174" i="1"/>
  <c r="M174" i="1" s="1"/>
  <c r="B201" i="1"/>
  <c r="M201" i="1" s="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M162" i="1" s="1"/>
  <c r="B486" i="1"/>
  <c r="M486" i="1" s="1"/>
  <c r="L486" i="1"/>
  <c r="B364" i="1"/>
  <c r="M364" i="1" s="1"/>
  <c r="L364" i="1"/>
  <c r="B427" i="1"/>
  <c r="M427" i="1" s="1"/>
  <c r="L427" i="1"/>
  <c r="B12" i="1"/>
  <c r="M12" i="1" s="1"/>
  <c r="L12" i="1"/>
  <c r="L229" i="1"/>
  <c r="B237" i="1"/>
  <c r="M237" i="1" s="1"/>
  <c r="L237" i="1"/>
  <c r="B235" i="1"/>
  <c r="M235" i="1" s="1"/>
  <c r="L235" i="1"/>
  <c r="B66" i="1"/>
  <c r="M66" i="1" s="1"/>
  <c r="B140" i="1"/>
  <c r="M140" i="1" s="1"/>
  <c r="B180" i="1"/>
  <c r="M180" i="1" s="1"/>
  <c r="B405" i="1"/>
  <c r="M405" i="1" s="1"/>
  <c r="L405" i="1"/>
  <c r="B102" i="1"/>
  <c r="M102" i="1" s="1"/>
  <c r="B216" i="1"/>
  <c r="M216" i="1" s="1"/>
  <c r="L216" i="1"/>
  <c r="L20" i="1"/>
  <c r="B127" i="1"/>
  <c r="M127" i="1" s="1"/>
  <c r="B330" i="1"/>
  <c r="M330" i="1" s="1"/>
  <c r="L330" i="1"/>
  <c r="B122" i="1"/>
  <c r="M122" i="1" s="1"/>
  <c r="B126" i="1"/>
  <c r="M126" i="1" s="1"/>
  <c r="B227" i="1"/>
  <c r="M227" i="1" s="1"/>
  <c r="L227" i="1"/>
  <c r="B186" i="1"/>
  <c r="M186" i="1" s="1"/>
  <c r="B262" i="1"/>
  <c r="M262" i="1" s="1"/>
  <c r="L262" i="1"/>
  <c r="B493" i="1"/>
  <c r="M493" i="1" s="1"/>
  <c r="L493" i="1"/>
  <c r="B74" i="1"/>
  <c r="M74" i="1" s="1"/>
  <c r="B108" i="1"/>
  <c r="M108" i="1" s="1"/>
  <c r="B503" i="1"/>
  <c r="M503" i="1" s="1"/>
  <c r="L503" i="1"/>
  <c r="B495" i="1"/>
  <c r="M495" i="1" s="1"/>
  <c r="L495" i="1"/>
  <c r="B147" i="1"/>
  <c r="M147" i="1" s="1"/>
  <c r="B325" i="1"/>
  <c r="M325" i="1" s="1"/>
  <c r="L325" i="1"/>
  <c r="B75" i="1"/>
  <c r="M75" i="1" s="1"/>
  <c r="B146" i="1"/>
  <c r="M146" i="1" s="1"/>
  <c r="B111" i="1"/>
  <c r="M111" i="1" s="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M68" i="1" s="1"/>
  <c r="B426" i="1"/>
  <c r="M426" i="1" s="1"/>
  <c r="L426" i="1"/>
  <c r="B413" i="1"/>
  <c r="M413" i="1" s="1"/>
  <c r="L413" i="1"/>
  <c r="B419" i="1"/>
  <c r="M419" i="1" s="1"/>
  <c r="L419" i="1"/>
  <c r="B424" i="1"/>
  <c r="M424" i="1" s="1"/>
  <c r="L424" i="1"/>
  <c r="B422" i="1"/>
  <c r="M422" i="1" s="1"/>
  <c r="L422" i="1"/>
  <c r="B408" i="1"/>
  <c r="M408" i="1" s="1"/>
  <c r="L408" i="1"/>
  <c r="B172" i="1"/>
  <c r="M172" i="1" s="1"/>
  <c r="B301" i="1"/>
  <c r="M301" i="1" s="1"/>
  <c r="L301" i="1"/>
  <c r="B176" i="1"/>
  <c r="M176" i="1" s="1"/>
  <c r="B145" i="1"/>
  <c r="M145" i="1" s="1"/>
  <c r="B177" i="1"/>
  <c r="M177" i="1" s="1"/>
  <c r="B46" i="1"/>
  <c r="M46" i="1" s="1"/>
  <c r="B192" i="1"/>
  <c r="M192" i="1" s="1"/>
  <c r="B171" i="1"/>
  <c r="M171" i="1" s="1"/>
  <c r="B119" i="1"/>
  <c r="M119" i="1" s="1"/>
  <c r="B272" i="1"/>
  <c r="M272" i="1" s="1"/>
  <c r="L272" i="1"/>
  <c r="B37" i="1"/>
  <c r="M37" i="1" s="1"/>
  <c r="B38" i="1"/>
  <c r="M38" i="1" s="1"/>
  <c r="B100" i="1"/>
  <c r="M100" i="1" s="1"/>
  <c r="B107" i="1"/>
  <c r="M107" i="1" s="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M49" i="1" s="1"/>
  <c r="B224" i="1"/>
  <c r="M224" i="1" s="1"/>
  <c r="L224" i="1"/>
  <c r="B115" i="1"/>
  <c r="M115" i="1" s="1"/>
  <c r="B202" i="1"/>
  <c r="M202" i="1" s="1"/>
  <c r="B164" i="1"/>
  <c r="M164" i="1" s="1"/>
  <c r="B163" i="1"/>
  <c r="M163" i="1" s="1"/>
  <c r="B112" i="1"/>
  <c r="M112" i="1" s="1"/>
  <c r="B178" i="1"/>
  <c r="M178" i="1" s="1"/>
  <c r="B101" i="1"/>
  <c r="M101" i="1" s="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M181" i="1" s="1"/>
  <c r="B19" i="1"/>
  <c r="M19" i="1" s="1"/>
  <c r="L19" i="1"/>
  <c r="B42" i="1"/>
  <c r="M42" i="1" s="1"/>
  <c r="B48" i="1"/>
  <c r="M48" i="1" s="1"/>
  <c r="B50" i="1"/>
  <c r="M50" i="1" s="1"/>
  <c r="B300" i="1"/>
  <c r="M300" i="1" s="1"/>
  <c r="L300" i="1"/>
  <c r="B96" i="1"/>
  <c r="M96" i="1" s="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19" i="11"/>
  <c r="C5" i="9"/>
  <c r="B1" i="4"/>
  <c r="I33" i="9" s="1"/>
  <c r="B3" i="6"/>
  <c r="B4" i="6"/>
  <c r="H2" i="7"/>
  <c r="N363" i="1"/>
  <c r="C18" i="10" l="1"/>
  <c r="C6" i="9"/>
  <c r="A1" i="10" s="1"/>
  <c r="B20" i="1"/>
  <c r="M20" i="1" s="1"/>
  <c r="B39" i="1"/>
  <c r="M39" i="1" s="1"/>
  <c r="B5" i="6"/>
  <c r="B264" i="1"/>
  <c r="M264" i="1" s="1"/>
  <c r="B309" i="1"/>
  <c r="M309" i="1" s="1"/>
  <c r="B195" i="1"/>
  <c r="M195" i="1" s="1"/>
  <c r="B32" i="1"/>
  <c r="M32" i="1" s="1"/>
  <c r="B25" i="1"/>
  <c r="M25" i="1" s="1"/>
  <c r="B307" i="1"/>
  <c r="M307" i="1" s="1"/>
  <c r="B125" i="1"/>
  <c r="M125" i="1" s="1"/>
  <c r="B218" i="1"/>
  <c r="M218" i="1" s="1"/>
  <c r="B196" i="1"/>
  <c r="M196" i="1" s="1"/>
  <c r="B97" i="1"/>
  <c r="M97" i="1" s="1"/>
  <c r="B142" i="1"/>
  <c r="M142" i="1" s="1"/>
  <c r="B144" i="1"/>
  <c r="M144"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16" i="4"/>
  <c r="J16" i="4" s="1"/>
  <c r="M17" i="4"/>
  <c r="K46" i="4"/>
  <c r="M47" i="4"/>
  <c r="C13" i="6"/>
  <c r="C10" i="6"/>
  <c r="K40" i="9"/>
  <c r="L41" i="9"/>
  <c r="L43" i="9"/>
  <c r="L46" i="9" s="1"/>
  <c r="K45" i="9"/>
  <c r="B43" i="9" s="1"/>
  <c r="M13" i="4"/>
  <c r="K12" i="4"/>
  <c r="J12" i="4" s="1"/>
  <c r="C11" i="6"/>
  <c r="L65" i="9" l="1"/>
  <c r="M65" i="9" s="1"/>
  <c r="F65" i="9"/>
  <c r="L63" i="9"/>
  <c r="M63" i="9" s="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E71" i="9" s="1"/>
  <c r="C71" i="9"/>
  <c r="F71" i="9"/>
  <c r="E114" i="9"/>
  <c r="M55" i="4"/>
  <c r="M77" i="4"/>
  <c r="L98" i="9"/>
  <c r="M98" i="9" s="1"/>
  <c r="D98" i="9"/>
  <c r="J98" i="9" s="1"/>
  <c r="F73" i="9"/>
  <c r="D114" i="9"/>
  <c r="J114" i="9" s="1"/>
  <c r="C126" i="9"/>
  <c r="J126" i="9" s="1"/>
  <c r="C66" i="9"/>
  <c r="C119" i="9"/>
  <c r="F54" i="9"/>
  <c r="C99" i="9"/>
  <c r="C54" i="9"/>
  <c r="H39" i="9" s="1"/>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sharedStrings.xml><?xml version="1.0" encoding="utf-8"?>
<sst xmlns="http://schemas.openxmlformats.org/spreadsheetml/2006/main" count="12758" uniqueCount="5301">
  <si>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</si>
  <si>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</si>
  <si>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</si>
  <si>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</si>
  <si>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</si>
  <si>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</si>
  <si>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</si>
  <si>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</si>
  <si>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</si>
  <si>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</si>
  <si>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</si>
  <si>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</si>
  <si>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</si>
  <si>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</si>
  <si>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</si>
  <si>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</si>
  <si>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</si>
  <si>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</si>
  <si>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</si>
  <si>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</si>
  <si>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</si>
  <si>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</si>
  <si>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</si>
  <si>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</si>
  <si>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</si>
  <si>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</si>
  <si>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</si>
  <si>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</si>
  <si>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</si>
  <si>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</si>
  <si>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</si>
  <si>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</si>
  <si>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</si>
  <si>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</si>
  <si>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</si>
  <si>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</si>
  <si>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</si>
  <si>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</si>
  <si>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</si>
  <si>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</si>
  <si>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</si>
  <si>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</si>
  <si>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</si>
  <si>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</si>
  <si>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</si>
  <si>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</si>
  <si>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</si>
  <si>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</si>
  <si>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</si>
  <si>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</si>
  <si>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</si>
  <si>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</si>
  <si>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</si>
  <si>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</si>
  <si>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</si>
  <si>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</si>
  <si>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</si>
  <si>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</si>
  <si>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</si>
  <si>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</si>
  <si>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</si>
  <si>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</si>
  <si>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</si>
  <si>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</si>
  <si>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</si>
  <si>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</si>
  <si>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</si>
  <si>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</si>
  <si>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</si>
  <si>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</si>
  <si>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</si>
  <si>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</si>
  <si>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</si>
  <si>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</si>
  <si>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</si>
  <si>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</si>
  <si>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</si>
  <si>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</si>
  <si>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</si>
  <si>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</si>
  <si>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</si>
  <si>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</si>
  <si>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</si>
  <si>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</si>
  <si>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</si>
  <si>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</si>
  <si>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</si>
  <si>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</si>
  <si>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</si>
  <si>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</si>
  <si>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</si>
  <si>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</si>
  <si>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</si>
  <si>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</si>
  <si>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</si>
  <si>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</si>
  <si>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</si>
  <si>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</si>
  <si>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</si>
  <si>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</si>
  <si>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</si>
  <si>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</si>
  <si>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</si>
  <si>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</si>
  <si>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</si>
  <si>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</si>
  <si>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</si>
  <si>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</si>
  <si>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</si>
  <si>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</si>
  <si>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</si>
  <si>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</si>
  <si>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</si>
  <si>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</si>
  <si>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</si>
  <si>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</si>
  <si>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</si>
  <si>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</si>
  <si>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</si>
  <si>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</si>
  <si>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</si>
  <si>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</si>
  <si>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</si>
  <si>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</si>
  <si>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</si>
  <si>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</si>
  <si>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</si>
  <si>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</si>
  <si>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</si>
  <si>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</si>
  <si>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</si>
  <si>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</si>
  <si>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</si>
  <si>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</si>
  <si>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</si>
  <si>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</si>
  <si>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</si>
  <si>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</si>
  <si>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</si>
  <si>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</si>
  <si>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</si>
  <si>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</si>
  <si>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</si>
  <si>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</si>
  <si>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</si>
  <si>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</si>
  <si>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</si>
  <si>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</si>
  <si>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</si>
  <si>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</si>
  <si>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</si>
  <si>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</si>
  <si>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</si>
  <si>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</si>
  <si>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</si>
  <si>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</si>
  <si>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</si>
  <si>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</si>
  <si>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</si>
  <si>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</si>
  <si>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</si>
  <si>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</si>
  <si>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</si>
  <si>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</si>
  <si>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</si>
  <si>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</si>
  <si>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</si>
  <si>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</si>
  <si>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</si>
  <si>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</si>
  <si>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</si>
  <si>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</si>
  <si>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</si>
  <si>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</si>
  <si>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</si>
  <si>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</si>
  <si>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</si>
  <si>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</si>
  <si>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</si>
  <si>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</si>
  <si>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</si>
  <si>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</si>
  <si>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</si>
  <si>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</si>
  <si>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</si>
  <si>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</si>
  <si>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</si>
  <si>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</si>
  <si>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</si>
  <si>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</si>
  <si>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</si>
  <si>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</si>
  <si>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</si>
  <si>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</si>
  <si>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</si>
  <si>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</si>
  <si>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</si>
  <si>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</si>
  <si>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</si>
  <si>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</si>
  <si>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</si>
  <si>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</si>
  <si>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</si>
  <si>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</si>
  <si>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</si>
  <si>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</si>
  <si>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</si>
  <si>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</si>
  <si>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</si>
  <si>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</si>
  <si>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</si>
  <si>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</si>
  <si>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</si>
  <si>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</si>
  <si>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</si>
  <si>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</si>
  <si>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</si>
  <si>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</si>
  <si>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</si>
  <si>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</si>
  <si>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</si>
  <si>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</si>
  <si>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</si>
  <si>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</si>
  <si>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</si>
  <si>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</si>
  <si>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</si>
  <si>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</si>
  <si>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</si>
  <si>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</si>
  <si>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</si>
  <si>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</si>
  <si>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</si>
  <si>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</si>
  <si>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</si>
  <si>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</si>
  <si>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</si>
  <si>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</si>
  <si>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</si>
  <si>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</si>
  <si>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</si>
  <si>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</si>
  <si>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</si>
  <si>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</si>
  <si>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</si>
  <si>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</si>
  <si>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</si>
  <si>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</si>
  <si>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</si>
  <si>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</si>
  <si>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</si>
  <si>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</si>
  <si>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</si>
  <si>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</si>
  <si>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</si>
  <si>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</si>
  <si>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</si>
  <si>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</si>
  <si>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</si>
  <si>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</si>
  <si>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</si>
  <si>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</si>
  <si>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</si>
  <si>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</si>
  <si>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</si>
  <si>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</si>
  <si>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</si>
  <si>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</si>
  <si>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</si>
  <si>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</si>
  <si>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</si>
  <si>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</si>
  <si>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</si>
  <si>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</si>
  <si>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</si>
  <si>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</si>
  <si>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</si>
  <si>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</si>
  <si>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</si>
  <si>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</si>
  <si>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</si>
  <si>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</si>
  <si>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</si>
  <si>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</si>
  <si>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</si>
  <si>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</si>
  <si>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</si>
  <si>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</si>
  <si>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</si>
  <si>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</si>
  <si>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</si>
  <si>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</si>
  <si>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</si>
  <si>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</si>
  <si>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</si>
  <si>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</si>
  <si>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</si>
  <si>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</si>
  <si>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</si>
  <si>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</si>
  <si>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</si>
  <si>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</si>
  <si>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</si>
  <si>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</si>
  <si>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</si>
  <si>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</si>
  <si>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</si>
  <si>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</si>
  <si>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</si>
  <si>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</si>
  <si>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</si>
  <si>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</si>
  <si>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</si>
  <si>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</si>
  <si>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</si>
  <si>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</si>
  <si>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</si>
  <si>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</si>
  <si>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</si>
  <si>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</si>
  <si>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</si>
  <si>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</si>
  <si>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</si>
  <si>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</si>
  <si>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</si>
  <si>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</si>
  <si>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</si>
  <si>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</si>
  <si>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</si>
  <si>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</si>
  <si>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</si>
  <si>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</si>
  <si>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</si>
  <si>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</si>
  <si>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</si>
  <si>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</si>
  <si>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</si>
  <si>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</si>
  <si>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</si>
  <si>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</si>
  <si>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</si>
  <si>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</si>
  <si>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</si>
  <si>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</si>
  <si>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</si>
  <si>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</si>
  <si>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</si>
  <si>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</si>
  <si>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</si>
  <si>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</si>
  <si>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</si>
  <si>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</si>
  <si>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</si>
  <si>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</si>
  <si>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</si>
  <si>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</si>
  <si>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</si>
  <si>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</si>
  <si>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</si>
  <si>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</si>
  <si>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</si>
  <si>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</si>
  <si>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</si>
  <si>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</si>
  <si>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</si>
  <si>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</si>
  <si>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</si>
  <si>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</si>
  <si>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</si>
  <si>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</si>
  <si>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</si>
  <si>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</si>
  <si>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</si>
  <si>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</si>
  <si>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</si>
  <si>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</si>
  <si>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</si>
  <si>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</si>
  <si>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</si>
  <si>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</si>
  <si>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</si>
  <si>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</si>
  <si>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</si>
  <si>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</si>
  <si>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</si>
  <si>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</si>
  <si>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</si>
  <si>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</si>
  <si>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</si>
  <si>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</si>
  <si>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</si>
  <si>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</si>
  <si>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</si>
  <si>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</si>
  <si>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</si>
  <si>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</si>
  <si>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</si>
  <si>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</si>
  <si>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</si>
  <si>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</si>
  <si>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</si>
  <si>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</si>
  <si>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</si>
  <si>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</si>
  <si>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</si>
  <si>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</si>
  <si>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</si>
  <si>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</si>
  <si>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</si>
  <si>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</si>
  <si>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</si>
  <si>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</si>
  <si>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</si>
  <si>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</si>
  <si>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</si>
  <si>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</si>
  <si>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</si>
  <si>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</si>
  <si>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</si>
  <si>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</si>
  <si>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</si>
  <si>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</si>
  <si>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</si>
  <si>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</si>
  <si>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</si>
  <si>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</si>
  <si>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</si>
  <si>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</si>
  <si>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</si>
  <si>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</si>
  <si>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</si>
  <si>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</si>
  <si>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</si>
  <si>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</si>
  <si>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</si>
  <si>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</si>
  <si>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</si>
  <si>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</si>
  <si>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</si>
  <si>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</si>
  <si>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</si>
  <si>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</si>
  <si>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</si>
  <si>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</si>
  <si>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</si>
  <si>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</si>
  <si>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</si>
  <si>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</si>
  <si>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</si>
  <si>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</si>
  <si>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</si>
  <si>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</si>
  <si>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</si>
  <si>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</si>
  <si>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</si>
  <si>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</si>
  <si>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</si>
  <si>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</si>
  <si>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</si>
  <si>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</si>
  <si>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</si>
  <si>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</si>
  <si>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</si>
  <si>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</si>
  <si>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</si>
  <si>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</si>
  <si>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</si>
  <si>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</si>
  <si>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</si>
  <si>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</si>
  <si>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</si>
  <si>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</si>
  <si>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</si>
  <si>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</si>
  <si>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</si>
  <si>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</si>
  <si>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</si>
  <si>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</si>
  <si>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</si>
  <si>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</si>
  <si>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</si>
  <si>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</si>
  <si>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</si>
  <si>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</si>
  <si>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</si>
  <si>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</si>
  <si>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</si>
  <si>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</si>
  <si>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</si>
  <si>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</si>
  <si>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</si>
  <si>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</si>
  <si>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</si>
  <si>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</si>
  <si>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</si>
  <si>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</si>
  <si>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</si>
  <si>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</si>
  <si>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</si>
  <si>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</si>
  <si>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</si>
  <si>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</si>
  <si>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</si>
  <si>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</si>
  <si>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</si>
  <si>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</si>
  <si>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</si>
  <si>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</si>
  <si>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</si>
  <si>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</si>
  <si>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</si>
  <si>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</si>
  <si>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</si>
  <si>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</si>
  <si>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</si>
  <si>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</si>
  <si>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</si>
  <si>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</si>
  <si>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</si>
  <si>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</si>
  <si>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</si>
  <si>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</si>
  <si>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</si>
  <si>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</si>
  <si>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</si>
  <si>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</si>
  <si>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</si>
  <si>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</si>
  <si>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</si>
  <si>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</si>
  <si>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</si>
  <si>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</si>
  <si>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</si>
  <si>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</si>
  <si>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</si>
  <si>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</si>
  <si>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</si>
  <si>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</si>
  <si>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</si>
  <si>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</si>
  <si>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</si>
  <si>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</si>
  <si>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</si>
  <si>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</si>
  <si>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</si>
  <si>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</si>
  <si>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</si>
  <si>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</si>
  <si>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</si>
  <si>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</si>
  <si>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</si>
  <si>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</si>
  <si>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</si>
  <si>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</si>
  <si>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</si>
  <si>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</si>
  <si>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</si>
  <si>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</si>
  <si>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</si>
  <si>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</si>
  <si>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</si>
  <si>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</si>
  <si>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</si>
  <si>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</si>
  <si>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</si>
  <si>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</si>
  <si>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</si>
  <si>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</si>
  <si>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</si>
  <si>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</si>
  <si>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</si>
  <si>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</si>
  <si>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</si>
  <si>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</si>
  <si>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</si>
  <si>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</si>
  <si>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</si>
  <si>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</si>
  <si>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</si>
  <si>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</si>
  <si>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</si>
  <si>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</si>
  <si>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</si>
  <si>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</si>
  <si>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</si>
  <si>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</si>
  <si>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</si>
  <si>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</si>
  <si>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</si>
  <si>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</si>
  <si>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</si>
  <si>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</si>
  <si>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</si>
  <si>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</si>
  <si>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</si>
  <si>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</si>
  <si>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</si>
  <si>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</si>
  <si>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</si>
  <si>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</si>
  <si>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</si>
  <si>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</si>
  <si>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</si>
  <si>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</si>
  <si>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</si>
  <si>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</si>
  <si>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</si>
  <si>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</si>
  <si>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</si>
  <si>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</si>
  <si>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</si>
  <si>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</si>
  <si>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</si>
  <si>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</si>
  <si>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</si>
  <si>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</si>
  <si>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</si>
  <si>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</si>
  <si>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</si>
  <si>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</si>
  <si>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</si>
  <si>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</si>
  <si>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</si>
  <si>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</si>
  <si>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</si>
  <si>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</si>
  <si>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</si>
  <si>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</si>
  <si>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</si>
  <si>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</si>
  <si>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</si>
  <si>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</si>
  <si>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</si>
  <si>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</si>
  <si>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</si>
  <si>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</si>
  <si>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</si>
  <si>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</si>
  <si>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</si>
  <si>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</si>
  <si>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</si>
  <si>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</si>
  <si>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</si>
  <si>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</si>
  <si>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</si>
  <si>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</si>
  <si>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</si>
  <si>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</si>
  <si>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</si>
  <si>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</si>
  <si>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</si>
  <si>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</si>
  <si>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</si>
  <si>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</si>
  <si>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</si>
  <si>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</si>
  <si>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</si>
  <si>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</si>
  <si>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</si>
  <si>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</si>
  <si>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</si>
  <si>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</si>
  <si>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</si>
  <si>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</si>
  <si>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</si>
  <si>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</si>
  <si>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</si>
  <si>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</si>
  <si>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</si>
  <si>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</si>
  <si>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</si>
  <si>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</si>
  <si>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</si>
  <si>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</si>
  <si>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</si>
  <si>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</si>
  <si>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</si>
  <si>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</si>
  <si>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</si>
  <si>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</si>
  <si>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</si>
  <si>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</si>
  <si>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</si>
  <si>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</si>
  <si>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</si>
  <si>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</si>
  <si>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</si>
  <si>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</si>
  <si>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</si>
  <si>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</si>
  <si>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</si>
  <si>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</si>
  <si>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</si>
  <si>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</si>
  <si>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</si>
  <si>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</si>
  <si>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</si>
  <si>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</si>
  <si>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</si>
  <si>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</si>
  <si>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</si>
  <si>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</si>
  <si>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</si>
  <si>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</si>
  <si>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</si>
  <si>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</si>
  <si>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</si>
  <si>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</si>
  <si>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</si>
  <si>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</si>
  <si>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</si>
  <si>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</si>
  <si>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</si>
  <si>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</si>
  <si>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</si>
  <si>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</si>
  <si>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</si>
  <si>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</si>
  <si>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</si>
  <si>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</si>
  <si>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</si>
  <si>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</si>
  <si>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</si>
  <si>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</si>
  <si>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</si>
  <si>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</si>
  <si>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</si>
  <si>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</si>
  <si>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</si>
  <si>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</si>
  <si>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</si>
  <si>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</si>
  <si>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</si>
  <si>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</si>
  <si>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</si>
  <si>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</si>
  <si>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</si>
  <si>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</si>
  <si>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</si>
  <si>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</si>
  <si>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</si>
  <si>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</si>
  <si>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</si>
  <si>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</si>
  <si>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</si>
  <si>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</si>
  <si>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</si>
  <si>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</si>
  <si>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</si>
  <si>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</si>
  <si>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</si>
  <si>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</si>
  <si>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</si>
  <si>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</si>
  <si>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</si>
  <si>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</si>
  <si>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</si>
  <si>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</si>
  <si>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</si>
  <si>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</si>
  <si>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</si>
  <si>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</si>
  <si>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</si>
  <si>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</si>
  <si>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</si>
  <si>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</si>
  <si>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</si>
  <si>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</si>
  <si>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</si>
  <si>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</si>
  <si>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</si>
  <si>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</si>
  <si>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</si>
  <si>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</si>
  <si>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</si>
  <si>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</si>
  <si>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</si>
  <si>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</si>
  <si>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</si>
  <si>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</si>
  <si>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</si>
  <si>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</si>
  <si>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</si>
  <si>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</si>
  <si>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</si>
  <si>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</si>
  <si>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</si>
  <si>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</si>
  <si>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</si>
  <si>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</si>
  <si>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</si>
  <si>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</si>
  <si>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</si>
  <si>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</si>
  <si>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</si>
  <si>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</si>
  <si>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</si>
  <si>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</si>
  <si>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</si>
  <si>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</si>
  <si>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</si>
  <si>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</si>
  <si>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</si>
  <si>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</si>
  <si>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</si>
  <si>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</si>
  <si>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</si>
  <si>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</si>
  <si>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</si>
  <si>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</si>
  <si>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</si>
  <si>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</si>
  <si>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</si>
  <si>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</si>
  <si>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</si>
  <si>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</si>
  <si>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</si>
  <si>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</si>
  <si>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</si>
  <si>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</si>
  <si>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</si>
  <si>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</si>
  <si>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</si>
  <si>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</si>
  <si>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</si>
  <si>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</si>
  <si>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</si>
  <si>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</si>
  <si>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</si>
  <si>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</si>
  <si>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</si>
  <si>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</si>
  <si>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</si>
  <si>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</si>
  <si>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</si>
  <si>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</si>
  <si>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</si>
  <si>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</si>
  <si>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</si>
  <si>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</si>
  <si>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</si>
  <si>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</si>
  <si>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</si>
  <si>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</si>
  <si>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</si>
  <si>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</si>
  <si>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</si>
  <si>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</si>
  <si>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</si>
  <si>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</si>
  <si>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</si>
  <si>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</si>
  <si>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</si>
  <si>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</si>
  <si>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</si>
  <si>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</si>
  <si>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</si>
  <si>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</si>
  <si>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</si>
  <si>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</si>
  <si>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</si>
  <si>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</si>
  <si>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</si>
  <si>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</si>
  <si>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</si>
  <si>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</si>
  <si>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</si>
  <si>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</si>
  <si>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</si>
  <si>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</si>
  <si>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</si>
  <si>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</si>
  <si>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</si>
  <si>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</si>
  <si>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</si>
  <si>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</si>
  <si>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</si>
  <si>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</si>
  <si>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</si>
  <si>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</si>
  <si>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</si>
  <si>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</si>
  <si>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</si>
  <si>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</si>
  <si>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</si>
  <si>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</si>
  <si>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</si>
  <si>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</si>
  <si>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</si>
  <si>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</si>
  <si>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</si>
  <si>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</si>
  <si>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</si>
  <si>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</si>
  <si>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</si>
  <si>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</si>
  <si>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</si>
  <si>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</si>
  <si>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</si>
  <si>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</si>
  <si>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</si>
  <si>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</si>
  <si>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</si>
  <si>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</si>
  <si>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</si>
  <si>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</si>
  <si>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</si>
  <si>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</si>
  <si>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</si>
  <si>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</si>
  <si>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</si>
  <si>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</si>
  <si>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</si>
  <si>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</si>
  <si>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</si>
  <si>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</si>
  <si>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</si>
  <si>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</si>
  <si>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</si>
  <si>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</si>
  <si>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</si>
  <si>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</si>
  <si>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</si>
  <si>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</si>
  <si>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</si>
  <si>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</si>
  <si>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</si>
  <si>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</si>
  <si>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</si>
  <si>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</si>
  <si>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</si>
  <si>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</si>
  <si>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</si>
  <si>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</si>
  <si>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</si>
  <si>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</si>
  <si>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</si>
  <si>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</si>
  <si>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</si>
  <si>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</si>
  <si>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</si>
  <si>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</si>
  <si>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</si>
  <si>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</si>
  <si>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</si>
  <si>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</si>
  <si>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</si>
  <si>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</si>
  <si>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</si>
  <si>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</si>
  <si>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</si>
  <si>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</si>
  <si>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</si>
  <si>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</si>
  <si>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</si>
  <si>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</si>
  <si>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</si>
  <si>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</si>
  <si>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</si>
  <si>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</si>
  <si>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</si>
  <si>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</si>
  <si>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</si>
  <si>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</si>
  <si>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</si>
  <si>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</si>
  <si>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</si>
  <si>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</si>
  <si>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</si>
  <si>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</si>
  <si>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</si>
  <si>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</si>
  <si>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</si>
  <si>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</si>
  <si>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</si>
  <si>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</si>
  <si>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</si>
  <si>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</si>
  <si>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</si>
  <si>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</si>
  <si>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</si>
  <si>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</si>
  <si>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</si>
  <si>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</si>
  <si>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</si>
  <si>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</si>
  <si>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</si>
  <si>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</si>
  <si>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</si>
  <si>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</si>
  <si>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</si>
  <si>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</si>
  <si>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</si>
  <si>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</si>
  <si>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</si>
  <si>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</si>
  <si>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</si>
  <si>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</si>
  <si>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</si>
  <si>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</si>
  <si>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</si>
  <si>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</si>
  <si>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</si>
  <si>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</si>
  <si>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</si>
  <si>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</si>
  <si>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</si>
  <si>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</si>
  <si>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</si>
  <si>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</si>
  <si>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</si>
  <si>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</si>
  <si>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</si>
  <si>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</si>
  <si>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</si>
  <si>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</si>
  <si>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</si>
  <si>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</si>
  <si>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</si>
  <si>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</si>
  <si>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</si>
  <si>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</si>
  <si>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</si>
  <si>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</si>
  <si>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</si>
  <si>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</si>
  <si>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</si>
  <si>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</si>
  <si>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</si>
  <si>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</si>
  <si>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</si>
  <si>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</si>
  <si>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</si>
  <si>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</si>
  <si>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</si>
  <si>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</si>
  <si>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</si>
  <si>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</si>
  <si>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</si>
  <si>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</si>
  <si>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</si>
  <si>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</si>
  <si>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</si>
  <si>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</si>
  <si>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</si>
  <si>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</si>
  <si>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</si>
  <si>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</si>
  <si>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</si>
  <si>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</si>
  <si>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</si>
  <si>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</si>
  <si>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</si>
  <si>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</si>
  <si>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</si>
  <si>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</si>
  <si>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</si>
  <si>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</si>
  <si>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</si>
  <si>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</si>
  <si>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</si>
  <si>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</si>
  <si>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</si>
  <si>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</si>
  <si>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</si>
  <si>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</si>
  <si>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</si>
  <si>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</si>
  <si>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</si>
  <si>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</si>
  <si>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</si>
  <si>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</si>
  <si>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</si>
  <si>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</si>
  <si>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</si>
  <si>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</si>
  <si>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</si>
  <si>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</si>
  <si>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</si>
  <si>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</si>
  <si>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</si>
  <si>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</si>
  <si>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</si>
  <si>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</si>
  <si>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</si>
  <si>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</si>
  <si>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</si>
  <si>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</si>
  <si>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</si>
  <si>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</si>
  <si>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</si>
  <si>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</si>
  <si>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</si>
  <si>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</si>
  <si>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</si>
  <si>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</si>
  <si>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</si>
  <si>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</si>
  <si>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</si>
  <si>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</si>
  <si>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</si>
  <si>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</si>
  <si>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</si>
  <si>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</si>
  <si>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</si>
  <si>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</si>
  <si>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</si>
  <si>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</si>
  <si>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</si>
  <si>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</si>
  <si>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</si>
  <si>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</si>
  <si>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</si>
  <si>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</si>
  <si>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</si>
  <si>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</si>
  <si>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</si>
  <si>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</si>
  <si>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</si>
  <si>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</si>
  <si>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</si>
  <si>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</si>
  <si>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</si>
  <si>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</si>
  <si>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</si>
  <si>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</si>
  <si>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</si>
  <si>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</si>
  <si>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</si>
  <si>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</si>
  <si>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</si>
  <si>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</si>
  <si>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</si>
  <si>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</si>
  <si>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</si>
  <si>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</si>
  <si>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</si>
  <si>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</si>
  <si>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</si>
  <si>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</si>
  <si>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</si>
  <si>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</si>
  <si>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</si>
  <si>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</si>
  <si>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</si>
  <si>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</si>
  <si>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</si>
  <si>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</si>
  <si>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</si>
  <si>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</si>
  <si>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</si>
  <si>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</si>
  <si>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</si>
  <si>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</si>
  <si>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</si>
  <si>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</si>
  <si>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</si>
  <si>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</si>
  <si>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</si>
  <si>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</si>
  <si>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</si>
  <si>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</si>
  <si>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</si>
  <si>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</si>
  <si>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</si>
  <si>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</si>
  <si>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</si>
  <si>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</si>
  <si>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</si>
  <si>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</si>
  <si>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</si>
  <si>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</si>
  <si>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</si>
  <si>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</si>
  <si>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</si>
  <si>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</si>
  <si>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</si>
  <si>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</si>
  <si>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</si>
  <si>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</si>
  <si>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</si>
  <si>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</si>
  <si>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</si>
  <si>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</si>
  <si>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</si>
  <si>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</si>
  <si>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</si>
  <si>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</si>
  <si>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</si>
  <si>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</si>
  <si>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</si>
  <si>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</si>
  <si>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</si>
  <si>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</si>
  <si>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</si>
  <si>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</si>
  <si>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</si>
  <si>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</si>
  <si>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</si>
  <si>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</si>
  <si>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</si>
  <si>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</si>
  <si>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</si>
  <si>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</si>
  <si>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</si>
  <si>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</si>
  <si>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</si>
  <si>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</si>
  <si>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</si>
  <si>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</si>
  <si>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</si>
  <si>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</si>
  <si>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</si>
  <si>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</si>
  <si>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</si>
  <si>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</si>
  <si>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</si>
  <si>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</si>
  <si>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</si>
  <si>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</si>
  <si>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</si>
  <si>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</si>
  <si>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</si>
  <si>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</si>
  <si>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</si>
  <si>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</si>
  <si>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</si>
  <si>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</si>
  <si>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</si>
  <si>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</si>
  <si>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</si>
  <si>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</si>
  <si>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</si>
  <si>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</si>
  <si>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</si>
  <si>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</si>
  <si>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</si>
  <si>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</si>
  <si>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</si>
  <si>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</si>
  <si>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</si>
  <si>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</si>
  <si>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</si>
  <si>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</si>
  <si>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</si>
  <si>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</si>
  <si>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</si>
  <si>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</si>
  <si>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</si>
  <si>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</si>
  <si>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</si>
  <si>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</si>
  <si>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</si>
  <si>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</si>
  <si>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</si>
  <si>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</si>
  <si>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</si>
  <si>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</si>
  <si>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</si>
  <si>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</si>
  <si>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</si>
  <si>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</si>
  <si>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</si>
  <si>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</si>
  <si>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</si>
  <si>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</si>
  <si>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</si>
  <si>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</si>
  <si>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</si>
  <si>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</si>
  <si>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</si>
  <si>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</si>
  <si>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</si>
  <si>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</si>
  <si>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</si>
  <si>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</si>
  <si>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</si>
  <si>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</si>
  <si>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</si>
  <si>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</si>
  <si>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</si>
  <si>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</si>
  <si>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</si>
  <si>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</si>
  <si>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</si>
  <si>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</si>
  <si>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</si>
  <si>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</si>
  <si>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</si>
  <si>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</si>
  <si>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</si>
  <si>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</si>
  <si>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</si>
  <si>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</si>
  <si>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</si>
  <si>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</si>
  <si>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</si>
  <si>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</si>
  <si>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</si>
  <si>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</si>
  <si>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</si>
  <si>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</si>
  <si>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</si>
  <si>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</si>
  <si>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</si>
  <si>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</si>
  <si>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</si>
  <si>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</si>
  <si>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</si>
  <si>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</si>
  <si>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</si>
  <si>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</si>
  <si>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</si>
  <si>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</si>
  <si>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</si>
  <si>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</si>
  <si>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</si>
  <si>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</si>
  <si>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</si>
  <si>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</si>
  <si>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</si>
  <si>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</si>
  <si>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</si>
  <si>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</si>
  <si>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</si>
  <si>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</si>
  <si>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</si>
  <si>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</si>
  <si>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</si>
  <si>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</si>
  <si>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</si>
  <si>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</si>
  <si>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</si>
  <si>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</si>
  <si>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</si>
  <si>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</si>
  <si>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</si>
  <si>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</si>
  <si>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</si>
  <si>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</si>
  <si>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</si>
  <si>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</si>
  <si>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</si>
  <si>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</si>
  <si>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</si>
  <si>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</si>
  <si>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</si>
  <si>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</si>
  <si>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</si>
  <si>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</si>
  <si>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</si>
  <si>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</si>
  <si>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</si>
  <si>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</si>
  <si>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</si>
  <si>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</si>
  <si>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</si>
  <si>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</si>
  <si>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</si>
  <si>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</si>
  <si>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</si>
  <si>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</si>
  <si>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</si>
  <si>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</si>
  <si>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</si>
  <si>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</si>
  <si>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</si>
  <si>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</si>
  <si>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</si>
  <si>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</si>
  <si>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</si>
  <si>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</si>
  <si>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</si>
  <si>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</si>
  <si>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</si>
  <si>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</si>
  <si>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</si>
  <si>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</si>
  <si>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</si>
  <si>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</si>
  <si>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</si>
  <si>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</si>
  <si>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</si>
  <si>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</si>
  <si>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</si>
  <si>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</si>
  <si>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</si>
  <si>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</si>
  <si>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</si>
  <si>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</si>
  <si>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</si>
  <si>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</si>
  <si>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</si>
  <si>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</si>
  <si>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</si>
  <si>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</si>
  <si>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</si>
  <si>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</si>
  <si>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</si>
  <si>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</si>
  <si>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</si>
  <si>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</si>
  <si>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</si>
  <si>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</si>
  <si>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</si>
  <si>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</si>
  <si>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</si>
  <si>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</si>
  <si>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</si>
  <si>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</si>
  <si>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</si>
  <si>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</si>
  <si>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</si>
  <si>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</si>
  <si>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</si>
  <si>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</si>
  <si>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</si>
  <si>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</si>
  <si>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</si>
  <si>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</si>
  <si>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</si>
  <si>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</si>
  <si>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</si>
  <si>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</si>
  <si>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</si>
  <si>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</si>
  <si>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</si>
  <si>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</si>
  <si>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</si>
  <si>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</si>
  <si>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</si>
  <si>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</si>
  <si>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</si>
  <si>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</si>
  <si>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</si>
  <si>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</si>
  <si>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</si>
  <si>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</si>
  <si>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</si>
  <si>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</si>
  <si>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</si>
  <si>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</si>
  <si>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</si>
  <si>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</si>
  <si>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</si>
  <si>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</si>
  <si>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</si>
  <si>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</si>
  <si>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</si>
  <si>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</si>
  <si>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</si>
  <si>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</si>
  <si>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</si>
  <si>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</si>
  <si>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</si>
  <si>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</si>
  <si>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</si>
  <si>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</si>
  <si>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</si>
  <si>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</si>
  <si>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</si>
  <si>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</si>
  <si>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</si>
  <si>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</si>
  <si>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</si>
  <si>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</si>
  <si>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</si>
  <si>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</si>
  <si>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</si>
  <si>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</si>
  <si>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</si>
  <si>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</si>
  <si>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</si>
  <si>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</si>
  <si>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</si>
  <si>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</si>
  <si>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</si>
  <si>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</si>
  <si>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</si>
  <si>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</si>
  <si>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</si>
  <si>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</si>
  <si>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</si>
  <si>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</si>
  <si>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</si>
  <si>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</si>
  <si>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</si>
  <si>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</si>
  <si>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</si>
  <si>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</si>
  <si>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</si>
  <si>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</si>
  <si>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</si>
  <si>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</si>
  <si>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</si>
  <si>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</si>
  <si>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</si>
  <si>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</si>
  <si>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</si>
  <si>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</si>
  <si>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</si>
  <si>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</si>
  <si>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</si>
  <si>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</si>
  <si>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</si>
  <si>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</si>
  <si>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streľba - bežné transfery</t>
  </si>
  <si>
    <r>
      <t>Šp</t>
    </r>
    <r>
      <rPr>
        <b/>
        <sz val="8"/>
        <color indexed="8"/>
        <rFont val="Arial"/>
        <family val="2"/>
        <charset val="238"/>
      </rPr>
      <t>ortovostrelecký klub  Margecany, Zmluva 38/2025-</t>
    </r>
    <r>
      <rPr>
        <sz val="8"/>
        <color indexed="8"/>
        <rFont val="Arial"/>
        <family val="2"/>
        <charset val="238"/>
      </rPr>
      <t>Zákon o športe číslo 440/2015 Príspevok do klubu, na športovcov do 23 rokov, ktorý splnil podmienky nároku na príspevok finančné prostriedky poslané na klub  náklad preklopený z účtovníctva klubu, bankový prevod 52/2025/05/04/O-S-E; 52/2025/08/04/O-S-E.</t>
    </r>
  </si>
  <si>
    <t>VPD78</t>
  </si>
  <si>
    <t>PD7/2025</t>
  </si>
  <si>
    <t>23.2.2025</t>
  </si>
  <si>
    <t>16.5.2025</t>
  </si>
  <si>
    <t>Národná liga mládeže vzduchové zbrane Prešov 22.-23.2.2025 Sekčov, 2 športovci, šofér a tréner; stravné 4 osoby 2 dni, cestovné súkromné auto ĢL124BE 2 dni spolu najazdených 140km, štartovné 2 športovci 4 štarty</t>
  </si>
  <si>
    <t>Zdenek Mastilák vedúci tréner</t>
  </si>
  <si>
    <t>VPD75</t>
  </si>
  <si>
    <t>PD25-25-2-11, PD 25-2-16</t>
  </si>
  <si>
    <t>9.2.2025</t>
  </si>
  <si>
    <t>1. Slovenská liga dvojkolo a Pohár Petra Zborovjana 8.-9.2.2025,  2 športovci, doprovod, tréner; stravné 4 osoby a 2 dni, cestovné súkromné auto ĢL124BE 2 dni spolu najazdených 140km, štartovné 2 športovci 2 štarty</t>
  </si>
  <si>
    <t>VPD92</t>
  </si>
  <si>
    <t>10.9.2025</t>
  </si>
  <si>
    <t>Materiálovo technické zabezpečenie - športová obuv  pre trénera na súťaže a tréningy</t>
  </si>
  <si>
    <t>Ing. Eva Novotová</t>
  </si>
  <si>
    <t>VPD68</t>
  </si>
  <si>
    <t>22.3.2025</t>
  </si>
  <si>
    <t>Miroslav Jahvodka, Hôrky</t>
  </si>
  <si>
    <t>13.8.2025</t>
  </si>
  <si>
    <t>V/1</t>
  </si>
  <si>
    <t>2.1.2025</t>
  </si>
  <si>
    <t>15.5.2025</t>
  </si>
  <si>
    <t>Miroslav Jahvodka</t>
  </si>
  <si>
    <t>V/2</t>
  </si>
  <si>
    <t>Materiálovo technické zabezpečenie - spotrebný materiál irisová muška 1ks, muška monokulár 1ks</t>
  </si>
  <si>
    <t>V/3</t>
  </si>
  <si>
    <t>V/8</t>
  </si>
  <si>
    <t>Miroslav Záň</t>
  </si>
  <si>
    <t>V/4</t>
  </si>
  <si>
    <t>V/7</t>
  </si>
  <si>
    <t>Národná liga mládeže Prešov  22.-23.2.2025, 3 športovci a doprovod - cestovné súkromné motorové vozidlo AA137LM najazdených 398km, stravné 4 osoby 2 dni, ubytovanie 6 osôb a noc čiastočná úhrada z 301,47eur</t>
  </si>
  <si>
    <t>Peter Poliak</t>
  </si>
  <si>
    <t>Národná liga mládeže Prešov  22.-23.2.2025, 3 športovci a doprovod - cestovné súkromné motorové vozidlo AA137LM najazdených 398km, stravné 4 osoby 2 dni, ubytovanie 6 osôb a noc doplatok do 301,47eur</t>
  </si>
  <si>
    <t>V/17</t>
  </si>
  <si>
    <t>22.2.2025</t>
  </si>
  <si>
    <t>Národná liga mládeže Prešov 22.-23.2.2025 štartovné10 štartov</t>
  </si>
  <si>
    <t>ŠKP Prešov</t>
  </si>
  <si>
    <t>V/6</t>
  </si>
  <si>
    <t>12.1.2025</t>
  </si>
  <si>
    <t>V/5</t>
  </si>
  <si>
    <t>Spotrovo strelecký klub "Strieborník" ZV-0097 o.z.</t>
  </si>
  <si>
    <t>11.1.2025</t>
  </si>
  <si>
    <t>V 318</t>
  </si>
  <si>
    <t>Dohoda V318</t>
  </si>
  <si>
    <t>4.1.2025</t>
  </si>
  <si>
    <t>Ján Kisty</t>
  </si>
  <si>
    <t>V 319</t>
  </si>
  <si>
    <t>Športovostrelecký Klub Podhradová</t>
  </si>
  <si>
    <t>V 320</t>
  </si>
  <si>
    <t>DohodaV320</t>
  </si>
  <si>
    <t>5.1.2025</t>
  </si>
  <si>
    <t>Prípravný strelecký pretek 1Slovenská liga Dvojkolo v streľbe zo vzduchových zbraní Košice 2.1.2025, cestovné sukromné vozidlo MI224ET najazdených 120km,  stravné   2 športovci</t>
  </si>
  <si>
    <t>V 321</t>
  </si>
  <si>
    <t>V 322</t>
  </si>
  <si>
    <t>8.1.2025</t>
  </si>
  <si>
    <t>interNETmania SK S.R.O.</t>
  </si>
  <si>
    <t xml:space="preserve">V 323 </t>
  </si>
  <si>
    <t>16.1.2025</t>
  </si>
  <si>
    <t>Diaľničná známka 1ks 10 dňová</t>
  </si>
  <si>
    <t>Národná diaľničná spoločnosť a.s.</t>
  </si>
  <si>
    <t>V 324</t>
  </si>
  <si>
    <t>Dohoda V324</t>
  </si>
  <si>
    <t>21.1.2025</t>
  </si>
  <si>
    <t>V 325</t>
  </si>
  <si>
    <t>18.1.2025</t>
  </si>
  <si>
    <t>Športovo strelecký klub mesta Martin</t>
  </si>
  <si>
    <t>V 326</t>
  </si>
  <si>
    <t>004/2025</t>
  </si>
  <si>
    <t>30.1.2025</t>
  </si>
  <si>
    <t>V 327</t>
  </si>
  <si>
    <t>Materialové technické zabezpečenie tréningoveho procesu. Spotreba plastová šošovka pre 1 športovca</t>
  </si>
  <si>
    <t>IVIOPTIK s.r.o.</t>
  </si>
  <si>
    <t>V 329</t>
  </si>
  <si>
    <t>11.02.2025</t>
  </si>
  <si>
    <t>Materialové technické zabezpečenie tréningoveho procesu - antivirus Eset Nord32 pre potreby športového klubu, tréner</t>
  </si>
  <si>
    <t>Ing.Ján Zaremba</t>
  </si>
  <si>
    <t>V 331</t>
  </si>
  <si>
    <t xml:space="preserve"> Dohoda 331</t>
  </si>
  <si>
    <t>22.02.2025</t>
  </si>
  <si>
    <t>Prípravný strelecký pretek Národná liga mládeže v streľbe zo vzduchových zbraní, mládež, Prešov 22.2.2025, cestovné sukromné auta 3 najazdených spolu 480km, stravné 7 športovcov deň</t>
  </si>
  <si>
    <t>V 332</t>
  </si>
  <si>
    <t>Dohoda 332</t>
  </si>
  <si>
    <t>23.02.2025</t>
  </si>
  <si>
    <t>Prípravný strelecký pretek Národná liga mládeže v streľbe zo vzduchových zbraní, mládež, Prešov 23.2.2025, cestovné sukromné auta 2 najazdených spolu 320km, stravné 5 športovcov deň</t>
  </si>
  <si>
    <t>V 333</t>
  </si>
  <si>
    <t>Dohoda 333</t>
  </si>
  <si>
    <t>01.03.2025</t>
  </si>
  <si>
    <t>Prípravný strelecký pretek Národná liga mládeže v streľbe zo vzduchových zbraní, mládež, Gelnica 1.3.2025, cestovné sukromné auta 4ks  najazdených spolu 840km, stravné 11 športovcov deň</t>
  </si>
  <si>
    <t>V 334</t>
  </si>
  <si>
    <t>Prípravný strelecký pretek Národná liga mládeže v streľbe zo vzduchových zbraní, mládež, Gelnica 1.3.2025, 11 športovcov 11 štartov</t>
  </si>
  <si>
    <t>Športovostrelecký Klub Margecany</t>
  </si>
  <si>
    <t>V 335</t>
  </si>
  <si>
    <t>Dohoda 335</t>
  </si>
  <si>
    <t>02.03.2025</t>
  </si>
  <si>
    <t>Prípravný strelecký pretek Národná liga mládeže v streľbe zo vzduchových zbraní, mládež, Gelnica 2.3.2025, cestovné sukromné auta 2ks  najazdených spolu 420km, stravné 6 športovcov deň</t>
  </si>
  <si>
    <t>V 336</t>
  </si>
  <si>
    <t>Dohoda 336</t>
  </si>
  <si>
    <t>Prípravný strelecký pretek Národná liga mládeže v streľbe zo vzduchových zbraní, mládež, Gelnica 2.3.2025, 6 športovcov 6 štartov</t>
  </si>
  <si>
    <t>V 337</t>
  </si>
  <si>
    <t>Dohoda 337</t>
  </si>
  <si>
    <t>08.03.2025</t>
  </si>
  <si>
    <t>Prípravný strelecký pretek Majstovstva Prešovského kraja v streľbe zo vzduchových zbraní 8.3.2025, mládež, cestovné sukromné auta 4 spolu najazdených 640km, stravné 11 športovcov deň</t>
  </si>
  <si>
    <t>V 338</t>
  </si>
  <si>
    <t>Dohoda 338</t>
  </si>
  <si>
    <t>Prípravný strelecký pretek Majstovstva Prešovského kraja v streľbe zo vzduchových zbraní 9.3.2025, mládež, cestovné sukromné auta 2 spolu najazdených 320km, stravné 11 športovcov deň</t>
  </si>
  <si>
    <t>V 339</t>
  </si>
  <si>
    <t>09.03.2025</t>
  </si>
  <si>
    <t>Prípravný strelecký pretek MajstrovstvaPrešovského kraja v streľbe zo vzuchových zbraní , štartovné 8.3-9.3.2025 pre 11.športovcov ,18 štartov.</t>
  </si>
  <si>
    <t>Športový Klub Policie Športová streľba Prešov</t>
  </si>
  <si>
    <t>V 340</t>
  </si>
  <si>
    <t>Dohoda 340</t>
  </si>
  <si>
    <t>29.03.2025</t>
  </si>
  <si>
    <t>Pripravný strelecký pretekMajstrovstva Košického kraja v streľbe zo vzduchových zbraní, mládež Gelnica 29.3.2025, súkromné auta 4 spolu najazdených 840km, stravné 12 športovcov deň</t>
  </si>
  <si>
    <t>V 341</t>
  </si>
  <si>
    <t>Prípravný strelecký pretek Majstrovsva Košického kraja v streľbe zo vzduchových zbraní Gelnica 29.3.2025, štartovné 11.športovcov a 11 štartov</t>
  </si>
  <si>
    <t>V 342</t>
  </si>
  <si>
    <t>Dohoda 342</t>
  </si>
  <si>
    <t>30.03.2025</t>
  </si>
  <si>
    <t>Pripravný strelecký pretekMajstrovstva Košického kraja v streľbe zo vzduchových zbraní, mládež Gelnica 30.3.2025, súkromné auta 2 spolu najazdených 420km, stravné 6 športovcov deň</t>
  </si>
  <si>
    <t>V 343</t>
  </si>
  <si>
    <t>18/25</t>
  </si>
  <si>
    <t>Prípravný strelecký pretek Majstrovsva Košického kraja v streľbe zo vzduchových zbraní Gelnica 30.3.2025, štartovné 6.športovcov 6 štartov</t>
  </si>
  <si>
    <t>V 345</t>
  </si>
  <si>
    <t>Dohoda 345</t>
  </si>
  <si>
    <t>Majstrovstva Slovenska mládeže v streľbe zo vzduchových zbraní do 16.rokov Holíč 12.4.2025 tréner, vodič a 2 športovci,  súkromné auto AA451RF najazdených 900km čiastočná refundácia z 252,90eur</t>
  </si>
  <si>
    <t>Miloš Kozenčák</t>
  </si>
  <si>
    <t>VPD 01/2025</t>
  </si>
  <si>
    <t>4/01/2025</t>
  </si>
  <si>
    <t>Národná liga mládeže Zvolen, termín konania 11.-12.01.2025, 8 športovcov, 1 tréner, 1 vodič - štartovné 10 štartov, 8 športovcov</t>
  </si>
  <si>
    <t xml:space="preserve">Športovo strelecký klub Strieborník, Zvolenská Slatina </t>
  </si>
  <si>
    <t>21/01/2025</t>
  </si>
  <si>
    <t xml:space="preserve">Národná liga mládeže Zvolen, termín konania 11.-12.01.2025, 8 športovcov + 1 tréner a 1 vodič- štartovné 8 štartov 7 športovcov </t>
  </si>
  <si>
    <t>VPD 02/2025</t>
  </si>
  <si>
    <t>Extraliga Vzduchové zbrane Martin, termín konania 17.-19.01.2025, 2 športovci + 1 tréner a 1 vodič - štartovné 4 štarty 10€</t>
  </si>
  <si>
    <t xml:space="preserve">Extraliga Vzduchové zbrane Martin, termín konania 17.-19.01.2025, 2 športovci, 1 tréner a 1 vodič -  cestovné súkromné motorové vozidlo Renault Grand Scénic BB 989GZ </t>
  </si>
  <si>
    <t xml:space="preserve">Ľubomír Padúch - vodič, 3 športovci </t>
  </si>
  <si>
    <t>VPD 03/2025</t>
  </si>
  <si>
    <t>37/2025</t>
  </si>
  <si>
    <t>Národná liga mládeže Holíč, termín konania 1.-2.2.2025, 5 športovcov, 1 tréner, 1 vodič- štartovné 12 štartov  5€</t>
  </si>
  <si>
    <t>Športovo strelecký klub BETA 77</t>
  </si>
  <si>
    <t xml:space="preserve">Národná liga mládeže Holíč, termín konania 1.-2.2.2025, 5 športovcov + 1 tréner a 1 vodič -  cestovné súkromné motorové vozidlo Peugeot Expert BR 195BP </t>
  </si>
  <si>
    <t xml:space="preserve">Eduár Prachniar - vodič, 3 športovci </t>
  </si>
  <si>
    <t>VPD 8/2025</t>
  </si>
  <si>
    <t>88/25</t>
  </si>
  <si>
    <t>15.2.2025</t>
  </si>
  <si>
    <t>Extraliga Vzduchové zbrane Bratislava, termín konania 15.-16.02.2025, 2 športovci, tréner a vodič- štartovné 2 štarty  10€</t>
  </si>
  <si>
    <t>ŠSK Magic shot</t>
  </si>
  <si>
    <t>Extraliga Vzduchové zbrane Bratislava, termín konania 15.-16.02.2025, 2 športovci, tréner, vodič - cestovné súkromné motorové vozidlo Mazda CX 5, BR 259BY</t>
  </si>
  <si>
    <t xml:space="preserve">Eduár Prachniar - vodič, 2 športovci </t>
  </si>
  <si>
    <t>VPD 10/2025</t>
  </si>
  <si>
    <t>p. 25165</t>
  </si>
  <si>
    <t>Majstrovstvá SR dospelý, termín konania 21.-23.3.2025, 2 športovci MQS,  tréner, vodič - štartovné 2 štarty 10€</t>
  </si>
  <si>
    <t>Športovo strelecký klub Podhradová</t>
  </si>
  <si>
    <t>Majstrovstvá SR dospelý, termín konania 21.-23.3.2025, 2 športovci MQS, tréner, vodič - cestovné súkromné motorové vozidlo Mazda CX 5, BR 259BY</t>
  </si>
  <si>
    <t>Eduár Prachniar - vodič, 2 športovci, 1 tréner</t>
  </si>
  <si>
    <t>VPD 11/2025</t>
  </si>
  <si>
    <t>P-3/3/25</t>
  </si>
  <si>
    <t>Národná liga mládeže Sv. Peter, termín konania 29.-30.3.2025, 4 športovci, tréner a vodič -  štartovné 4 štarty  5€</t>
  </si>
  <si>
    <t>Športovo strelecký - atletický klub Elán Svätý Peter</t>
  </si>
  <si>
    <t>Národná liga mládeže Sv. Peter, termín konania 29.-30.3.2025, 4 športovci,1 tréner, 1 vodič - cestovné súkromné motorové vozidlo Renault Grand Scénic BB 989GZ</t>
  </si>
  <si>
    <t>VPD 12/2025</t>
  </si>
  <si>
    <t>149/2025</t>
  </si>
  <si>
    <t xml:space="preserve">Majstrovstvá SR mládeže Holíč, termín konania 11.-13.04.2025, 7 športovcov, 1 tréner, 1 vodič - štartovné 12 štartov  10€ </t>
  </si>
  <si>
    <t>Majstrovstvá SR mládeže Holíč, termín konania 11.-13.04.2025, 7 športovcov, 1 tréner, 1 vodič - cestovné súkromné motorové vozidlo Mazda CX 5, BR 259BY čiastočná refundácia z 157,36eur</t>
  </si>
  <si>
    <t>Eduár Prachniar - vodič, 3 športovci</t>
  </si>
  <si>
    <t>202/2025</t>
  </si>
  <si>
    <t>Majstrovstvá SR mládeže Holíč, termín konania 11.-13.04.2025, 7 športovcov, 1 tréner, 1 vodič -  ubytovanie 9 osôb 2 noci, cena 264€, vrátenie časti nákladov na ubytovanie podľa propozícii v sume 250€</t>
  </si>
  <si>
    <t>VPD 13/2025</t>
  </si>
  <si>
    <t>25/4/25-1</t>
  </si>
  <si>
    <t>Extraliga guľové zbrane 1.kolo Príbelce, termín konania 25.-27.04.2025, 2 športovci 1 tréner - štartovné 4 štarty  10€</t>
  </si>
  <si>
    <t>Športovo strelecký klub LIAZ Veľký Krtíš</t>
  </si>
  <si>
    <t>Extraliga guľové zbrane 1.kolo Príbelce, termín konania 25.-27.04.2025, 2 športovci, 1 tréner - cestovné súkromné motorové vozidlo KIA Stonic BR 391CR, dovoz zbraní a streliva</t>
  </si>
  <si>
    <t>Ján Medveď - vodič</t>
  </si>
  <si>
    <t>VPD 15/2025</t>
  </si>
  <si>
    <t>p25052404</t>
  </si>
  <si>
    <t>Extraliga guľové zbrane 2.kolo Košice, termín konania 23.-25.05.2025, 4 športovci, 1 tréner, 1 vodič - štartovné 10 štartov  10€</t>
  </si>
  <si>
    <t xml:space="preserve">Extraliga guľové zbrane 2.kolo Košice, termín konania 23.-25.05.2025, 4 športovci, 1 tréner, 1 vodič - cestovné súkromné motorové vozidlo Peugeot Expert BR 195BP </t>
  </si>
  <si>
    <t>VPD 16/2025</t>
  </si>
  <si>
    <t>Extraliga guľové zbrane 3.kolo Košice, termín konania 20.-22.06.2025, 4 športovci, 1 tréner, 1 vodič - štartovné 12 štartov 10€</t>
  </si>
  <si>
    <t>Dok:00456</t>
  </si>
  <si>
    <t xml:space="preserve">Extraliga guľové zbrane 3.kolo Košice, termín konania 20.-22.06.2025, 4 športovci,1 tréner, 1 vodič-ubytovanie 1 osoba 1 noc </t>
  </si>
  <si>
    <t>Lokomotíva a.s. Košice</t>
  </si>
  <si>
    <t>Extraliga guľové zbrane 3.kolo Košice, termín konania 20.-22.06.2025, 4 športovci, 1 tréner, 1 vodič- cestovné súkromné motorové vozidlo Peugeot Expert BR 195BP čiastočná úhrada z 109,59eur</t>
  </si>
  <si>
    <t>Extraliga guľové zbrane 3.kolo Košice, termín konania 20.-22.06.2025, 4 športovci, 1 tréner, 1 vodič- cestovné súkromné motorové vozidlo Peugeot Expert BR 195BP diplatok do sumy 109,59eur</t>
  </si>
  <si>
    <t>BU 06/2025</t>
  </si>
  <si>
    <t>FA 2025006</t>
  </si>
  <si>
    <t xml:space="preserve">Mindset v športovej streľbe, strelecké sústredenie talentovanej mládeže Domaniža, termin konania 30.06.-06.06.2025, 2 športovci </t>
  </si>
  <si>
    <t>ŠSK Kriváň</t>
  </si>
  <si>
    <t>VPD 18/2025</t>
  </si>
  <si>
    <t>21/8/25-1</t>
  </si>
  <si>
    <t>Majstrovstva BB kraja + 1. SLm Príbelce, termín konania 02.-03.08.2025, 5 športovcovi + 1 tréner a 1 vodič - štartovné 14 štartov  10€. Náklady znížené o 2 štarty á 10€</t>
  </si>
  <si>
    <t>Majstrovstva BB kraja + 1. SLm Príbelce, termín konania 02.-03.08.2025, 5 športovcovi + 1 tréner a 1 vodič - cestovné súkromné motorové vozidlo Renault Grand Scénic BB 989GZ</t>
  </si>
  <si>
    <t>VPD 19/2025</t>
  </si>
  <si>
    <t>46/8/25-2</t>
  </si>
  <si>
    <t xml:space="preserve">Extraliga guľové zbrane 4.kolo Príbelce, termín konania 29.-31.08.2025, 3 športovci,1 tréner - štartovné 8 štartov  </t>
  </si>
  <si>
    <t>Extraliga guľové zbrane 4.kolo Príbelce, termín konania 29.-31.08.2025, 3 športovci + 1 tréner- cestovné súkromné motorové vozidlo KIA Stonic BR 391CR, dovoz zbraní a streliva</t>
  </si>
  <si>
    <t>VPD 22/2025</t>
  </si>
  <si>
    <t>21/9/25-2</t>
  </si>
  <si>
    <t xml:space="preserve">Majstrovstva Slovenska guľa,  Príbelce, termín konania 12.- 14.09.2025, 4 športovcovi, 1 tréner- štartovné 6 štartov </t>
  </si>
  <si>
    <t>Majstrovstva Slovenska guľa,  Príbelce, termín konania 12.- 14.09.2025, 4 športovcovi + 1 tréner- cestovné súkromné motorové vozidlo KIA Stonic BR 391CR, dovoz zbraní a streliva</t>
  </si>
  <si>
    <t>VPD 24/2025</t>
  </si>
  <si>
    <t xml:space="preserve">Liga Talentovanej Mládeže, vzduchové zbrane Žiar nad Hronom, termín konania 25.- 26.10.2025, 3 športovci + 1 tréner a 1 vodič - štartovné  6 štartov  </t>
  </si>
  <si>
    <t>MŠK Žiar nad Hronom</t>
  </si>
  <si>
    <t xml:space="preserve">Liga Talentovenj Mládeže, vzduchové zbrane Žiar nad Hronom, termín konania 25.- 26.10.2025, 3 športovci + 1 tréner a 1 vodič, cestovné súkromné motorové vozidlo Renault Grand Scénic BB 989GZ </t>
  </si>
  <si>
    <t>VPD 25/2025</t>
  </si>
  <si>
    <t>Materialovo technické zabezpečenie -spotrebný materiál na zabezpečenie tréninhového procesu pre športovcov mládeže do 23 rokov, 1ks vzduchová kartuša na zbran Anschutz 9015</t>
  </si>
  <si>
    <t>J. G. Anschutz g.m.b.h.</t>
  </si>
  <si>
    <t>VPD 27/2025</t>
  </si>
  <si>
    <t>50/25</t>
  </si>
  <si>
    <t xml:space="preserve">ICOH Šamorín, termín konania 14.- 16.11.2025, 3 športovci + 1 tréner, štartovné 1 štart </t>
  </si>
  <si>
    <t>Slovenský strelecký zväz</t>
  </si>
  <si>
    <t>25.6.2025</t>
  </si>
  <si>
    <t>21.5.2025</t>
  </si>
  <si>
    <t>Materiálovo technické zabezpečenie - spotrebný strelecký materiál púzdra na prenos Slávii 4ks, tesnenia 8ks, pružinky 8ks, čistiace súpravy 4ks, olej na čistenie zbraní 2ks  čiastočná refundácia zo sumy 611,60eur</t>
  </si>
  <si>
    <t>MEGET s.r.o. Žarnovica</t>
  </si>
  <si>
    <t>25VPD024</t>
  </si>
  <si>
    <t>10.2.2025</t>
  </si>
  <si>
    <t>Marián Grúber tréner</t>
  </si>
  <si>
    <t>25VPD041</t>
  </si>
  <si>
    <t>12.3.2025</t>
  </si>
  <si>
    <t>25DF0081</t>
  </si>
  <si>
    <t>Materiálovo technické zabezpečenie - spotrebný strelecký materiál strelivo na zabezpečenie vzduchovkovej sezóny pre činnosť mládeže do 23 rokov 30ks krabičiek čiastočná refundácia z 300eur</t>
  </si>
  <si>
    <t>PARDINI Slovakia s.r.o.</t>
  </si>
  <si>
    <t>25DF0155</t>
  </si>
  <si>
    <t>30.4.2025</t>
  </si>
  <si>
    <t>Materiálovo technické zabezpečenie - spotrebný strelecký materiál strelivo veľkorážne  20ks krabičiek a  montážna lišta na vzduchovku čiastočná refundácia z 480eur</t>
  </si>
  <si>
    <t>MEGET s.r.o.</t>
  </si>
  <si>
    <t>v250119</t>
  </si>
  <si>
    <t>Extraliga a Liga talentovanej mládeže vzduchové zbrane, Martin, 17.-19.1.2025, 4 športovcovi, 2 tréneri-cestovné súkromné vozidlo KS586EO najazdených 480km, stravné 5 osôb 3 dni</t>
  </si>
  <si>
    <t>Jozef Maňo tréner</t>
  </si>
  <si>
    <t>Extraliga a Liga talentovanej mládeže vzduchové zbrane, Martin, 17.-19.1.2025, 4 športovcovi, 2 tréneri- ubytovanie 6 osôb 2 noci</t>
  </si>
  <si>
    <t>Penzion MartINN</t>
  </si>
  <si>
    <t>18-1-2025/1</t>
  </si>
  <si>
    <t>Extraliga a Liga talentovanej mládeže vzduchové zbrane, Martin, 17.-19.1.2025, 4 športovcovi, 2 tréneri-štartovné 8 štartov 4 športovci</t>
  </si>
  <si>
    <t>Športovo strelecký klub mesta MARTIN</t>
  </si>
  <si>
    <t>FA 20250004</t>
  </si>
  <si>
    <t>Materiálovo technické zabezoečenie - Fľaša na vzduch na plnenie streleckých kartuší 2 ks 300 bar 6,8l vrátane ochranných obalov</t>
  </si>
  <si>
    <t>AerDos, s.r.o. Borša</t>
  </si>
  <si>
    <t>v250208</t>
  </si>
  <si>
    <t>PD-25-2-02</t>
  </si>
  <si>
    <t>1.slovenský pohár Petra Zborovjana, Šarišské Michaľany, 8.-9.2.2025 - štartovné za 6 športovcov</t>
  </si>
  <si>
    <t>Športovostrelecký klub Šarišské Michaľany</t>
  </si>
  <si>
    <t>v251702</t>
  </si>
  <si>
    <t>Extraliga a liga talentovanje mládeže vzduchové zbrane Bratislava, 15.-16.2.2025, 2 športovci -  cestovné 1 osoba vo výške železnice, stravné 1 osoba 3 dni</t>
  </si>
  <si>
    <t>Sinčáková Miroslava športovec</t>
  </si>
  <si>
    <t>Extraliga a liga talentovanje mládeže vzduchové zbrane Bratislava, 15.-16.2.2025, 2 športovci -   štartovné 2 športovci 4 štarty</t>
  </si>
  <si>
    <t>Extraliga a liga talentovanje mládeže vzduchové zbrane Bratislava, 15.-16.2.2025, 2 športovci -  ubytovanie 2 osoby noc</t>
  </si>
  <si>
    <t>City Hotel Bratislava s.r.o.</t>
  </si>
  <si>
    <t>TB17062025</t>
  </si>
  <si>
    <t>FA 034/2025</t>
  </si>
  <si>
    <t>Materiálovo technické zabezpečenie - spotrebný materiál strelecké kartuše do vzduchových zbraní Anschutz 2ks</t>
  </si>
  <si>
    <t>Materiálovo technické zabezpečenie - spotrebný materiál strelecké kartuše do vzduchových zbraní Feinwerkbau 3ks</t>
  </si>
  <si>
    <t>FA 038/2025</t>
  </si>
  <si>
    <t>Materiálovo technické zabezpečenie  - spotrebné strelecké príslušenstvo, strelecké topánky Sauer1pár, strelecké topánky Simetra čiastočná refundácia z 437eur</t>
  </si>
  <si>
    <t>Materiálovo technické zabezpečenie  - spotrebné strelecké príslušenstvo, strelecké topánky Sauer1pár, strelecké topánky Simetra doplatok do 437eur</t>
  </si>
  <si>
    <t>Materiálovo technické zabezpečenie  - spotrebné strelecké príslušenstvo,strelecká rukavica Premium Open 1ks, strelecký štít Ahg de Luxe 1ks, strelecký šilt MEC 3ks, tienitko 10ks</t>
  </si>
  <si>
    <t>v250413</t>
  </si>
  <si>
    <t>2025/140</t>
  </si>
  <si>
    <t>Majstrovstva SR vzduchové zbrane mládež, Holíč, 12. - 13.4.2025, 5 športovcov, 1 tréner - ubytovanie 1osoba noc</t>
  </si>
  <si>
    <t>Dana Veselá, AB-Centrum HOTEL SAN</t>
  </si>
  <si>
    <t>Majstrovstva SR vzduchové zbrane mládež, Holíč, 12. - 13.4.2025, 5 športovcov, 1 tréner - stravné 6 osôb deň</t>
  </si>
  <si>
    <t>v250428</t>
  </si>
  <si>
    <t xml:space="preserve">Extraliga a Liga talentovanej mládeže guľové zbrane, Príbelce 1.kolo, 25. - 27.4.2025, 1 športovec -  cestovné 1 športovkyňa vo výške železnice, stravné </t>
  </si>
  <si>
    <t>26.4.2025</t>
  </si>
  <si>
    <t>Extraliga a Liga talentovanej mládeže guľové zbrane, Príbelce 1.kolo, 25. - 27.4.2025, 1 športovec - ubytovanie1 osoba 3 noci</t>
  </si>
  <si>
    <t>ATLAS, spol. s r.o.</t>
  </si>
  <si>
    <t>1/4/25-1</t>
  </si>
  <si>
    <t>25.4.2025</t>
  </si>
  <si>
    <t>Extraliga a Liga talentovanej mládeže guľové zbrane, Príbelce 1.kolo, 25. - 27.4.2025, 1 športovec - štartovné športovec 2 štarty</t>
  </si>
  <si>
    <t>TB16052025</t>
  </si>
  <si>
    <t>servis vzduchových zbraní Pardini 2x regulátory pušiek a 5x regulátory pušiek a pištolí</t>
  </si>
  <si>
    <t xml:space="preserve">PARDINI Slovakia s.r.o. </t>
  </si>
  <si>
    <t>v250831</t>
  </si>
  <si>
    <t>Extraliga a liga talentovanej mládeže guľové zbrane, Príbelce 4.kolo, 29. - 31.8.2025, 1 športovec, 1 tréner- cestovné súkromné vozidlo KE383HR najazdených 460km, stravné 2 osoby 3 dni</t>
  </si>
  <si>
    <t>Extraliga a liga talentovanej mládeže guľové zbrane, Príbelce 4.kolo, 29. - 31.8.2025, 1 športovec, 1 tréner- ubytovanie 2 noci 2 osoby</t>
  </si>
  <si>
    <t>21/8/25-2</t>
  </si>
  <si>
    <t>Extraliga a liga talentovanej mládeže guľové zbrane, Príbelce 4.kolo, 29. - 31.8.2025, 1 športovec, 1 tréner- štartovné 1 športovkyňa</t>
  </si>
  <si>
    <t>v251027</t>
  </si>
  <si>
    <t>Liga talentovanej mládeže +1Slovenská liga vzduchové zbrane, Žiar nad Hronom, 25.-26.10.2025, 7 športovcov, 2 doprovod - štartové 8 športovcov</t>
  </si>
  <si>
    <t>Liga talentovanej mládeže +1Slovenská liga vzduchové zbrane, Žiar nad Hronom, 25.-26.10.2025, 7 športovcov, 2 doprovod - ubytivanie 8 osôb noc</t>
  </si>
  <si>
    <t>Príjemný oddych s.r.o.</t>
  </si>
  <si>
    <t>TB24112025</t>
  </si>
  <si>
    <t>Materiálovo technické zabezpečenie - servis VzPi Pardini vrátane príslušenstva</t>
  </si>
  <si>
    <t>v251116</t>
  </si>
  <si>
    <t>ICOH vzduchové zbrane, Bratislava - Šamorín, 14.-16.11.2025, 5 športovcov, 1 tréner, 1 doprovod - cestovné súkromné vozidlo KE383HR najazdených 840km, stravné 5 osôb</t>
  </si>
  <si>
    <t>64/25</t>
  </si>
  <si>
    <t>ICOH vzduchové zbrane, Bratislava - Šamorín, 14.-16.11.2025, 5 športovcov, 1 tréner, 1 doprovod - štartovné, ubytovanie 2 noci 7 osôb</t>
  </si>
  <si>
    <t>FA 139/2025</t>
  </si>
  <si>
    <t>Materiálovo technické zabezpečenie -  strelecké oblečenie - strelecký kabát Simetra Basic 1ks, strelecký kabát Ahg Match 1ks , strelecké topánky Simetra Prim 10 - 2 páry čiastočná refundácia z 1154,90eur</t>
  </si>
  <si>
    <t>v251201</t>
  </si>
  <si>
    <t>Grand Prix JSB Bohumín, GP Bílovec - CZE, 29.-30.11.2025, 2 športovci - stravné</t>
  </si>
  <si>
    <t>88,89,489,490</t>
  </si>
  <si>
    <t>29.11.2025</t>
  </si>
  <si>
    <t>Grand Prix  JSB Bohumín, GP Bílovec - CZE, 29.-30.11.2025, 2 športovci -  štartovné 2 športovci po 2 štarty</t>
  </si>
  <si>
    <t>TJ SPARTAK BILOVEC, z.s.</t>
  </si>
  <si>
    <t>PV 24/25</t>
  </si>
  <si>
    <t>Materiálovo technické zabezpečenie - nákup spotrebného streleckého materiálu  kolieskový vak  1ks na prenos streleckej výstroje</t>
  </si>
  <si>
    <t>Marián Macho</t>
  </si>
  <si>
    <t>PV28/25</t>
  </si>
  <si>
    <t>6/25/25</t>
  </si>
  <si>
    <t>Cena Riaditeľa Školy Kriváň ZŠ dňa 11.2.2025 vzduchové zbrane - štartovné 9 športovcov</t>
  </si>
  <si>
    <t>Športovo strelecký klub Kriváň</t>
  </si>
  <si>
    <t>PV 31/25</t>
  </si>
  <si>
    <t>Cena Riaditeľa Školy Kriváň   dňa 11.2.2025, tréner a 3 športovci  vzduchové zbrane -  cestovné súkromné auto ŠPZ ZV 759940 CA najazdených 122km</t>
  </si>
  <si>
    <t>Bc. Branislav Krajč doprovod</t>
  </si>
  <si>
    <t>PV 32/25</t>
  </si>
  <si>
    <t>PV32/25</t>
  </si>
  <si>
    <t>strelecká súťaž Cena RŠ Kriváň   dňa 11.2.2025,, 3 súťažiaci, 1 tréner - cestovné súkromné auto ŠPZ BB166FS najazdených 94km</t>
  </si>
  <si>
    <t>Mgr. Alžbeta Krúpová doprovod</t>
  </si>
  <si>
    <t>PV33/25</t>
  </si>
  <si>
    <t>strelecká súťaž Cena RŠ Kriváň   dňa 11.2.2025, tréner a 3 športovci - cestovné súkromné auto ŠPZLJUBAVI najazdených 74km</t>
  </si>
  <si>
    <t>Ivana Urdová doprovod</t>
  </si>
  <si>
    <t>PV 61/25</t>
  </si>
  <si>
    <t>Materiálovo technické zabezpečenie  - spotrebný materiál nákup box s vekom - 7ks</t>
  </si>
  <si>
    <t>XLSK Nábytok s.r.o.</t>
  </si>
  <si>
    <t>DF 97/25</t>
  </si>
  <si>
    <t>Materiálovo technické zabezpečenie  - nitovanie 16 ks závesných profilov na strelecké steny na zabezpečenie streleckých tréningov</t>
  </si>
  <si>
    <t>DREVOVÝROBA- Pavel Bahýl</t>
  </si>
  <si>
    <t>PV 92/25</t>
  </si>
  <si>
    <t>Materiálono technické zabezpečenie - spotrebný materiál batérie alkalické - 1ks, zámok visiaci - 1ks</t>
  </si>
  <si>
    <t>OBI Slovakia s.r.o.</t>
  </si>
  <si>
    <t>PV 304/25</t>
  </si>
  <si>
    <t>krajská strelecká liga ZŠ a SŠ Zvolenská Slatina- 2. kolo dňa 10.10.2025 -  štartovné 3 osôb</t>
  </si>
  <si>
    <t>Športovo strelecký klub Príbelce</t>
  </si>
  <si>
    <t>PV 327/25</t>
  </si>
  <si>
    <t>strelecká súťaž II. kolo KSL Zvolenská Slatina - ZŠ Kriváň  dňa 4.11.2025 tréner a 3 športovci - cestovné súkromné auto ŠPZ ZV 786 CA najazdených 202km</t>
  </si>
  <si>
    <t>PV 343/25</t>
  </si>
  <si>
    <t xml:space="preserve">II. kolo KSL Zvolenská Slatina - ZŠ Kriváň  dňa 4.11.2025  - štartovné 6 osôb </t>
  </si>
  <si>
    <t xml:space="preserve">Športovo strelecký klub o.z. </t>
  </si>
  <si>
    <t>PV 344/25</t>
  </si>
  <si>
    <t>strelecká súťaž II. kolo KSL Zvolenská Slatina - ZŠ Kriváň  dňa 4.11.2025 tréner a 3 športovci- cestovné súkromné auto ŠPZ BB 492 AI najazdených 116km</t>
  </si>
  <si>
    <t>Tatiana Groves tréner</t>
  </si>
  <si>
    <t>PV 345/25</t>
  </si>
  <si>
    <t>strelecká súťažII. kolo KSL Zvolenská Slatina - ZŠ Kriváň  dňa 4.11.2025- cestovné súkromné auto ŠPZ BB 172 GI najazdených 116km</t>
  </si>
  <si>
    <t>Michael John Groves doprovod</t>
  </si>
  <si>
    <t>PV 355/25</t>
  </si>
  <si>
    <t>Materiálno technické zabezpečenie nákup pečiatka komplet - 1ks, grafické práce</t>
  </si>
  <si>
    <t>FaxCopy a.s.</t>
  </si>
  <si>
    <t>DF 470/25</t>
  </si>
  <si>
    <t>143/2025</t>
  </si>
  <si>
    <t>Materiálno technické zabezpečenie nákup spotrebného streleckého materiálu strelecká rukavica Simetra-5ks, strelecký šilt - 5ks, strelecký bežec -3ks na zabezpečenie tréningovej činnosti mládeže do 23 rokov čiastočná refundácia z 423,74eur</t>
  </si>
  <si>
    <t>Materiálno technické zabezpečenie nákup spotrebného streleckého materiálu strelecká rukavica Simetra-5ks, strelecký šilt - 5ks, strelecký bežec -3ks na zabezpečenie tréningovej činnosti mládeže do 23 rokov doplatok do sumy 423,74eur</t>
  </si>
  <si>
    <t>Materiálno technické zabezpečenie nákup spotrebný strelecký materiál strelecký remeň-2ks, strelecký kabát-1ks, strelecký valček s náplňou-2ks, chrániče sluchu-10párov na zabezpečenie tréningovej činnosti mládeže do 23 rokov</t>
  </si>
  <si>
    <t>PV 389/25</t>
  </si>
  <si>
    <t>Krajská strelecká liga-3. kolo Brezno dňa 11.12.2025,vzduchové zbrane 3 súťažiaci, 1 tréner - cestovné súkromné motorové vozidlo ŠPZ BB492 AI najazdených  164km</t>
  </si>
  <si>
    <t>PV 390/25</t>
  </si>
  <si>
    <t>Krajská strelecká liga-3. kolo Brezno dňa 11.12.2025, 3 súťažiaci, 1 tréner - cestovné súkromné motorové vozidlo ŠPZ BB172GI najazdených  164km</t>
  </si>
  <si>
    <t>PV 392/25</t>
  </si>
  <si>
    <t>PP 73/2025</t>
  </si>
  <si>
    <t xml:space="preserve"> Štartovné 6 osôb cena krajská strelecká liga - 3. kolo dňa 11.12.2025</t>
  </si>
  <si>
    <t>Športový strelecký klub pri MŠK Brezno</t>
  </si>
  <si>
    <t>DF 500/25</t>
  </si>
  <si>
    <t>Materiálno technické zabezpečenie spotreba  terče Slávia 8x5,5 mládež - 6 ks kotúčov</t>
  </si>
  <si>
    <t>PV3/26</t>
  </si>
  <si>
    <t xml:space="preserve"> Štartovné 7 športovcov cena Národná liga mládeže Zvolen dňa 17.1.2026 vzduchové zbrane</t>
  </si>
  <si>
    <t>Športovo strelecký klub Strieborník</t>
  </si>
  <si>
    <t>PV 4/26</t>
  </si>
  <si>
    <t>strelecká súťaž Národná liga mládeže dňa17.1.2026, 3 súťažiaci, 1 tréner - cestovné súkromné motorové vozidlo BB492 AI najazdených 52km</t>
  </si>
  <si>
    <t>PV 5/26</t>
  </si>
  <si>
    <t>strelecká súťaž Národná liga mládeže dňa17.1.2026, 3 súťažiaci, 1 tréner - cestovné súkromné motorové vozidlo BB172GI najazdených 52km</t>
  </si>
  <si>
    <t>DF 30/26</t>
  </si>
  <si>
    <t>Materiálno technické zabezpečeniecena  - ocenenia na súťaž Cena riaditeľky školy ZŠ Sliač 20.3.2026 - nákup emblém puška 50ks, poháre 4ks, stuha 50ks, medaile B-6 kc, medaila G 38ks, medaila S-8 ks, štítky 12ks čiastočná refundácia z 181,93eur</t>
  </si>
  <si>
    <t>VIVA TRADE s.r.o.</t>
  </si>
  <si>
    <t>Národná liga mládeže Zvolen, 11.-12.1.2025, doprava súkromnými vozidlami, 7 športovcov, 2 tréneri</t>
  </si>
  <si>
    <t>1DF250218</t>
  </si>
  <si>
    <t>12.01.2025</t>
  </si>
  <si>
    <t>štartovné 7 športovci, 24 štartov</t>
  </si>
  <si>
    <t>cestovné súkromné autá 2x 2 dni</t>
  </si>
  <si>
    <t xml:space="preserve"> stravné 7 športovci, 2 tréneri</t>
  </si>
  <si>
    <t xml:space="preserve">Extraliga vzduchové zbrane, Martin, 18.-19.1.2025, doprava súkromným vozidlom 1 športovec </t>
  </si>
  <si>
    <t>19.1.2025</t>
  </si>
  <si>
    <t>štartovné 1 športovec, 1 štart</t>
  </si>
  <si>
    <t>cestovné 1 športovec, 1 tréner</t>
  </si>
  <si>
    <t xml:space="preserve">stravné 1 športovec </t>
  </si>
  <si>
    <t>24.1.2025</t>
  </si>
  <si>
    <t>Materiálno technické zabezpečenie - spotrebný materiál strelecké topánky pre športovca č. 1</t>
  </si>
  <si>
    <t>28.1.2025</t>
  </si>
  <si>
    <t>Materiálno technické zabezpečenie - spotrebný materiál čiernidlá pre 3 športovcov č. 1 - č.3</t>
  </si>
  <si>
    <t>Majstrovstvá kraja BB žiakov ZŠ Brezno - 7.2.2025 4 športovci a tréner</t>
  </si>
  <si>
    <t>7.2.2025</t>
  </si>
  <si>
    <t>cestovné súkromné auto  1 osoba najazdených 250km</t>
  </si>
  <si>
    <t>dialničná známka tréner VK607BI pre potreby účasti na športových podujatiach a tréningoch mládeže do 23 rokov</t>
  </si>
  <si>
    <t>24.2.2025</t>
  </si>
  <si>
    <t>Materiálno technické zabezpečenie - športové oblečenie vrátane klubovej potlače fleesové vesty 6 športovcov a tréner</t>
  </si>
  <si>
    <t>Majstrovstvá kraja BB mládeže, Brezno - 8.2.2025, doprava súkromnými vozidlami, 5 športovci, 2 tréneri</t>
  </si>
  <si>
    <t>8.2.2025</t>
  </si>
  <si>
    <t>štartovné 5 športovci spolu 6 štartov</t>
  </si>
  <si>
    <t>Cestovné súkromné autá 2x, VK 914CK najazdených 250km, VK 607BI najazdených 250km</t>
  </si>
  <si>
    <t>stravné 5 športovci a 2 tréneri</t>
  </si>
  <si>
    <t>dialničná známka, tréner č. 2 VK914CK pre potreby účasti na športových podujatiach a tréningoch mládeže do 23 rokov</t>
  </si>
  <si>
    <t>Majstrovstvá kraja BB, Zvolenská Slatina - 2.3.2025, doprava súkromným vozidlom, 3 športovci,  1 tréner</t>
  </si>
  <si>
    <t>2.3.2025</t>
  </si>
  <si>
    <t>štartovné 3 športovci, 3 štarty</t>
  </si>
  <si>
    <t>cestovné súkromným autom VK 607 BI najazdených 134km</t>
  </si>
  <si>
    <t>stravné 3 športovci a 1 tréner</t>
  </si>
  <si>
    <t>Majstrovstvá kraja NR mládeže Šaľa-8.03.2025, doprava súkromným vozidlom, 3 športovci, 1 tréner</t>
  </si>
  <si>
    <t>8.3.2025</t>
  </si>
  <si>
    <t>štartovné 3 športovci 3 štarty</t>
  </si>
  <si>
    <t>cestovné súkromné vozidlo VK 607BI najazdených 279 km</t>
  </si>
  <si>
    <t>Národná liga mládeže, 15.-16.03.2025 Brezno, doprava súkromnými vozidlami, 6 športrovci, 2 tréneri</t>
  </si>
  <si>
    <t>16.3.2025</t>
  </si>
  <si>
    <t>štartovné 6 športovci spolu 20 štartov</t>
  </si>
  <si>
    <t>cestovné súkromné autá 2x, VK 914CK najazdených 258km, VK 607BI najazdených 250km</t>
  </si>
  <si>
    <t>stravné 6 športovci, 2 tréneri</t>
  </si>
  <si>
    <t>ubytovanie 4 osoby 1 noc</t>
  </si>
  <si>
    <t>Majstrovstvá SR vzduchové zbrane - ŠSK Podhradová Košice, 22-23.03.2025, 1 športovec, 1 tréner</t>
  </si>
  <si>
    <t>23.3.2025</t>
  </si>
  <si>
    <t>ubytovanie 2 osoby 1 noc</t>
  </si>
  <si>
    <t>stravné 1 športovec, 1 tréner</t>
  </si>
  <si>
    <t>cestovné súkromné auto VK607 BI najazdených 429km</t>
  </si>
  <si>
    <t>Národná liga mládeže Svätý Peter-29.03.2025, doprava súkromnými vozidlami, 6 športovci, 2 tréneri</t>
  </si>
  <si>
    <t>29.3.2025</t>
  </si>
  <si>
    <t>štartovné 6 športovci 11 štartov</t>
  </si>
  <si>
    <t xml:space="preserve">cestovné súkromné autá 2x, VK 914CK najazdených 216km, VK 607BI najazdených 234km </t>
  </si>
  <si>
    <t>stravné  6 športovci 2 tréneri</t>
  </si>
  <si>
    <t>7.4.2025</t>
  </si>
  <si>
    <t>Materiálno technické zabezpečenie - Strelivo 22LR (100 bal. RWS Club) pre 6 športovcov (čiastočná refundácia výdavkov z 640,-€)</t>
  </si>
  <si>
    <t>Majstrovstvá SR mládeže Holíč - 12.-13.04.2025, doprava súkromným vozidlom, 4 športovci, 1 tréner</t>
  </si>
  <si>
    <t>13.4.2025</t>
  </si>
  <si>
    <t>cestovné súkromné auto VK607 BI najazdených 516km</t>
  </si>
  <si>
    <t>štartovné 4 športovci 8 štartov</t>
  </si>
  <si>
    <t>24.4.2025</t>
  </si>
  <si>
    <t>1. Slovenská liga guľové zbrane 17.-18.5.2025 Zvolenská Slatina, doprava súkromným vozidlom, 5 športrovci, 1 tréner</t>
  </si>
  <si>
    <t>18.5.2025</t>
  </si>
  <si>
    <t>štartovné 5 športovci 5 štartov</t>
  </si>
  <si>
    <t>cestovné súkromné auto 2x VK607 BI spolu najazdených 268km</t>
  </si>
  <si>
    <t>stravné 5 športovci a 1 tréner</t>
  </si>
  <si>
    <t>14.6.2025</t>
  </si>
  <si>
    <t>VD1/2025</t>
  </si>
  <si>
    <t>19.5.2025</t>
  </si>
  <si>
    <t xml:space="preserve">Majstrovstva Košického kraja zo vzduchových zbraní Košice 25.1.2025,doprava súkromným autom ŠPZ SN 293CC najazdenýh 210km, 1 športovec, 1 doprovod - štartovné 1 športovec, cestovné a stravné 2 osoby, 
</t>
  </si>
  <si>
    <t>ŠSK RD Sp.Nová Ves</t>
  </si>
  <si>
    <t>VD2/2025</t>
  </si>
  <si>
    <t xml:space="preserve">1. Slovenská Liga zo vzduchových zbraní Bratislava, 9.2.2025, 2 športovci, 1 doprovod -štartovné 2 športovci , cestovné súkromné motorové vozidlo SN 293CC najazdenýh 150km, stravné 3 osoby deň
</t>
  </si>
  <si>
    <t>PARDINI SLOVAKIA strelecký klub</t>
  </si>
  <si>
    <t>Materiálovo technické zabezpečenie individuálneho tréningového procesu pre mládež  - spotrebný strelecký materiál - náboje RWS Club kal. 22 LR 1000 ks nábojov (20 krabičiek) čiastočná refundácia z 109eur</t>
  </si>
  <si>
    <t>Materiálovo technické zabezpečenie individuálneho tréningového procesu pre mládež  - spotrebný strelecký materiál - náboje RWS Club kal. 22 LR 1000 ks nábojov (20 krabičiek) doplatok do 109eur</t>
  </si>
  <si>
    <t>BV9/2025</t>
  </si>
  <si>
    <t>Materiálovo technické zabezpečenie individuálneho tréningového procesu pre mládež  - poplatok za obnovovací kurz 2 trénerov mládeže</t>
  </si>
  <si>
    <t>SSZ</t>
  </si>
  <si>
    <t>DFA1/2025</t>
  </si>
  <si>
    <t xml:space="preserve">Materiálovo technické zabezpečenie individuálneho tréningového procesu pre mládež  - oprava vzduchovej pištole a servis 2 vzduchových kartuší do vzduchových zbraní pre tréning a súťaže jednolivcov </t>
  </si>
  <si>
    <t>DFA1/2026</t>
  </si>
  <si>
    <t>Materiálovo technické zabezpečenie individuálneho tréningového procesu pre mládež  - spotrebný materiál papierové terčové masky vzduchová pištoľ na elektronické terče 15ks čiastočná refundácia z 3eur</t>
  </si>
  <si>
    <t>15/2025</t>
  </si>
  <si>
    <t>30/2025</t>
  </si>
  <si>
    <t>19.5.2026</t>
  </si>
  <si>
    <t>Štartovné - Holíč Národná liga mládeže 1.-2.2.2025 - 2. športovci štartovné</t>
  </si>
  <si>
    <t>ŠSK BETA 77 Holíč</t>
  </si>
  <si>
    <t>10/2025</t>
  </si>
  <si>
    <t>18/2025</t>
  </si>
  <si>
    <t>Štartovné  - Vištuk Národná liga mládeže - štartovné 2. športovci</t>
  </si>
  <si>
    <t>ŠSK Vištuk</t>
  </si>
  <si>
    <t>11/2025</t>
  </si>
  <si>
    <t>17/2025</t>
  </si>
  <si>
    <t>Štartovné  - Vištuk  Národná liga mládeže 12.1.2026 - štartovné 2. športovci</t>
  </si>
  <si>
    <t>ŠSK-  Vištuk</t>
  </si>
  <si>
    <t>14/2025</t>
  </si>
  <si>
    <t>6/2025</t>
  </si>
  <si>
    <t>Štartovné -  Šaľa - 1.SLm 2.2.2025 - 2. športovci</t>
  </si>
  <si>
    <t>ŠSK Šaľa</t>
  </si>
  <si>
    <t>13/2025</t>
  </si>
  <si>
    <t>7/2025</t>
  </si>
  <si>
    <t>Štartovné -  Šaľa - 1.SLm 1.2.2025 - štartovné 3.  športovcov</t>
  </si>
  <si>
    <t>20/2025</t>
  </si>
  <si>
    <t>pok.d..č. 0018</t>
  </si>
  <si>
    <t>Materialno technické zabezpečenie:  spotrebný materiál strelecký kabát - 1 športovec</t>
  </si>
  <si>
    <t>Merkúria.net, s.r.o.</t>
  </si>
  <si>
    <t>24/2025</t>
  </si>
  <si>
    <t>17</t>
  </si>
  <si>
    <t>Materialno technické zabezpečenie:  spotrba strelecký kabát - 1 športovec č. 1</t>
  </si>
  <si>
    <t>25/2025</t>
  </si>
  <si>
    <t>Štartovné  - ŠSK SAV BA strelecká liga vzduchové zbrane - štartovné 4. športovci</t>
  </si>
  <si>
    <t>ŠSK SAV</t>
  </si>
  <si>
    <t>26/2025</t>
  </si>
  <si>
    <t>19/2025</t>
  </si>
  <si>
    <t>Štartovné -  ŠSK - SAV BA strelecká liga vzduchové zbrane 23.2.2025  - štartovné 3.športovci</t>
  </si>
  <si>
    <t>8/2025</t>
  </si>
  <si>
    <t>Štartovné - Holíč Majstrovstva TT kraja 25.1.2025 - 3. športovci štartovné</t>
  </si>
  <si>
    <t>9/2025</t>
  </si>
  <si>
    <t xml:space="preserve">25.1.2025 </t>
  </si>
  <si>
    <t>Štartovné - Holíč Majstrovstva TT kraja mládeže 25.1.2025 - 3. športovci</t>
  </si>
  <si>
    <t>12/2025</t>
  </si>
  <si>
    <t>Štartovné - Vištuk 1.Slovenská liga - 2. športovci štartovné</t>
  </si>
  <si>
    <t>31/2025</t>
  </si>
  <si>
    <t>Štartovné - Vištuk 1.Slovenská liga  - 2. športovci štartovné</t>
  </si>
  <si>
    <t>55/2025</t>
  </si>
  <si>
    <t>Štartovné -  Holíč Majstrovstva TT kraja - štartovné 3  športovci</t>
  </si>
  <si>
    <t>Štartovné -  Holíč- Majstrovstva TT kraja mládeže 25.1.2025 - 1. športovec</t>
  </si>
  <si>
    <t>28/2025</t>
  </si>
  <si>
    <t>5/2025</t>
  </si>
  <si>
    <t>Štartovné -  Šaľa - 1.SLm 8.3.2025 - štartovné 2. športovci</t>
  </si>
  <si>
    <t>3/2025</t>
  </si>
  <si>
    <t>Štartovné -  Šaľa - 1.SLm - 9.3.2025 - štartovné 1. športovec</t>
  </si>
  <si>
    <t>33/2025</t>
  </si>
  <si>
    <t>Štartovné - Košice Majstrovstva SR vzduchové zbrane 23.3.2025 - 7 športovcov</t>
  </si>
  <si>
    <t>ŠSK Podhradová Košice</t>
  </si>
  <si>
    <t>34/2025</t>
  </si>
  <si>
    <t>Materialno technické zabezpečenie: spotreba strelecký kabát- 1 športovec č. 2</t>
  </si>
  <si>
    <t>Miroslav Jahvodka, Hôrky 198</t>
  </si>
  <si>
    <t>48/2025</t>
  </si>
  <si>
    <t>174/2025</t>
  </si>
  <si>
    <t>Štartovné -  Holíč Majstrovstva SR mládeže 12.-13.4.2025 - 11  športovcov</t>
  </si>
  <si>
    <t>49/2025</t>
  </si>
  <si>
    <t>172/2025</t>
  </si>
  <si>
    <t>Štartovné -  Holíč Majstrovstva SR mládeže 12.-13.4.2025 - 2. športovci</t>
  </si>
  <si>
    <t>50/2025</t>
  </si>
  <si>
    <t>151/2025</t>
  </si>
  <si>
    <t>Štartovné -  Holíč Mjstrovstva SR mládeže - 2  športovci Mix</t>
  </si>
  <si>
    <t>41/2025</t>
  </si>
  <si>
    <t>Materilno technické zabezpečenie Redukcia 330/200 bar - 1 športovec</t>
  </si>
  <si>
    <t>43/2025</t>
  </si>
  <si>
    <t>Fa.č.20250028</t>
  </si>
  <si>
    <t>Materiálovo technické zabezpečenie - diabolky 10balíkov, redikcia tlaku 1ks, kontrolné pásky na elektronický terč Iband 1ks  na tréningovú činnosť</t>
  </si>
  <si>
    <t>40/2025</t>
  </si>
  <si>
    <t>EL2/1-2-10/2024</t>
  </si>
  <si>
    <t>Zmluva o nájme nebytových priestorov č. BA347/2024/0809001-Nzpk - prenájom priestorov na tréningovú činnosť mládeže, 39 športovcov</t>
  </si>
  <si>
    <t>MO SR Námestie gen. Viesta Bratislava</t>
  </si>
  <si>
    <t>53/2025</t>
  </si>
  <si>
    <t>29.4.2025</t>
  </si>
  <si>
    <t>Materialno technické zabezpečenie - malorážkové strelivo 22ks krabičiek na tréningovú a súťažnú činnosť mládeže do 23 rokov</t>
  </si>
  <si>
    <t>58/2025</t>
  </si>
  <si>
    <t>6+7/2025</t>
  </si>
  <si>
    <t>Štartovné -  Šaľa - 1.SLm 14.6.2025 - 4. športovci</t>
  </si>
  <si>
    <t>59/2025</t>
  </si>
  <si>
    <t>Materialno technické zabezpečenie  spotrebný materiál  strelecké nohavice -5ks - 5 športovcov čiastočná refundácia z 875eur</t>
  </si>
  <si>
    <t>13.8.2026</t>
  </si>
  <si>
    <t>Materialno technické zabezpečenie  spotrebný materiál  strelecké nohavice -5ks - 5 športovcov doplatok do 875eur</t>
  </si>
  <si>
    <t>60/2025</t>
  </si>
  <si>
    <t>Materialno technické zabezpečenie - spotreba strelecký valček - ks - 4 športovcov</t>
  </si>
  <si>
    <t>69/2025</t>
  </si>
  <si>
    <t>14.7.2025</t>
  </si>
  <si>
    <t xml:space="preserve">Materiálovo technické zabezpečenie - diabolky 2balíky, tašky 5ks na elektronický terč Iband 1ks </t>
  </si>
  <si>
    <t>80/2025</t>
  </si>
  <si>
    <t>10/9/25-2</t>
  </si>
  <si>
    <t>Štartovné -  Príbelce Majstrovstva SR guľové zbrane 15.9.2025 - 4.  športovci</t>
  </si>
  <si>
    <t>72/2025</t>
  </si>
  <si>
    <t>Štartovné -  Domaníža Majstrovstva TN kraja guľové zbrane 23.8.2025  -  2. športovci</t>
  </si>
  <si>
    <t>ŠSK Domaníža</t>
  </si>
  <si>
    <t>71/2025</t>
  </si>
  <si>
    <t>Materialno technické zabezpečenie spotrebný materiál  kontrolná páska na el. terč Inband 5ks</t>
  </si>
  <si>
    <t>73/2025</t>
  </si>
  <si>
    <t>30.8.2025</t>
  </si>
  <si>
    <t>Materialno technické zabezpečenie - malorážkové strelivo 10ks krabičiek</t>
  </si>
  <si>
    <t>79/2025</t>
  </si>
  <si>
    <t>17.9.2025</t>
  </si>
  <si>
    <t>Ing.Pavol Koniarok</t>
  </si>
  <si>
    <t>88/2025</t>
  </si>
  <si>
    <t>Materialno technické zabezpečenie spotrebný materkiál strelecký - statív na pušku 1ka, strelecké topánky 1pár,plastový kufor na pušku čiastočná refundácia z 204eur</t>
  </si>
  <si>
    <t>Euroshooting, s.r.o.</t>
  </si>
  <si>
    <t>105/2025</t>
  </si>
  <si>
    <t>13.12.2025</t>
  </si>
  <si>
    <t>15.11.2025</t>
  </si>
  <si>
    <t>13.5.2025</t>
  </si>
  <si>
    <t>18.01.2025</t>
  </si>
  <si>
    <t>27.10.2025</t>
  </si>
  <si>
    <t>Strelnica Patrónka s.r.o.</t>
  </si>
  <si>
    <t>11.12.2025</t>
  </si>
  <si>
    <t>Strelecké centrum Trnava o.z.</t>
  </si>
  <si>
    <t>Športovo strelecký klub Šaľa</t>
  </si>
  <si>
    <t>ŠSK mesta Martin</t>
  </si>
  <si>
    <t>ŠSK Magic shot Čunovo</t>
  </si>
  <si>
    <t>2/2025</t>
  </si>
  <si>
    <t>FARMA OBECKOV s.r.o.</t>
  </si>
  <si>
    <r>
      <t>Šp</t>
    </r>
    <r>
      <rPr>
        <b/>
        <sz val="8"/>
        <color indexed="8"/>
        <rFont val="Arial"/>
        <family val="2"/>
        <charset val="238"/>
      </rPr>
      <t>ortovostrelecký klub  Martin, Zmluva 39/2025-</t>
    </r>
    <r>
      <rPr>
        <sz val="8"/>
        <color indexed="8"/>
        <rFont val="Arial"/>
        <family val="2"/>
        <charset val="238"/>
      </rPr>
      <t>Zákon o športe číslo 440/2015 Príspevok do klubu, na športovcov do 23 rokov, ktorý splnil podmienky nároku na príspevok finančné prostriedky poslané na klub  náklad preklopený z účtovníctva klubu, bankový prevod 52/2025/05/03/O-S-E; 52/2025/08/03/O-S-E.</t>
    </r>
  </si>
  <si>
    <r>
      <rPr>
        <b/>
        <sz val="8"/>
        <color theme="1"/>
        <rFont val="Arial"/>
        <family val="2"/>
      </rPr>
      <t>Šp</t>
    </r>
    <r>
      <rPr>
        <b/>
        <sz val="8"/>
        <color indexed="8"/>
        <rFont val="Arial"/>
        <family val="2"/>
      </rPr>
      <t>o</t>
    </r>
    <r>
      <rPr>
        <b/>
        <sz val="8"/>
        <color indexed="8"/>
        <rFont val="Arial"/>
        <family val="2"/>
        <charset val="238"/>
      </rPr>
      <t>rtovostrelecký klub  Mládež Michalovce, Zmluva 40/2025-</t>
    </r>
    <r>
      <rPr>
        <sz val="8"/>
        <color indexed="8"/>
        <rFont val="Arial"/>
        <family val="2"/>
        <charset val="238"/>
      </rPr>
      <t>Zákon o športe číslo 440/2015 Príspevok do klubu, na športovcov do 23 rokov, ktorý splnil podmienky nároku na príspevok finančné prostriedky poslané na klub  náklad preklopený z účtovníctva klubu, bankové prevody 52/2025/05/02/O-S-E a  52/2025/08/02/O-S-E</t>
    </r>
  </si>
  <si>
    <r>
      <rPr>
        <b/>
        <sz val="8"/>
        <color theme="1"/>
        <rFont val="Arial"/>
        <family val="2"/>
      </rPr>
      <t>Šp</t>
    </r>
    <r>
      <rPr>
        <b/>
        <sz val="8"/>
        <color indexed="8"/>
        <rFont val="Arial"/>
        <family val="2"/>
      </rPr>
      <t>o</t>
    </r>
    <r>
      <rPr>
        <b/>
        <sz val="8"/>
        <color indexed="8"/>
        <rFont val="Arial"/>
        <family val="2"/>
        <charset val="238"/>
      </rPr>
      <t>rtový strelecký klub pre MŠK Brezno, Zmluva 41/2025-</t>
    </r>
    <r>
      <rPr>
        <sz val="8"/>
        <color indexed="8"/>
        <rFont val="Arial"/>
        <family val="2"/>
        <charset val="238"/>
      </rPr>
      <t xml:space="preserve">Zákon o športe číslo 440/2015 Príspevok do klubu, na športovcov do 23 rokov, ktorý splnil podmienky nároku na príspevok finančné prostriedky poslané na klub  náklad preklopený z účtovníctva klubu, bankový prevod 52/2025/05/05/O-S-E ; 52/2025/08/05/O-S-E </t>
    </r>
  </si>
  <si>
    <r>
      <rPr>
        <b/>
        <sz val="8"/>
        <color indexed="8"/>
        <rFont val="Arial"/>
        <family val="2"/>
        <charset val="238"/>
      </rPr>
      <t>Mestský športový klub Žiar nad Hronom, spol.s.r.o., Zmluva 42/2025-</t>
    </r>
    <r>
      <rPr>
        <sz val="8"/>
        <color indexed="8"/>
        <rFont val="Arial"/>
        <family val="2"/>
        <charset val="238"/>
      </rPr>
      <t>Zákon o športe číslo 440/2015 Príspevok do klubu, na športovcov do 23 rokov, ktorý splnil podmienky nároku na príspevok finančné prostriedky poslané na klub</t>
    </r>
    <r>
      <rPr>
        <b/>
        <sz val="8"/>
        <color indexed="8"/>
        <rFont val="Arial"/>
        <family val="2"/>
        <charset val="238"/>
      </rPr>
      <t xml:space="preserve"> </t>
    </r>
    <r>
      <rPr>
        <sz val="8"/>
        <color indexed="8"/>
        <rFont val="Arial"/>
        <family val="2"/>
        <charset val="238"/>
      </rPr>
      <t xml:space="preserve"> náklad preklopený z účtovníctva klubu, bankový prevod Avízo 52/2025/05/12/O-S-E a 52/2025/08/12/O-S-E 
</t>
    </r>
  </si>
  <si>
    <r>
      <rPr>
        <b/>
        <sz val="8"/>
        <color theme="1"/>
        <rFont val="Arial"/>
        <family val="2"/>
      </rPr>
      <t xml:space="preserve">Majstrovstvá Banskobystrického kraja mládeže vzduchovka mládež Brezno 08.-09.02.2025, 2 športovci, tréner, vodič- </t>
    </r>
    <r>
      <rPr>
        <sz val="8"/>
        <color theme="1"/>
        <rFont val="Arial"/>
        <family val="2"/>
        <charset val="238"/>
      </rPr>
      <t>cestovné súkromné motorové vozidlo ZH435CC najazdených 230km, štartovné 2 športovci</t>
    </r>
  </si>
  <si>
    <r>
      <rPr>
        <b/>
        <sz val="8"/>
        <color theme="1"/>
        <rFont val="Arial"/>
        <family val="2"/>
      </rPr>
      <t>Majstrovstva Nitrianského kraja mládeže vzduchovka mládež ŠaľaZŠ Jána Holého 08.02.2025, 3 športovci, tréner -</t>
    </r>
    <r>
      <rPr>
        <sz val="8"/>
        <color theme="1"/>
        <rFont val="Arial"/>
        <family val="2"/>
        <charset val="238"/>
      </rPr>
      <t xml:space="preserve">  cestovné súkromné motorové vozidlo ZH435CC najazdených 230km, štartovné 3 športovci</t>
    </r>
  </si>
  <si>
    <r>
      <rPr>
        <b/>
        <sz val="8"/>
        <color indexed="8"/>
        <rFont val="Arial"/>
        <family val="2"/>
        <charset val="238"/>
      </rPr>
      <t xml:space="preserve">Športovostrelecký klub Podhradová Košice, Zmluva 46/2025 </t>
    </r>
    <r>
      <rPr>
        <sz val="8"/>
        <color indexed="8"/>
        <rFont val="Arial"/>
        <family val="2"/>
        <charset val="238"/>
      </rPr>
      <t xml:space="preserve"> -Zákon o športe číslo 440/2015 Príspevok do klubu, na športovcov do 23 rokov, ktorý splnil podmienky nároku na príspevok finančné prostriedky poslané na klub  náklad preklopený z účtovníctva klubu, bankový prevod Avízo 52/2025/06/01/O-S-E  bankový prevod Avízo 52/2025/08/17O-S-E </t>
    </r>
  </si>
  <si>
    <r>
      <rPr>
        <b/>
        <sz val="8"/>
        <color indexed="8"/>
        <rFont val="Arial"/>
        <family val="2"/>
        <charset val="238"/>
      </rPr>
      <t xml:space="preserve">ZŠ A.Sládkoviča, Sliač, Zmluva47/2025 - </t>
    </r>
    <r>
      <rPr>
        <sz val="8"/>
        <color indexed="8"/>
        <rFont val="Arial"/>
        <family val="2"/>
        <charset val="238"/>
      </rPr>
      <t xml:space="preserve">Zákon o športe číslo 440/2015 Príspevok do klubu, na športovcov do 23 rokov, ktorý splnil podmienky nároku na príspevok finančné prostriedky, finančné prostriedky poslané na klub  náklad preklopený z účtovníctva klubu , bankový prevod Avízo  52/2025/05/13/O-S-E; bankový prevod Avízo  52/2025/08/13/O-S-E;  </t>
    </r>
  </si>
  <si>
    <r>
      <rPr>
        <b/>
        <sz val="8"/>
        <color theme="1"/>
        <rFont val="Arial"/>
        <family val="2"/>
        <charset val="238"/>
      </rPr>
      <t xml:space="preserve">Športovo strelecký klub Príbelce, Zmluva 48/2025 </t>
    </r>
    <r>
      <rPr>
        <sz val="8"/>
        <color theme="1"/>
        <rFont val="Arial"/>
        <family val="2"/>
        <charset val="238"/>
      </rPr>
      <t xml:space="preserve"> -Zákon o športe číslo 440/2015 Príspevok do klubu, na športovcov do 23 rokov, ktorý splnil podmienky nároku na príspevok finančné prostriedky, náklady refakturované </t>
    </r>
  </si>
  <si>
    <r>
      <t xml:space="preserve">Extraliga a Liga talentovanej mládeže guľové zbrane Príbelce - 26.-27.04.2025 - </t>
    </r>
    <r>
      <rPr>
        <sz val="8"/>
        <rFont val="Arial"/>
        <family val="2"/>
      </rPr>
      <t>štartovné  2 športovci spolu 3 štarty</t>
    </r>
  </si>
  <si>
    <r>
      <t xml:space="preserve">Sústredenie talentovanej mládeže BB kraja, 14.6.2025 Zvolenská Slatina 2 športrovci,  tréner - </t>
    </r>
    <r>
      <rPr>
        <sz val="8"/>
        <rFont val="Arial"/>
        <family val="2"/>
      </rPr>
      <t>cestovné súkromným vozidlomVK607BI najazdených 137km</t>
    </r>
  </si>
  <si>
    <r>
      <rPr>
        <b/>
        <sz val="8"/>
        <color theme="1"/>
        <rFont val="Arial"/>
        <family val="2"/>
        <charset val="238"/>
      </rPr>
      <t xml:space="preserve">Športovo strelecký klub Rušňové depo Spišská Nová Ves, Zmluva 49/2025 </t>
    </r>
    <r>
      <rPr>
        <sz val="8"/>
        <color theme="1"/>
        <rFont val="Arial"/>
        <family val="2"/>
        <charset val="238"/>
      </rPr>
      <t xml:space="preserve"> -Zákon o športe číslo 440/2015 Príspevok do klubu, na športovcov do 23 rokov, ktorý splnil podmienky nároku na príspevok finančné prostriedky poslané na klub  náklad preklopený z účtovníctva klubu , bankový prevod Avizom  52/2025/05/09/O-S-E,  bankový prevod Avizom  52/2025/08/09/O-S-E </t>
    </r>
  </si>
  <si>
    <r>
      <rPr>
        <b/>
        <sz val="8"/>
        <color indexed="8"/>
        <rFont val="Arial"/>
        <family val="2"/>
        <charset val="238"/>
      </rPr>
      <t>Športovo strelecký klub-Strelecká akadémia, Nové Mesto nad Váhom, Zmluva 50/2025-</t>
    </r>
    <r>
      <rPr>
        <sz val="8"/>
        <color indexed="8"/>
        <rFont val="Arial"/>
        <family val="2"/>
        <charset val="238"/>
      </rPr>
      <t>Zákon o športe číslo 440/2015 Príspevok do klubu, na športovcov do 23 rokov, ktorý splnil podmienky nároku na príspevok finančné prostriedky poslané na klub</t>
    </r>
    <r>
      <rPr>
        <b/>
        <sz val="8"/>
        <color indexed="8"/>
        <rFont val="Arial"/>
        <family val="2"/>
        <charset val="238"/>
      </rPr>
      <t xml:space="preserve"> </t>
    </r>
    <r>
      <rPr>
        <sz val="8"/>
        <color indexed="8"/>
        <rFont val="Arial"/>
        <family val="2"/>
        <charset val="238"/>
      </rPr>
      <t xml:space="preserve"> náklad preklopený z účtovníctva klubu , bankový prevod Avizom  52/2025/05/11/O-S-E,  bankový prevod Avizom  52/2025/08/11/O-S-E </t>
    </r>
  </si>
  <si>
    <t>Talentovaná mládež SSZ , prípravný pretek 24.-26.1.2025, HN VUP Mnichov  2 treneri, 2  športovci</t>
  </si>
  <si>
    <t>1PV2500023</t>
  </si>
  <si>
    <t>11.490</t>
  </si>
  <si>
    <t xml:space="preserve">ubytovanie 4 osoby a 2 noci s raňajkami, </t>
  </si>
  <si>
    <t>DE290924058</t>
  </si>
  <si>
    <t>Hotel Gasthof Soller</t>
  </si>
  <si>
    <t>štartovné 1 športovec a 2 štarty refundované SSZ, stravné 2 osoby športovec a tréner a 3 dni 2x krátené o raňajky</t>
  </si>
  <si>
    <t>vedúci tréner pre CTM Bratislava Michal Slavkovský</t>
  </si>
  <si>
    <t>1DF250074</t>
  </si>
  <si>
    <t>03/2025</t>
  </si>
  <si>
    <t>3.4.2025</t>
  </si>
  <si>
    <t>7.5.2025</t>
  </si>
  <si>
    <r>
      <t>Talentovaná mládež SSZ , prípravný pretek 12.-15.6.2025, Memoriál Bednářika Brno CZE - 15 športovcov -</t>
    </r>
    <r>
      <rPr>
        <sz val="8"/>
        <rFont val="Arial"/>
        <family val="2"/>
      </rPr>
      <t xml:space="preserve"> štartovné 5 športovcov a tréning 5 osôb a 3 položky športovec</t>
    </r>
  </si>
  <si>
    <t>Športovné strělecký klub polície Kometa Brno z.s.</t>
  </si>
  <si>
    <t>1ZDFA4</t>
  </si>
  <si>
    <t>21.03.2025</t>
  </si>
  <si>
    <t>26.5.2025</t>
  </si>
  <si>
    <t>ubytovanie na 3 noci 4 športovci  zúčtovné zúčtovacou FA 1 DF25146</t>
  </si>
  <si>
    <t>VAKABRNOCZ s.r.o.</t>
  </si>
  <si>
    <t>I2506036</t>
  </si>
  <si>
    <t>11.6.2025</t>
  </si>
  <si>
    <t>poistenie tréner 3 dni</t>
  </si>
  <si>
    <t>ALLIANZ- Slovenská poisťovňa, a.s.</t>
  </si>
  <si>
    <t>I2506038</t>
  </si>
  <si>
    <t>poistenie 5 športovcov 3 dni</t>
  </si>
  <si>
    <t>CZKPV002A</t>
  </si>
  <si>
    <t>13.6.2025</t>
  </si>
  <si>
    <t>doplatok úhrady ubytovania na 3 noci 5 športovcov zúčtované zúčtovacou FA 1 DF250155A</t>
  </si>
  <si>
    <t>1PV2500189</t>
  </si>
  <si>
    <t>229902</t>
  </si>
  <si>
    <t>ubytovanie s raňajkami 1 osoba 2 noci</t>
  </si>
  <si>
    <t>04318021</t>
  </si>
  <si>
    <t>CTP Hotel Operations Brno, spol. s r.o.</t>
  </si>
  <si>
    <t>11</t>
  </si>
  <si>
    <t>tréningové položky 2 športovcov 6 položiek</t>
  </si>
  <si>
    <t>00539520</t>
  </si>
  <si>
    <t>Český střelecký svaz, z.s.</t>
  </si>
  <si>
    <t>12</t>
  </si>
  <si>
    <t>tréningové položky 3 športovci 12 položiek</t>
  </si>
  <si>
    <t>cestovné súkromné vozidlo Škoda Superb Combi GA819FM najazdených 460km</t>
  </si>
  <si>
    <t>vedúci výpravy Mário Filipovič</t>
  </si>
  <si>
    <t>1032904261</t>
  </si>
  <si>
    <t>diaľničná známka 10 dní Česká republika súkromné vozidlo Škoda SuperB Combi GA819FM</t>
  </si>
  <si>
    <t>70856508</t>
  </si>
  <si>
    <t>Státní fond dopravní infrastruktury</t>
  </si>
  <si>
    <t>25061507076</t>
  </si>
  <si>
    <t>pohonné hmoty vozidlo Športového centra polície Volkswagen Caravelle BL831HD najazdených 427km</t>
  </si>
  <si>
    <t>36521931</t>
  </si>
  <si>
    <t>REAL - K, s.r.o.</t>
  </si>
  <si>
    <t>1032810982</t>
  </si>
  <si>
    <t>diaľničná známka 10 dní Česká republika vozidlo Športového centra polície Volkswagen Caravelle BL831HD</t>
  </si>
  <si>
    <t>CZKPV013</t>
  </si>
  <si>
    <t>stravné 5 osôb 4 dni a 1 osoba 3 dni</t>
  </si>
  <si>
    <t>Talentovaná mládež SSZ , prípravný pretek 19.-27.5.2025 Suhl Nemecko  Svetový pohár Juniori- 12 športovcov, 5 tréneri</t>
  </si>
  <si>
    <t>1DF250099</t>
  </si>
  <si>
    <t>B8913/500</t>
  </si>
  <si>
    <t>28.4.2025</t>
  </si>
  <si>
    <t>5.5.2025</t>
  </si>
  <si>
    <t>ubytovanie 3 osoby 4 noci, 7 osôb 3 noci, 2 5 nocí 2 osoby</t>
  </si>
  <si>
    <t>DE204738289</t>
  </si>
  <si>
    <t>hk travel plus GmbH</t>
  </si>
  <si>
    <t>1DF250106</t>
  </si>
  <si>
    <t>2025/53</t>
  </si>
  <si>
    <t>DE113890227</t>
  </si>
  <si>
    <t>ISSF-SHOOTING.ORG</t>
  </si>
  <si>
    <t>I2505005</t>
  </si>
  <si>
    <t>14.5.2025</t>
  </si>
  <si>
    <t>poistenie tréner  4 dní</t>
  </si>
  <si>
    <t>I2505006</t>
  </si>
  <si>
    <t>poistenie 4 športovci 4 dní</t>
  </si>
  <si>
    <t>I2505008</t>
  </si>
  <si>
    <t>poistenie športovec 6 dní</t>
  </si>
  <si>
    <t>I2505007</t>
  </si>
  <si>
    <t>poistenie tréner skeet 6 dní</t>
  </si>
  <si>
    <t>1PV2500173</t>
  </si>
  <si>
    <t>19.8.2025</t>
  </si>
  <si>
    <t>stravné 4 osoby 5 dní</t>
  </si>
  <si>
    <t>JUDr. Michal Slamka vedúci výpravy</t>
  </si>
  <si>
    <t>235751</t>
  </si>
  <si>
    <t>25.5.2025</t>
  </si>
  <si>
    <t>hotelové parkovné 5 dní</t>
  </si>
  <si>
    <t>DE263025001</t>
  </si>
  <si>
    <t>AHORN Panorama Hotel Oberhof</t>
  </si>
  <si>
    <t>B0451</t>
  </si>
  <si>
    <t>tréningové položky 10x</t>
  </si>
  <si>
    <t>DE308428613</t>
  </si>
  <si>
    <t>Schiesssportcentrum Suhl</t>
  </si>
  <si>
    <t>4922/018/00002</t>
  </si>
  <si>
    <t>Pohonné hmoty auto ŠCP FORD CUSTOM AA151IM spolu najazdených 1863km</t>
  </si>
  <si>
    <t>171/251/12358</t>
  </si>
  <si>
    <t>Total Suhl- Friedberg</t>
  </si>
  <si>
    <t>594279</t>
  </si>
  <si>
    <t xml:space="preserve">Pohonné hmoty auto ŠCP FORD CUSTOM AA151IM </t>
  </si>
  <si>
    <t>4540/008/00001</t>
  </si>
  <si>
    <t>Pohonné hmoty auto ŠCP FORD CUSTOM AA151IM</t>
  </si>
  <si>
    <t>ATU44593908</t>
  </si>
  <si>
    <t>BP Aistershein</t>
  </si>
  <si>
    <t>2320802</t>
  </si>
  <si>
    <t>Slovnaft, a.s.</t>
  </si>
  <si>
    <t>1PV2500151</t>
  </si>
  <si>
    <t>1.8.2025</t>
  </si>
  <si>
    <t>stravné 2 osoby 6 dní</t>
  </si>
  <si>
    <t>Juraj Sedlák vedúci výpravy</t>
  </si>
  <si>
    <t>235453</t>
  </si>
  <si>
    <t>22.5.2025</t>
  </si>
  <si>
    <t>A1107</t>
  </si>
  <si>
    <t>tréningová položka 1x</t>
  </si>
  <si>
    <t>A1156</t>
  </si>
  <si>
    <t>20.5.2025</t>
  </si>
  <si>
    <t>tréningová položka 5x</t>
  </si>
  <si>
    <t>17.5.2025</t>
  </si>
  <si>
    <t>dialničná známka Rakúsko 10 dní</t>
  </si>
  <si>
    <t>OMV Slovensko, s.r.o.</t>
  </si>
  <si>
    <t>591524</t>
  </si>
  <si>
    <t>Pohonné hmoty auto sekretariátu SSZ VW Passat BA 720VF najazdených 795km</t>
  </si>
  <si>
    <t>592810</t>
  </si>
  <si>
    <t>Pohonné hmoty auto sekretariátu SSZ VW Passat BA 720VF najazdených 288km</t>
  </si>
  <si>
    <t>07796</t>
  </si>
  <si>
    <t>23.5.2025</t>
  </si>
  <si>
    <t>TIR Petroleum, s.r.o.</t>
  </si>
  <si>
    <t>I2505015</t>
  </si>
  <si>
    <t>poistenie 3 športovci a 5 dní</t>
  </si>
  <si>
    <t>I2505014</t>
  </si>
  <si>
    <t>poistenie tréner  5 dní</t>
  </si>
  <si>
    <t>I2505013</t>
  </si>
  <si>
    <t>I2505012</t>
  </si>
  <si>
    <t>poistenie športovec 5 dní</t>
  </si>
  <si>
    <t>1PV2500097</t>
  </si>
  <si>
    <t>30.5.2025</t>
  </si>
  <si>
    <t>stravné  1 športovec a tréner 5 dni</t>
  </si>
  <si>
    <t>Stanislav Poljovka vedúci puškových disciplín tréner</t>
  </si>
  <si>
    <t>28.5.2025</t>
  </si>
  <si>
    <t>cestovné súkromné auto</t>
  </si>
  <si>
    <t>77147</t>
  </si>
  <si>
    <t>dialničná známka 10dňová AT</t>
  </si>
  <si>
    <t>ATU79252969</t>
  </si>
  <si>
    <t>GST GMBH KITTSSE AUTOBAHNRENZUBERGANG A6</t>
  </si>
  <si>
    <t>235693</t>
  </si>
  <si>
    <t>24.5.2025</t>
  </si>
  <si>
    <t>parkovné pri ubytovaní 20.-24.5.2025</t>
  </si>
  <si>
    <t>AHOR Panorama Hotel Pberhof</t>
  </si>
  <si>
    <t>1PV2500095</t>
  </si>
  <si>
    <t>27.5.2025</t>
  </si>
  <si>
    <t>stravné 4 športovci a tréner 4 dni</t>
  </si>
  <si>
    <t xml:space="preserve">Ján Kriško vedúci pištoľových disciplín tréner </t>
  </si>
  <si>
    <t xml:space="preserve"> cestovné 1 osoba 16.5.2025 dovoz auta SSZ do BA-Liptovský Hrádok a späť</t>
  </si>
  <si>
    <t>113311969442600, 1133119694449808</t>
  </si>
  <si>
    <t>cestovné železnica 2 športovci 19.5.-22.5.2025</t>
  </si>
  <si>
    <t>9091198</t>
  </si>
  <si>
    <t>dialničná známka na služobné auto SSZ 10 dňová do CZE ,  BL 320 ND</t>
  </si>
  <si>
    <t>barely digital GmbH&amp;Co.KG</t>
  </si>
  <si>
    <t>235455</t>
  </si>
  <si>
    <t>parkovné pri ubytovaní 19.-22.5.2025</t>
  </si>
  <si>
    <t>03518</t>
  </si>
  <si>
    <t>PHM  služobné motorové vozidlo Ford Transit TOURNEO, BL 320 ND, počet najazdených 485km</t>
  </si>
  <si>
    <t>00604381</t>
  </si>
  <si>
    <t>591886</t>
  </si>
  <si>
    <t>PHM  služobné motorové vozidlo Ford Transit TOURNEO, BL 320 ND, počet najazdených 720km</t>
  </si>
  <si>
    <t>Total Suhl-Friedberg</t>
  </si>
  <si>
    <t>8077/009/00001</t>
  </si>
  <si>
    <t>PHM  služobné motorové vozidlo Ford Transit TOURNEO, BL 320 ND, počet najazdených 325km</t>
  </si>
  <si>
    <t>DE129726504</t>
  </si>
  <si>
    <t>TANK und Rastanlage</t>
  </si>
  <si>
    <t>9854</t>
  </si>
  <si>
    <t>PHM  služobné motorové vozidlo Ford Transit TOURNEO, BL 320 ND, počet najazdených km 583km</t>
  </si>
  <si>
    <t>PHM  služobné motorové vozidlo Ford Transit TOURNEO, BL 320 ND, počet najazdených km 650km</t>
  </si>
  <si>
    <t>VC Oslobodenia Plzeň CZE 8.-10.5.2025  - 2 športovci a  tréner</t>
  </si>
  <si>
    <t>1PV2500104</t>
  </si>
  <si>
    <t>09.05.2025</t>
  </si>
  <si>
    <t>ubytovanie 1športovec 3 noci</t>
  </si>
  <si>
    <t>Miloš Ditrych</t>
  </si>
  <si>
    <t>07.05.2025</t>
  </si>
  <si>
    <t>Štartovné 2 športovci a 5 štartov</t>
  </si>
  <si>
    <t>Sdružení streleckých klubu mesta Plzen</t>
  </si>
  <si>
    <t>10.05.2025</t>
  </si>
  <si>
    <t>Cestovné súkromne auto</t>
  </si>
  <si>
    <t>Ing. Michal Slavkovský vedúci výpravy</t>
  </si>
  <si>
    <t>33rd MEETING of the SHOOTING HOPES 2025 Plzeň CZE 9.-12.7.2025, 18športovcov a 5 trénerov; 3 športovci a 1 tréner, športovec a doprovod</t>
  </si>
  <si>
    <t>1DF250213</t>
  </si>
  <si>
    <t>2025/4</t>
  </si>
  <si>
    <t>Cestovné súkromne auto, štartovné  3 športovci, ubytovanie 4 osoby 1 noc</t>
  </si>
  <si>
    <t>Športovo-strelecký klub Vištuk</t>
  </si>
  <si>
    <t>CZKPV012</t>
  </si>
  <si>
    <t>stravné 12 osôb 4 dni 3 osoby 3 dni 8 osôb 2 dni</t>
  </si>
  <si>
    <t>vedúci výpravy Michal Slavkovský</t>
  </si>
  <si>
    <t>pohonné hmoty auto SSZ Volkswagen Caravella BA987SR, prevoz športovcov, celkovo najazdených 900km</t>
  </si>
  <si>
    <t>MOL Česká republika, s.r.o.</t>
  </si>
  <si>
    <t>129012507120469</t>
  </si>
  <si>
    <t>pohonné hmoty auto SSZ Ford Tourneo BL320ND, prevoz športovcov, celkovo najazdených 940km</t>
  </si>
  <si>
    <t>ORLEN Unipetrol RPA s.r.o. - BENZINA, odštěpný závod</t>
  </si>
  <si>
    <t>I2507014</t>
  </si>
  <si>
    <t>4.7.2025</t>
  </si>
  <si>
    <t>I2507010</t>
  </si>
  <si>
    <t>poistenie tréner 2 dni</t>
  </si>
  <si>
    <t>I2507009</t>
  </si>
  <si>
    <t>poistenie 5 športovcov 2 dni</t>
  </si>
  <si>
    <t>I2507011</t>
  </si>
  <si>
    <t>poistenie 9 športovcov 4 dni</t>
  </si>
  <si>
    <t>I2507012</t>
  </si>
  <si>
    <t>poistenie 3 tréneri 4 dni</t>
  </si>
  <si>
    <t>I2507013</t>
  </si>
  <si>
    <t>poistenie 2 športovci 3 dni</t>
  </si>
  <si>
    <t>I2508014</t>
  </si>
  <si>
    <t>HU2501519</t>
  </si>
  <si>
    <t>10.7.2025</t>
  </si>
  <si>
    <t>26.8.2025</t>
  </si>
  <si>
    <t>ubytovanie športovec a doprovod  3 noci</t>
  </si>
  <si>
    <t>U PRAMENU</t>
  </si>
  <si>
    <t>1PV2500183</t>
  </si>
  <si>
    <t>9.7.2025</t>
  </si>
  <si>
    <t>5.9.2025</t>
  </si>
  <si>
    <t>18športovcov 45 štartov</t>
  </si>
  <si>
    <t>Sdružení streleckých klubu města Plzně</t>
  </si>
  <si>
    <t>štartovné 7x team</t>
  </si>
  <si>
    <t>ubytovanie 14 osôb 3 noci, 9 osôb noc</t>
  </si>
  <si>
    <t xml:space="preserve">parkovné 3 noci hotel </t>
  </si>
  <si>
    <t>11.7.2025</t>
  </si>
  <si>
    <t>parkovné BA hl.stanica</t>
  </si>
  <si>
    <t>Bratislavský parkovací asistent Parkovisko Hlavná stanica</t>
  </si>
  <si>
    <t>Cestovné súkromne auto ZV 138 DL najazdených  1288km</t>
  </si>
  <si>
    <t>Stanislav Poljovka tréner</t>
  </si>
  <si>
    <t>Cestovné súkromne auto LM060EC najazdených  1300km</t>
  </si>
  <si>
    <t>Ján Kriško tréner</t>
  </si>
  <si>
    <t>INV-CZ-9230856</t>
  </si>
  <si>
    <t>6.7.2025</t>
  </si>
  <si>
    <t xml:space="preserve">Diallničná známka 10 dní CZK LM060EC </t>
  </si>
  <si>
    <t>Cestovné súkromne auto VK607BI najazdených  1322km</t>
  </si>
  <si>
    <t>Pavel Tomaškin tréner</t>
  </si>
  <si>
    <t>CZ-9233736</t>
  </si>
  <si>
    <t>7.7.2025</t>
  </si>
  <si>
    <t xml:space="preserve">Dialničná známka 10 dni CZK na VK607BI </t>
  </si>
  <si>
    <t>Pohonné hmoty auto SSZ BA 987 SR VW Caravella, prevoz športovcov, celkovo najazdených 900km</t>
  </si>
  <si>
    <t>SLOVNAFT, a. s.</t>
  </si>
  <si>
    <t>24.7.2025</t>
  </si>
  <si>
    <t>Pohonné hmoty auto SSZ BA BL 320 ND Ford Tourneo, prevoz športovcov, celkovo najazdených 940km</t>
  </si>
  <si>
    <t>1033589673</t>
  </si>
  <si>
    <t>5.7.2025</t>
  </si>
  <si>
    <t>dialničná známka 10 dní CZK na auto SSZ BL 320 ND Ford Tourneo</t>
  </si>
  <si>
    <t>Státni fond doprovní infrastruktúry</t>
  </si>
  <si>
    <t>1033505853</t>
  </si>
  <si>
    <t>dialničná známka 10 dní CZK na auto SSZ BA 987SR VW Caravela</t>
  </si>
  <si>
    <t>cestovné 11.7.2025 ŽSR športovec č. 7 (lístok 20,20x2)</t>
  </si>
  <si>
    <t xml:space="preserve">Železničná spoločnosť Slovensko, a. s. </t>
  </si>
  <si>
    <t>2.7.2025</t>
  </si>
  <si>
    <t>cestovné 11.7.2025 ŽSR športovec č. 9 (lístok 17,30x2)</t>
  </si>
  <si>
    <t>cestovné 11.7.2025 ŽSR športovec č. 11 (lístok 9,15eur x 2)</t>
  </si>
  <si>
    <t>cestovné 11.7.2025 ŽSR športovec č. 8 (lístok 14eur x 2)</t>
  </si>
  <si>
    <t>cestovné 11.7.2025 ŽSR športovec č. 7 (lístok 4,20 eur x 2)</t>
  </si>
  <si>
    <t>cestovné 11.7.2025 ŽSR športovec č. 12 (lístok 2eur x 2)</t>
  </si>
  <si>
    <t>Záverečná strelecká príprava pred ME Skeet, Sielnica 15.-17.7.2025, 1 športovec a tréner</t>
  </si>
  <si>
    <t>1PV2500254</t>
  </si>
  <si>
    <t>stravné 1 osoba 3 dni</t>
  </si>
  <si>
    <t>vedúci výpravy Juraj Sedlák</t>
  </si>
  <si>
    <t>ZU 0000032291</t>
  </si>
  <si>
    <t>ubytovanie 1 osoba 2 noci</t>
  </si>
  <si>
    <t>SOŠ hotelových služieb a obchodu</t>
  </si>
  <si>
    <t>ZU 0000032304</t>
  </si>
  <si>
    <t>parkovné na hoteli 1 noc</t>
  </si>
  <si>
    <t>1246693</t>
  </si>
  <si>
    <t>pohonné hmoty súkromné vozidlo Kia Sportage KN543FV najazdených 276km</t>
  </si>
  <si>
    <t xml:space="preserve">Centrum talentovanej mládeže Bratislava ,prípravný pretek Extraliga LTM Martin 17.1. - 19.1.2025, 5 športovcov a 3 tréneri; 5 osôb a 10 štartov spolu, stravné 6  osôb a 3 dni a 2 osoby a 2 dni, cestovné súkromné auto a 2 osoby vo výške žsr, ubytovanie 4 osoby 2 noci, </t>
  </si>
  <si>
    <t>1PV2500024</t>
  </si>
  <si>
    <t>14.2.2025</t>
  </si>
  <si>
    <t>stravné 6 osôôb a 3 dni, 2 osoby a 2 dni</t>
  </si>
  <si>
    <t>Mgr. Michal Slavkovský vedúci CTM Bratislava</t>
  </si>
  <si>
    <t>štartovné 5 športovcov a 10 štartov</t>
  </si>
  <si>
    <t>ubytovanie tréner a športovec 2 noci</t>
  </si>
  <si>
    <t>František Padych - Penzion Čierna pani</t>
  </si>
  <si>
    <t>ubytovanie tréner a športovec 1 noc</t>
  </si>
  <si>
    <t>4 Travel s.r.o.; Košťany nad Turcom 332, 03841 Košťany nad Turcom</t>
  </si>
  <si>
    <t>cestovné súkromné auto tréner, 2 osoby cestovné vo výške železnice</t>
  </si>
  <si>
    <t>Centrum talentovanej mládeže BA ,prípravný pretekExtraliga Liga Talentovanej Mládeže Bratislava 15. - 16.2.2025, 5 športovcov a tréner</t>
  </si>
  <si>
    <t>1PV2500038</t>
  </si>
  <si>
    <t>118/25, 1/25</t>
  </si>
  <si>
    <t>16.2.2025</t>
  </si>
  <si>
    <t>19.3.2025</t>
  </si>
  <si>
    <t>štartovné 4 štarty 2 športovci, 5 štartov 5 športovcov, 1štart mix športovec</t>
  </si>
  <si>
    <t>stravné 2 športovci a tréner, cestovné súkromné auto tréner a športovec vo výške železnice, 1 športovec cestovné vo výške železnice</t>
  </si>
  <si>
    <t>Centrum talentovanej mládeže Bratislava, Majstrovstva Slovenskej republiky vzduchové zbrane Košicce 21. - 23.3.2025, 6 športovcov a 3 tréneri</t>
  </si>
  <si>
    <t>1PV2500064</t>
  </si>
  <si>
    <t>23.03.2025</t>
  </si>
  <si>
    <t>Štartovné 1 x 10,- € 1 športovec,  5 x 15,-€ pre 5 športovcov</t>
  </si>
  <si>
    <t>ŠSK Podhradová</t>
  </si>
  <si>
    <t>stravné 5 športovcov a tréner 3 dni, tréner 2 dni, tréner a športovec 1 deň, celkovo 9 osôb</t>
  </si>
  <si>
    <t>Ubytovanie - Penzion Hradbová tréner a 2 športovci noc</t>
  </si>
  <si>
    <t>Penzion Hradbová s.r.o.</t>
  </si>
  <si>
    <t>ZU 2025000293</t>
  </si>
  <si>
    <t>22.03.2025</t>
  </si>
  <si>
    <t>Ubytovanie - Boutique Hotel Maraton tréner a 1 športovec</t>
  </si>
  <si>
    <t>Boutique Hotel Maraton</t>
  </si>
  <si>
    <t>Cestovné  súkromné auto 1 osoba, 2 osoby vo výške železnice</t>
  </si>
  <si>
    <t>Centrum talentovanej mládeže BA ,prípravný pretek 2.kolo Extraliga Liga Talentovanej Mládeže malorážne zbrane Košice 24. - 26.5.2025, 4 športovcov, tréner, vedúci výpravy</t>
  </si>
  <si>
    <t>1PV2500139</t>
  </si>
  <si>
    <t>P25052540</t>
  </si>
  <si>
    <t>17.7.2025</t>
  </si>
  <si>
    <t>štartovné 4 športovci spolu 15 štartov</t>
  </si>
  <si>
    <t>stravné 6 osôb  4 dni</t>
  </si>
  <si>
    <t>ubytovanie šporrtovec a tréner 1 noc</t>
  </si>
  <si>
    <t>Cestovné  súkromné auto 1x, 2 osoby vo výške železnice</t>
  </si>
  <si>
    <t>Centrum talentovanej mládeže BA ,prípravný pretek 3.kolo Extraliga Liga Talentovanej Mládeže malorážne zbrane Košice 19. - 22.6.2025, 5 športovcov, 2 tréneri, vedúci výpravy</t>
  </si>
  <si>
    <t>1PV2500140</t>
  </si>
  <si>
    <t>P25062223</t>
  </si>
  <si>
    <t>štartovné 5 športovci spolu 21 štartov</t>
  </si>
  <si>
    <t>21.6.2025</t>
  </si>
  <si>
    <t>stravné 8 osôb 4 dni</t>
  </si>
  <si>
    <t>20.6.2025</t>
  </si>
  <si>
    <t>ubytovanie športovec a tréner 1 noc</t>
  </si>
  <si>
    <t>Cestovné súkromné auto 1x, 2 osoby vo výške železnice</t>
  </si>
  <si>
    <t>ubytovanie športovec a tréner 2 noci</t>
  </si>
  <si>
    <t>EM-PA s.r.o.</t>
  </si>
  <si>
    <t xml:space="preserve">Centrum talentovanej mládeže Stred ,prípravný pretekExtraliga LTM Martin 17.1. - 19.1.2025,diety 11 osôb,štartovné 8 osôb 15 štartov, cestovné,dva súkromné autá 2 tréneri a päť športovcov, cestovné 1 trener a 1 športovec, ubytovanie 4 osoby 1 noc, </t>
  </si>
  <si>
    <t>1PV2500008</t>
  </si>
  <si>
    <t>31.01.2025</t>
  </si>
  <si>
    <t>Ubytovanie 4 osoby 1 noci</t>
  </si>
  <si>
    <t>4 TRAVEL, s.r.o.</t>
  </si>
  <si>
    <t>19.01.2025</t>
  </si>
  <si>
    <t>štartovné 8 osob a 15 štartov</t>
  </si>
  <si>
    <t>C1ažC12</t>
  </si>
  <si>
    <t>stravné 11osôb z toho 1 osoba 3 dni a 10 osôb 2 dni</t>
  </si>
  <si>
    <t xml:space="preserve">vedúci tréner pre CTM Stred Ján Kriško </t>
  </si>
  <si>
    <t>3-7</t>
  </si>
  <si>
    <t>cestovné  2 súkromné autá a 2 dni a 1súkromné auto deň a 1 súkromné auto vo výške železnice</t>
  </si>
  <si>
    <t>Centrum talentovanej mládeže Stred ,Prípravný pretek 4 kolo  Extraliga a Liga talentovanej mládeže vzduchových zbraní Bratislava 14.-16.2.2025, doprava súkromné autá - 5 trénerov, 9 športovcov</t>
  </si>
  <si>
    <t>I2502009</t>
  </si>
  <si>
    <t>0001</t>
  </si>
  <si>
    <t>ubytovanie 3 športovci a 1 tréner a noc</t>
  </si>
  <si>
    <t>Annamária Bellus Ondíková,s.r.o.</t>
  </si>
  <si>
    <t>502060937, 502060835</t>
  </si>
  <si>
    <t>ubytovanie 2 športovci a 1 tréner a noc</t>
  </si>
  <si>
    <t>Rusovský penzión, ZADA Group, s.r.o.</t>
  </si>
  <si>
    <t>diéty 9 osôb a 2 dni,  4 oosby a 3 dni</t>
  </si>
  <si>
    <t xml:space="preserve">vedúci výpravy  Ján Kriško </t>
  </si>
  <si>
    <t xml:space="preserve">cestovné 2 súkromné autá 2 osoby, 4 osoby cestovné vo výške železnice </t>
  </si>
  <si>
    <t>98/25</t>
  </si>
  <si>
    <t>štartovné 8 športovcova 18 štartov, 1x mix za 2 športovcov</t>
  </si>
  <si>
    <t>Športovo strelecký klub Magic shot Čunovo</t>
  </si>
  <si>
    <t>Centrum talentovanej  mládeže  Stred -  Majtrovstva SR vzduchové zbrane Košice, 21.-23.3.2025, 5 športovcov, 2 tréneri,1 vedúci výpravy</t>
  </si>
  <si>
    <t>I2503010</t>
  </si>
  <si>
    <t>1.4.2025</t>
  </si>
  <si>
    <t>stravné 4 športovci a 3 tréneri</t>
  </si>
  <si>
    <t>0057, 58,58</t>
  </si>
  <si>
    <t>21.3.2025</t>
  </si>
  <si>
    <t>ubytovanie 4 športovci a 3 tréneri</t>
  </si>
  <si>
    <t>Strojár, s.r.o</t>
  </si>
  <si>
    <t>cestovné 2 súkromné autá, 1 cestovné vo výške železnice</t>
  </si>
  <si>
    <t>25132</t>
  </si>
  <si>
    <t>štartovné 4 osoby,   5  štartov</t>
  </si>
  <si>
    <t>Centrum talentovanej mládeže Stred ,Prípravný pretek 1.kolo  Extraliga a Liga talentovanej mládeže malorážne zbrane Príbelce 25.-27.4.2025 -  8 športovcov, 4 tréneri, 1 vedúci výpravy</t>
  </si>
  <si>
    <t>I2505011</t>
  </si>
  <si>
    <t>ubytovanie 2 osoby 2 noci s raňajkami</t>
  </si>
  <si>
    <t>ATLAS, spol. r s. o.</t>
  </si>
  <si>
    <t>27.4.2025</t>
  </si>
  <si>
    <t>cestovné sukromné auto 1 osoba</t>
  </si>
  <si>
    <t>cestovné tréner a športovec vo výške železnice 2 dni</t>
  </si>
  <si>
    <t>5,6,7</t>
  </si>
  <si>
    <t>cestovné tréner a športovec vo výške železnice 3 dni</t>
  </si>
  <si>
    <t>28/4/25-1</t>
  </si>
  <si>
    <t>štartovné 7 osôb a 18  štartov</t>
  </si>
  <si>
    <t>Športovo strelecký klub o.z.</t>
  </si>
  <si>
    <t>stravné  12 osôb</t>
  </si>
  <si>
    <t>Centrum talentovanej  mládeže  Východ, Extraliga a Liga talentovanej mládeže 2.kolo malorážne zbrane, 23.-25.5.2025 Košice, 8 športovcov, 4 tréneri, 1 vedúci výpravy</t>
  </si>
  <si>
    <t>1PV2500096</t>
  </si>
  <si>
    <t>stravné  13 osôb</t>
  </si>
  <si>
    <t>400,401, 402</t>
  </si>
  <si>
    <t>ubytovanie 9 osôb a 2 noci</t>
  </si>
  <si>
    <t>MUZA GROUP, s.r.o.</t>
  </si>
  <si>
    <t xml:space="preserve">cestovné 2 súkromné autá, 4x cestovné vo výške železnice </t>
  </si>
  <si>
    <t>štartovné 8 osôb a 20 štartov</t>
  </si>
  <si>
    <t>Centrum talentovanej  mládeže  Východ, Extraliga a Liga talentovanej mládeže 3.kolo malorážne zbrane, 20.-22.6.2025 Košice, 8 športovcov, 4 tréneri, 1 vedúci výpravy</t>
  </si>
  <si>
    <t>I2507021</t>
  </si>
  <si>
    <t>P25062214</t>
  </si>
  <si>
    <t>22.6.2025</t>
  </si>
  <si>
    <t>štartovné 8 osôb a 22 štartov</t>
  </si>
  <si>
    <t>4650,4649,4648</t>
  </si>
  <si>
    <t>Centrum talentovanej  mládeže  Východ                                     Extraliga+LTM 3.kolo - vzduchové zbrane, prípravná súťaž, 18.1.-19.1.2025 Martin, cestovné 4 autá,  4x ŽSR, ubytovanie pre 23 osôb, štartovné pre 16 osôb, diety pre 21 osôb.</t>
  </si>
  <si>
    <t>I2502006</t>
  </si>
  <si>
    <t>U1-2,U3-7b, U3-7b, U8-9, U10-12, U13-16, U19-21</t>
  </si>
  <si>
    <t>10.02.2025</t>
  </si>
  <si>
    <t>ubytovanie 16 osôb a noc;  7 osôb a 2 noci</t>
  </si>
  <si>
    <t>vedúca výpravy  CTM Východ Mgr. Viera Dancáková Fodorová </t>
  </si>
  <si>
    <t>Š2a,Š2b, Š4-7, Š9, Š11-12, Š 14-16, Š18a b, Š20-21</t>
  </si>
  <si>
    <t>štartovné 4 osoby a štart, 12 osôb a 2 štarty</t>
  </si>
  <si>
    <t>stravné 21osôb z toho 12 osôb 3 dni a 9 osôb 2 dni</t>
  </si>
  <si>
    <t>C1,C2,C3-7, C10-12,C13-16,C17,C18, C19-21</t>
  </si>
  <si>
    <t>cestovné 19 osôb z toho 4 osoby vo výške železnice, 4 súkromné autá a prevoz 11 športovocov</t>
  </si>
  <si>
    <t xml:space="preserve">Centrum talentovanej  mládeže  Východ                      Extraliga+LTM 4.kolo - vzduchové zbrane, prípravná súťaž, 15.-16.2.2025 Bratislava, 9 športovcov, 3 tréneri, 1 vedúci výpravy </t>
  </si>
  <si>
    <t>I2502008</t>
  </si>
  <si>
    <t>C1-C13</t>
  </si>
  <si>
    <t>21.2.2025</t>
  </si>
  <si>
    <t>cestovné 6 osôb vo výške železnice, 2 súkromné autá</t>
  </si>
  <si>
    <t>U1-U13</t>
  </si>
  <si>
    <t xml:space="preserve">ubytovanie 10 športovcov a 2 tréneri  a parkovanie 1 auto vedúca výpravy </t>
  </si>
  <si>
    <t>Š2-Š10</t>
  </si>
  <si>
    <t>štartovné 8 športovci a 2 štarty, 1 športovec 1 štartovné</t>
  </si>
  <si>
    <t>stravné 13osôb z toho 9 osôb 3 dni a 3 osôb 2 dni</t>
  </si>
  <si>
    <t>stravné 1 športovec, ubytovanie 1 športovec, štartovné 1 športovec</t>
  </si>
  <si>
    <t>Centrum talentovanej  mládeže  Východ                       Majstrovstva SR vzduchové zbrane, 21.-23.3.2025 Košice, 10 športovcov, 4 tréneri</t>
  </si>
  <si>
    <t>I2504009</t>
  </si>
  <si>
    <t>15.4.2025</t>
  </si>
  <si>
    <t>cestovné 8 osôb vo výške železnice, 1 súkromné auto</t>
  </si>
  <si>
    <t>25122,25161,25172, 25173, 25127, 25109</t>
  </si>
  <si>
    <t>štartovné 10 športovci a 10 štartov</t>
  </si>
  <si>
    <t xml:space="preserve">stravné 12osôb </t>
  </si>
  <si>
    <t>I2504007</t>
  </si>
  <si>
    <r>
      <t xml:space="preserve">Centrum talentovanej  mládeže  Východ                                príprava sústredenie pred guľovou sezónou BA strelnica Jarove, 31.3.-4.4.2025, 2 športovkyne a tréner                          </t>
    </r>
    <r>
      <rPr>
        <sz val="8"/>
        <rFont val="Arial"/>
        <family val="2"/>
      </rPr>
      <t xml:space="preserve">       cestovné súkromné auto</t>
    </r>
  </si>
  <si>
    <t>Centrum talentovanej  mládeže  Východ, Extraliga a Liga talentovanej mládeže 1.kolo malorážne zbrane, 25.-27.4.2025 Príbelce, 7 športovcov, 3 tréneri,vedúci výpravy, vodič</t>
  </si>
  <si>
    <t>I2505023</t>
  </si>
  <si>
    <t>ubytovanie 3 športovci a vedúci výpravy 3 noci</t>
  </si>
  <si>
    <t>ubytovanie 1 športovec a tréner 2 noci</t>
  </si>
  <si>
    <t>ubytovanie 1 športovec</t>
  </si>
  <si>
    <t>ubytovanie tréner 2 noci</t>
  </si>
  <si>
    <t>ubytovanie športovec 2 noci</t>
  </si>
  <si>
    <t>13/4/25-1, 8/4/25-1, 4/4/25-1, 14/4/25-1, 5/4/25-1</t>
  </si>
  <si>
    <t>štartovné 7 športovci a 17 štartov</t>
  </si>
  <si>
    <t>Športovo strelecký klub o.z. LIAZ - Veľký Krtíš</t>
  </si>
  <si>
    <t xml:space="preserve">stravné 11osôb </t>
  </si>
  <si>
    <t>Centrum talentovanej  mládeže  Východ, Extraliga a Liga talentovanej mládeže 2.kolo malorážne zbrane, 23.-25.5.2025 Košice, 10športovcov, 4 tréneri</t>
  </si>
  <si>
    <t>I2505025</t>
  </si>
  <si>
    <t>cestovné 5 osôb vo výške železnice, 2 súkromné auta</t>
  </si>
  <si>
    <t>štartovné 10 športovci a 29 štartov</t>
  </si>
  <si>
    <t>Centrum talentovanej  mládeže  Východ, Majtrovstvá SR Mládeže vzduchové zbrane Holíč, 12.-13.4.2025 4 športovci, 4 tréneri</t>
  </si>
  <si>
    <t>I2505026</t>
  </si>
  <si>
    <t>cestovné 6 osôb vo výške železnice, cestovné 1 súkromné auto čiastočná refundácia zo sumy 478,71eur</t>
  </si>
  <si>
    <t>cestovné 6 osôb vo výške železnice, cestovné 1 súkromné auto doplatok donárokovateľnej sumy 478,71eur</t>
  </si>
  <si>
    <t>182,198,193,175/2025</t>
  </si>
  <si>
    <t>štartovné 4 športovci 6 štartov čiastočná refundácia zo sumy 60,-eur</t>
  </si>
  <si>
    <t>štartovné 4 športovci 6 štartov doplatok donárokovateľnej sumy 60,-eur</t>
  </si>
  <si>
    <t>Centrum talentovanej  mládeže  Východ, Extraliga a Liga talentovanej mládeže 3.kolo malorážne zbrane, 20.-22.6.2025 Košice, 13športovcov, 4 tréneri</t>
  </si>
  <si>
    <t>I2508001</t>
  </si>
  <si>
    <t>5.8.2025</t>
  </si>
  <si>
    <t>cestovné 4 osoby vo výške železnice, 3 súkromné auta</t>
  </si>
  <si>
    <t>P25062231,2209232,234</t>
  </si>
  <si>
    <t>štartovné 13 športovci a 43 štartov</t>
  </si>
  <si>
    <t xml:space="preserve">stravné 14osôb </t>
  </si>
  <si>
    <t>1DF250086</t>
  </si>
  <si>
    <r>
      <t xml:space="preserve">Centrum talentovanej mládeže brokové disciplíny </t>
    </r>
    <r>
      <rPr>
        <b/>
        <sz val="8"/>
        <color indexed="8"/>
        <rFont val="Arial"/>
        <family val="2"/>
        <charset val="238"/>
      </rPr>
      <t>Prípravný pretek Jarný pohár 2025 TRAP strelnica Trnava  28.-30.3.2025</t>
    </r>
    <r>
      <rPr>
        <sz val="8"/>
        <color indexed="8"/>
        <rFont val="Arial"/>
        <family val="2"/>
        <charset val="238"/>
      </rPr>
      <t>, štartovné 5 športovcxov, tréning 5 osôb a 3 položky športovec</t>
    </r>
  </si>
  <si>
    <t>Združenie brokových klubov  Trnava</t>
  </si>
  <si>
    <t>1DF250085</t>
  </si>
  <si>
    <r>
      <t xml:space="preserve">Centrum talentovanej mládeže brokové disciplíny </t>
    </r>
    <r>
      <rPr>
        <b/>
        <sz val="8"/>
        <color indexed="8"/>
        <rFont val="Arial"/>
        <family val="2"/>
        <charset val="238"/>
      </rPr>
      <t>BORNAGHI CUP 2025 TRAP strelnica Trnava  04.-06.04.2025</t>
    </r>
    <r>
      <rPr>
        <sz val="8"/>
        <color indexed="8"/>
        <rFont val="Arial"/>
        <family val="2"/>
        <charset val="238"/>
      </rPr>
      <t>, štartovné 5 športovcxov, tréning 5 osôb a 3 položky športovec</t>
    </r>
  </si>
  <si>
    <t>1DF250097</t>
  </si>
  <si>
    <t>17.4.2025</t>
  </si>
  <si>
    <r>
      <t xml:space="preserve">Centrum talentovanej mládeže brokové disciplíny </t>
    </r>
    <r>
      <rPr>
        <b/>
        <sz val="8"/>
        <color indexed="8"/>
        <rFont val="Arial"/>
        <family val="2"/>
        <charset val="238"/>
      </rPr>
      <t>Memoriál Vojtecha Vargu st. TRAP strelnica Trnava  11..-13.04.2025</t>
    </r>
    <r>
      <rPr>
        <sz val="8"/>
        <color indexed="8"/>
        <rFont val="Arial"/>
        <family val="2"/>
        <charset val="238"/>
      </rPr>
      <t>, štartovné 5 športovcxov, tréning 5 osôb a 3 položky športovec</t>
    </r>
  </si>
  <si>
    <t>1DF250090</t>
  </si>
  <si>
    <t>25-S-00268</t>
  </si>
  <si>
    <t>poplatok za pridelenie ID čísla medzinárodnou streleckou federáciou ISSF za 2 športovcov</t>
  </si>
  <si>
    <t>D-80538</t>
  </si>
  <si>
    <t>INTERNATIONAL SHOOTING SPORT FEDERATION</t>
  </si>
  <si>
    <r>
      <rPr>
        <sz val="8"/>
        <rFont val="Arial"/>
        <family val="2"/>
      </rPr>
      <t xml:space="preserve">Centrum talentovanej mládeže brokové disciplíny SSZ </t>
    </r>
    <r>
      <rPr>
        <b/>
        <sz val="8"/>
        <rFont val="Arial"/>
        <family val="2"/>
        <charset val="238"/>
      </rPr>
      <t>- prípravný pretek 12.-15.6.2025, Memoriál Bednářika Brno CZE - 15 športovcov -</t>
    </r>
    <r>
      <rPr>
        <sz val="8"/>
        <rFont val="Arial"/>
        <family val="2"/>
      </rPr>
      <t xml:space="preserve"> štartovné 7 športovcov a tréning 7 osôb a 3 položky športovec</t>
    </r>
  </si>
  <si>
    <t>ubytovanie na 3 noci 2  športovci zúčtovné zúčtovacou FA 1 DF250146</t>
  </si>
  <si>
    <t>doplatok úhrady ubytovania na 3 noci 2 športovci zúčtované zúčtovacou FA 1 DF250155A</t>
  </si>
  <si>
    <t>I2506037</t>
  </si>
  <si>
    <t>poistenie športovec 3 dni</t>
  </si>
  <si>
    <t>FVH20251402</t>
  </si>
  <si>
    <t>26271664</t>
  </si>
  <si>
    <t>KASKÁDA BRNO, s.r.o.</t>
  </si>
  <si>
    <t>DD250001535</t>
  </si>
  <si>
    <t>ubytovanie s raňajkami 2 osoby 2 noci</t>
  </si>
  <si>
    <t>26907453</t>
  </si>
  <si>
    <t>IMOS facility, a.s.</t>
  </si>
  <si>
    <t>tréningové položky 3 športovci 9 položiek</t>
  </si>
  <si>
    <t>25061507021</t>
  </si>
  <si>
    <t>pohonné hmoty vozidlo Športového centra polície Peugeot Boxer BL358TS najazdených 397km</t>
  </si>
  <si>
    <t>1032851769</t>
  </si>
  <si>
    <t>diaľničná známka 10 dní Česká republika vozidlo Športového centra polície Peugeot Boxer BL358TS</t>
  </si>
  <si>
    <t>stravné 3 osoby 4 dni a 3 osoby 3 dni</t>
  </si>
  <si>
    <t>Memoriál Dr. Halasy Gyula _ TRAP, Sarlóspuszta HUNGARY, 8.-11.5.2025, 2 tréneri, 8 športovcov</t>
  </si>
  <si>
    <t>I2505003</t>
  </si>
  <si>
    <t>poistenie 2 tréneri na 5 dní</t>
  </si>
  <si>
    <t>I2505002</t>
  </si>
  <si>
    <t xml:space="preserve">poistnenie 7 športovcov na 5 dní </t>
  </si>
  <si>
    <t>1ZDFA9</t>
  </si>
  <si>
    <t>F11-137/2025</t>
  </si>
  <si>
    <t>ubytovanie 3 noci 10 športovcov zúčtovné zúčtovacou FA 1 DF250114</t>
  </si>
  <si>
    <t>13066158-2-13</t>
  </si>
  <si>
    <t>FLOW-HOTEL Kft.</t>
  </si>
  <si>
    <t>1ZDFA10</t>
  </si>
  <si>
    <t>DB00001/2025</t>
  </si>
  <si>
    <t>štartovné 2 dni 8 športovcov zúčtovné zúčtovacou FA 1DF250117</t>
  </si>
  <si>
    <t>HU23349825</t>
  </si>
  <si>
    <t>Pronobiscum Vagyonvédelmi és Szolgáltató Zrt.</t>
  </si>
  <si>
    <t>I2505016</t>
  </si>
  <si>
    <t>stravné 10 osôb 4 dni</t>
  </si>
  <si>
    <t>vedúci výpravy Michal Slamka</t>
  </si>
  <si>
    <t>11898</t>
  </si>
  <si>
    <t>spotreba streliva na športovom podujatí 8 športovcov 3600ks</t>
  </si>
  <si>
    <t>36272485</t>
  </si>
  <si>
    <t>Sagitarius, s.r.o.</t>
  </si>
  <si>
    <t>2477</t>
  </si>
  <si>
    <t>pohonné hmoty vozidlo Športového centra polície Volkswagen Caravelle BL427KM najazdených 842km</t>
  </si>
  <si>
    <t>51294010</t>
  </si>
  <si>
    <t>Albatross s.r.o.</t>
  </si>
  <si>
    <t>00575</t>
  </si>
  <si>
    <t>pohonné hmoty vozidlo Športového centra polície Peugeot Boxer BL358TS najazdených 842km</t>
  </si>
  <si>
    <t>VIGEN-2025-1597</t>
  </si>
  <si>
    <t>diaľničné známky 10 dní Maďarsko 2x - vozidlá Športového centra polície Peugeot Boxer BL358TS a Volkswagen Caravelle BL427KM</t>
  </si>
  <si>
    <t>HU27116861</t>
  </si>
  <si>
    <t>AutoVignet Kft.</t>
  </si>
  <si>
    <t>1DF250118</t>
  </si>
  <si>
    <r>
      <t xml:space="preserve">Centrum talentovanej mládeže brokové disciplíny </t>
    </r>
    <r>
      <rPr>
        <b/>
        <sz val="8"/>
        <color indexed="8"/>
        <rFont val="Arial"/>
        <family val="2"/>
        <charset val="238"/>
      </rPr>
      <t>1.kolo Extraliga a Liga talentovanej mládeže TRAP strelnica Trnava  25.-27.04.2025</t>
    </r>
    <r>
      <rPr>
        <sz val="8"/>
        <color indexed="8"/>
        <rFont val="Arial"/>
        <family val="2"/>
        <charset val="238"/>
      </rPr>
      <t>, štartovné 5 športovcxov, tréning 5 osôb a 3 položky športovec</t>
    </r>
  </si>
  <si>
    <t>1DF250166</t>
  </si>
  <si>
    <t>24.6.2025</t>
  </si>
  <si>
    <r>
      <t xml:space="preserve">Centrum talentovanej mládeže brokové disciplíny </t>
    </r>
    <r>
      <rPr>
        <b/>
        <sz val="8"/>
        <color indexed="8"/>
        <rFont val="Arial"/>
        <family val="2"/>
        <charset val="238"/>
      </rPr>
      <t>Prípravný pretek Veľká cena ZVOLENA TRAP strelnica Sielnica  30.5.-1.6.2025</t>
    </r>
    <r>
      <rPr>
        <sz val="8"/>
        <color indexed="8"/>
        <rFont val="Arial"/>
        <family val="2"/>
        <charset val="238"/>
      </rPr>
      <t>, štartovné 4 športovcI, tréning 4 osoby a 3 položky športovec</t>
    </r>
  </si>
  <si>
    <t>1PV2500130</t>
  </si>
  <si>
    <t>29.5.2025</t>
  </si>
  <si>
    <r>
      <t xml:space="preserve">Centrum talentovanej mládeže brokové disciplíny </t>
    </r>
    <r>
      <rPr>
        <b/>
        <sz val="8"/>
        <color indexed="8"/>
        <rFont val="Arial"/>
        <family val="2"/>
        <charset val="238"/>
      </rPr>
      <t>Prípravný pretek Veľká cena ZVOLENA TRAP strelnica Sielnica  30.5.-1.6.2025</t>
    </r>
    <r>
      <rPr>
        <sz val="8"/>
        <color indexed="8"/>
        <rFont val="Arial"/>
        <family val="2"/>
        <charset val="238"/>
      </rPr>
      <t>, regenerácia pred pretekom 29.5.2025 - vstup do bazéna pre 3 osoby</t>
    </r>
  </si>
  <si>
    <t>1DF250165</t>
  </si>
  <si>
    <r>
      <t xml:space="preserve">Centrum talentovanej mládeže brokové disciplíny </t>
    </r>
    <r>
      <rPr>
        <b/>
        <sz val="8"/>
        <color indexed="8"/>
        <rFont val="Arial"/>
        <family val="2"/>
        <charset val="238"/>
      </rPr>
      <t>Prípravný pretek GRAND PRIX TRNAVA 2025 strelnica Trnava  6.-8.6.2025</t>
    </r>
    <r>
      <rPr>
        <sz val="8"/>
        <color indexed="8"/>
        <rFont val="Arial"/>
        <family val="2"/>
        <charset val="238"/>
      </rPr>
      <t>, štartovné 1 športovec</t>
    </r>
  </si>
  <si>
    <t>1DF250232</t>
  </si>
  <si>
    <r>
      <t xml:space="preserve">Centrum talentovanej mládeže brokové disciplíny </t>
    </r>
    <r>
      <rPr>
        <b/>
        <sz val="8"/>
        <color indexed="8"/>
        <rFont val="Arial"/>
        <family val="2"/>
        <charset val="238"/>
      </rPr>
      <t>Prípravný pretek Veľká cena Cyrila Orešanského strelnica Trnava  4.-6.7.2025</t>
    </r>
    <r>
      <rPr>
        <sz val="8"/>
        <color indexed="8"/>
        <rFont val="Arial"/>
        <family val="2"/>
        <charset val="238"/>
      </rPr>
      <t>, štartovné 4 športovcoia 9 tréningových položiek</t>
    </r>
  </si>
  <si>
    <t>1DF250204</t>
  </si>
  <si>
    <t>30.7.2025</t>
  </si>
  <si>
    <r>
      <t xml:space="preserve">Centrum talentovanej mládeže brokové disciplíny </t>
    </r>
    <r>
      <rPr>
        <b/>
        <sz val="8"/>
        <color indexed="8"/>
        <rFont val="Arial"/>
        <family val="2"/>
        <charset val="238"/>
      </rPr>
      <t>Prípravný pretek Extraliga a Liga talentovanej mládeže II.kolo Sielnica  16.-18.5.2025</t>
    </r>
    <r>
      <rPr>
        <sz val="8"/>
        <color indexed="8"/>
        <rFont val="Arial"/>
        <family val="2"/>
        <charset val="238"/>
      </rPr>
      <t>,</t>
    </r>
    <r>
      <rPr>
        <b/>
        <sz val="8"/>
        <color rgb="FF000000"/>
        <rFont val="Arial"/>
        <family val="2"/>
      </rPr>
      <t xml:space="preserve">5 športovcov, tréner </t>
    </r>
    <r>
      <rPr>
        <sz val="8"/>
        <color indexed="8"/>
        <rFont val="Arial"/>
        <family val="2"/>
        <charset val="238"/>
      </rPr>
      <t>štartovné 5 športovcov a 15 tréningových položiek</t>
    </r>
  </si>
  <si>
    <t>I2507056</t>
  </si>
  <si>
    <t>stravné 6 osôb 3 dni</t>
  </si>
  <si>
    <t>176</t>
  </si>
  <si>
    <t xml:space="preserve">ubytovanie 2 noci 1 osoba </t>
  </si>
  <si>
    <t>Green investments, s.r.o.</t>
  </si>
  <si>
    <t>133</t>
  </si>
  <si>
    <t>VIA BS s.r.o.</t>
  </si>
  <si>
    <t>92025</t>
  </si>
  <si>
    <t>13.1.2025</t>
  </si>
  <si>
    <t>ubytovanie 2 noci 1 osoba</t>
  </si>
  <si>
    <t>Mgr. Ľubica Balciarová</t>
  </si>
  <si>
    <t>137</t>
  </si>
  <si>
    <t>1DF250203</t>
  </si>
  <si>
    <r>
      <t xml:space="preserve">Centrum talentovanej mládeže brokové disciplíny </t>
    </r>
    <r>
      <rPr>
        <b/>
        <sz val="8"/>
        <color indexed="8"/>
        <rFont val="Arial"/>
        <family val="2"/>
        <charset val="238"/>
      </rPr>
      <t>Prípravný pretek GP Slovakia Trnava 23.-25.5.2025</t>
    </r>
    <r>
      <rPr>
        <sz val="8"/>
        <color indexed="8"/>
        <rFont val="Arial"/>
        <family val="2"/>
        <charset val="238"/>
      </rPr>
      <t>,4</t>
    </r>
    <r>
      <rPr>
        <b/>
        <sz val="8"/>
        <color rgb="FF000000"/>
        <rFont val="Arial"/>
        <family val="2"/>
      </rPr>
      <t xml:space="preserve"> športovci, tréner </t>
    </r>
    <r>
      <rPr>
        <sz val="8"/>
        <color indexed="8"/>
        <rFont val="Arial"/>
        <family val="2"/>
        <charset val="238"/>
      </rPr>
      <t>štartovné 4 športovcov a 15 tréningových položiek</t>
    </r>
  </si>
  <si>
    <t>1DF250231</t>
  </si>
  <si>
    <r>
      <t xml:space="preserve">Centrum talentovanej mládeže brokové disciplíny </t>
    </r>
    <r>
      <rPr>
        <b/>
        <sz val="8"/>
        <color indexed="8"/>
        <rFont val="Arial"/>
        <family val="2"/>
        <charset val="238"/>
      </rPr>
      <t>Prípravný pretek Extraliga, Liga talentovanej mládežea Memoriál J.Čavaru III.kolo Trnava  27.-29.6.2025</t>
    </r>
    <r>
      <rPr>
        <sz val="8"/>
        <color indexed="8"/>
        <rFont val="Arial"/>
        <family val="2"/>
        <charset val="238"/>
      </rPr>
      <t>,3</t>
    </r>
    <r>
      <rPr>
        <b/>
        <sz val="8"/>
        <color rgb="FF000000"/>
        <rFont val="Arial"/>
        <family val="2"/>
      </rPr>
      <t xml:space="preserve"> športovci - </t>
    </r>
    <r>
      <rPr>
        <sz val="8"/>
        <color indexed="8"/>
        <rFont val="Arial"/>
        <family val="2"/>
        <charset val="238"/>
      </rPr>
      <t>štartovné 3 športovcci a 6 tréningových položiek</t>
    </r>
  </si>
  <si>
    <t>1DF250262</t>
  </si>
  <si>
    <r>
      <t xml:space="preserve">Centrum talentovanej mládeže brokové disciplíny </t>
    </r>
    <r>
      <rPr>
        <b/>
        <sz val="8"/>
        <color indexed="8"/>
        <rFont val="Arial"/>
        <family val="2"/>
        <charset val="238"/>
      </rPr>
      <t>Prípravný pretek VC Sielnice 8.-10.8.2025</t>
    </r>
    <r>
      <rPr>
        <sz val="8"/>
        <color indexed="8"/>
        <rFont val="Arial"/>
        <family val="2"/>
        <charset val="238"/>
      </rPr>
      <t>,4</t>
    </r>
    <r>
      <rPr>
        <b/>
        <sz val="8"/>
        <color rgb="FF000000"/>
        <rFont val="Arial"/>
        <family val="2"/>
      </rPr>
      <t xml:space="preserve"> športovci - </t>
    </r>
    <r>
      <rPr>
        <sz val="8"/>
        <color indexed="8"/>
        <rFont val="Arial"/>
        <family val="2"/>
        <charset val="238"/>
      </rPr>
      <t>štartovné 4 športovcci a 12 tréningových položiek</t>
    </r>
  </si>
  <si>
    <t>1DF250261</t>
  </si>
  <si>
    <r>
      <t xml:space="preserve">Centrum talentovanej mládeže brokové disciplíny </t>
    </r>
    <r>
      <rPr>
        <b/>
        <sz val="8"/>
        <color indexed="8"/>
        <rFont val="Arial"/>
        <family val="2"/>
        <charset val="238"/>
      </rPr>
      <t>Prípravný pretek VC ŠSK Sielnice TRAP 18.-20.7.2025</t>
    </r>
    <r>
      <rPr>
        <sz val="8"/>
        <color indexed="8"/>
        <rFont val="Arial"/>
        <family val="2"/>
        <charset val="238"/>
      </rPr>
      <t>,4</t>
    </r>
    <r>
      <rPr>
        <b/>
        <sz val="8"/>
        <color rgb="FF000000"/>
        <rFont val="Arial"/>
        <family val="2"/>
      </rPr>
      <t xml:space="preserve"> športovci - </t>
    </r>
    <r>
      <rPr>
        <sz val="8"/>
        <color indexed="8"/>
        <rFont val="Arial"/>
        <family val="2"/>
        <charset val="238"/>
      </rPr>
      <t>štartovné 4 športovcci a 12 tréningových položiek</t>
    </r>
  </si>
  <si>
    <t>Prípravný pretek TRAP 125, Sielnica 2.-4.5.2025, 5 športovcov</t>
  </si>
  <si>
    <t>1PV2500135</t>
  </si>
  <si>
    <t>2.5.2025</t>
  </si>
  <si>
    <t>stravné 5 osôb 3 dni</t>
  </si>
  <si>
    <t>102025138</t>
  </si>
  <si>
    <t>3.5.2025</t>
  </si>
  <si>
    <t>102025142</t>
  </si>
  <si>
    <t>01/2025</t>
  </si>
  <si>
    <t xml:space="preserve">ubytovanie 1 noc 1 osoba </t>
  </si>
  <si>
    <t>Zuzana Očovanová</t>
  </si>
  <si>
    <t>102025139</t>
  </si>
  <si>
    <t>03-05/25</t>
  </si>
  <si>
    <t>štartovné 4 športovci a tréningové položky 15x</t>
  </si>
  <si>
    <t>Športový klub polície ŠSK ZV 341 Zvolen</t>
  </si>
  <si>
    <t>Svetový pohár LONATO Taliansko 4.-14.7.2025 1 športovec</t>
  </si>
  <si>
    <t>1ZFA18</t>
  </si>
  <si>
    <t>17.6.2025</t>
  </si>
  <si>
    <t>ubytovanie 1 športovec7 nocí zúčtovacia FA 1 DF250265</t>
  </si>
  <si>
    <t>P.IVA01772090989</t>
  </si>
  <si>
    <t>GARDAHTL</t>
  </si>
  <si>
    <t>1PV2500194</t>
  </si>
  <si>
    <t>stravné 1 osoba 8 dní</t>
  </si>
  <si>
    <t>vedúci výpravy Štefan Zemko</t>
  </si>
  <si>
    <t>05-07-2025/1</t>
  </si>
  <si>
    <t>neoficiálny tréning 1 športovec 9 položiek</t>
  </si>
  <si>
    <t>00644340986</t>
  </si>
  <si>
    <t>CONCAVERDE S.R.L.</t>
  </si>
  <si>
    <t>I2507007</t>
  </si>
  <si>
    <t>1.7.2025</t>
  </si>
  <si>
    <t>poistenie športovec 8dní</t>
  </si>
  <si>
    <t>1DF250173A</t>
  </si>
  <si>
    <t>62WCUP25/2025</t>
  </si>
  <si>
    <t>3.7.2025</t>
  </si>
  <si>
    <t>štartovné 1 športovec</t>
  </si>
  <si>
    <t>Id 0080041100980</t>
  </si>
  <si>
    <t>ASSOCIAZIONE SPORTIVA DILETTANTISTICA TIRO A VOLO TRAP CONCAVERDE</t>
  </si>
  <si>
    <t>1DF250094</t>
  </si>
  <si>
    <t>225004</t>
  </si>
  <si>
    <t xml:space="preserve">Prenájom streleckých stanovíšt na trénigový proces talentovanej mládeže- strelnica Podhradová Košice Január- Marec 2025, 3 športovci  </t>
  </si>
  <si>
    <t>Športovostrelecký klub Podhradová</t>
  </si>
  <si>
    <t xml:space="preserve"> Prenájom streleckých stanovíšt  na tréning - strelnica Podhradová Košice Január- Marec2025, 1 športovec </t>
  </si>
  <si>
    <t>1DF250185</t>
  </si>
  <si>
    <t>225008</t>
  </si>
  <si>
    <t>18.7.2025</t>
  </si>
  <si>
    <t xml:space="preserve">Prenájom streleckých stanovíšt na trénigový proces talentovanej mládeže- strelnica Podhradová Košice April- Jún 2025, 3 športovci z 5  </t>
  </si>
  <si>
    <t>1DF250105</t>
  </si>
  <si>
    <t>1/2025</t>
  </si>
  <si>
    <t xml:space="preserve">Trénerský výkon práce  súvisiace so zabezpečením a realizáciou športovej prípravy Centra talentovanej mládeže Východ -Zmluva 21/2025  -1  štvrťrok </t>
  </si>
  <si>
    <t>Mgr. Viera Dancáková Fodorová</t>
  </si>
  <si>
    <t>1DF250179</t>
  </si>
  <si>
    <t xml:space="preserve">Trénerský výkon práce  súvisiace so zabezpečením a realizáciou športovej prípravy Centra talentovanej mládeže Východ -Zmluva 21/2025  -2  štvrťrok </t>
  </si>
  <si>
    <t>1DF250110</t>
  </si>
  <si>
    <t>05.05.2025</t>
  </si>
  <si>
    <t xml:space="preserve">Trénerský výkon práce  súvisiace so zabezpečením a realizáciou športovej prípravy Centra talentovanej mládeže Stred -Zmluva 20/2025  -1  štvrťrok </t>
  </si>
  <si>
    <t>Ján Kriško</t>
  </si>
  <si>
    <t>1DF250177</t>
  </si>
  <si>
    <t xml:space="preserve">Trénerský výkon práce  súvisiace so zabezpečením a realizáciou športovej prípravy Centra talentovanej mládeže Stred -Zmluva 20/2025  -2 štvrťrok </t>
  </si>
  <si>
    <t>1DF250122</t>
  </si>
  <si>
    <t xml:space="preserve">Trénerský výkon práce  súvisiace so zabezpečením a realizáciou športovej prípravy Centra talentovanej mládeže Bratislava -Zmluva 19/2025  -1 štvrťrok </t>
  </si>
  <si>
    <t>Mgr. Michal Slavkovský</t>
  </si>
  <si>
    <t>1DF250190</t>
  </si>
  <si>
    <t xml:space="preserve">Trénerský výkon práce  súvisiace so zabezpečením a realizáciou športovej prípravy Centra talentovanej mládeže Bratislava -Zmluva 19/2025  -2 štvrťrok </t>
  </si>
  <si>
    <t>IX07001</t>
  </si>
  <si>
    <t>8.8.2025</t>
  </si>
  <si>
    <t>Hrubé mzdy vyplatené osobám (zamestnancom) športových odborníkov pre športovú činnosť centier talentovanej mládeže SSZ  vrátane odvodov zamestnávateľa, počet fyzických osôb 1, Júl</t>
  </si>
  <si>
    <t>Osobné náklady športových odborníkov osobné číslo 67</t>
  </si>
  <si>
    <t>1DF250076</t>
  </si>
  <si>
    <t>1320250085</t>
  </si>
  <si>
    <t>9.4.2025</t>
  </si>
  <si>
    <t>Prenájom priestorov na uloženie športovej výstroje a zbraní na strelnici Podhradová Košice za 1 štvrťrok, pre trénerov a uskladnenie športových potrieb počas tréningového procesu</t>
  </si>
  <si>
    <t>Cassovia Efekt, spol. s.r.o Košice</t>
  </si>
  <si>
    <t>1DF250186</t>
  </si>
  <si>
    <t>1320250212</t>
  </si>
  <si>
    <t>Prenájom priestorov na uloženie športovej výstroje a zbraní na strelnici Podhradová Košice za 2 štvrťrok, pre trénerov a uskladnenie športových potrieb počas tréningového procesu</t>
  </si>
  <si>
    <t>1DF250350</t>
  </si>
  <si>
    <t>28.10.2025</t>
  </si>
  <si>
    <t>Materiálovo technické zabezpečenie - reprezentačné oblečenie pre talentovnú mládež SSZ pre potreby CTM: polokošele biele 55ks BRIZZO 565 pre športovcov, trénerov a realizačný tím</t>
  </si>
  <si>
    <t>EUROSPORTS s.r.o.</t>
  </si>
  <si>
    <t>Materiálovo technické zabezpečenie - reprezentačné oblečenie pre talentovnú mládež SSZ pre potreby CTM: tričká 71ks BLIVE 193 pre športovcov, trénerov a realizačný tím</t>
  </si>
  <si>
    <t>Materiálovo technické zabezpečenie - reprezentačné oblečenie pre talentovnú mládež SSZ pre potreby CTM: tričká 55ks BRIZZO 193 pre športovcov, trénerov a realizačný tím</t>
  </si>
  <si>
    <t>Materiálovo technické zabezpečenie - reprezentačné oblečenie pre talentovnú mládež SSZ pre potreby CTM: nástupové oblečenie 32ks DALCITOA02 veľkosť S a M pre športovcov, trénerov a realizačný tím</t>
  </si>
  <si>
    <t>Materiálovo technické zabezpečenie - reprezentačné oblečenie pre talentovnú mládež SSZ pre potreby CTM: nástupové oblečenie 23ks DALVITO A02 ostatné veľkosti pre športovcov, trénerov a realizačný tím</t>
  </si>
  <si>
    <t>Materiálovo technické zabezpečenie - reprezentačné oblečenie pre talentovnú mládež SSZ pre potreby CTM: kratase 55ks BARLI A05 pre športovcov, trénerov a realizačný tím</t>
  </si>
  <si>
    <t>1ZDFA30</t>
  </si>
  <si>
    <t>22.10.2025</t>
  </si>
  <si>
    <r>
      <t xml:space="preserve">Materiálovo technické zabezpečenie - spotrebný materiál strelivo pre zabezpečenie tréningového procesu mládeže zaradenej do CTM, 50ks Match light weight 4,5mm 0,5g; 50ks Match light weight 4,5mm 0,4,49g; </t>
    </r>
    <r>
      <rPr>
        <sz val="8"/>
        <color theme="1"/>
        <rFont val="Arial"/>
        <family val="2"/>
      </rPr>
      <t>zúčtované žúčtovacou FA č. 1DF250349</t>
    </r>
  </si>
  <si>
    <t>JSB Match Diabolo a. s.</t>
  </si>
  <si>
    <t xml:space="preserve">Materiálovo technické zabezpečenie - spotrebný materiál strelivo pre zabezpečenie tréningového procesu mládeže zaradenej do CTM, 100ks Match middle weight 4,49mm zúčtované žúčtovacou FA č.1DF250349 </t>
  </si>
  <si>
    <t>Materiálovo technické zabezpečenie - spotrebný materiál strelivo pre zabezpečenie tréningového procesu mládeže zaradenej do CTM, 200ks Match heavy weight 4,49mm zúčtované žúčtovacou FA č.1DF250349</t>
  </si>
  <si>
    <t>Materiálovo technické zabezpečenie - spotrebný materiál strelivo pre zabezpečenie tréningového procesu mládeže zaradenej do CTM, 50ks Match heavy weight 4,50mm zúčtované žúčtovacou FA č.1DF250249</t>
  </si>
  <si>
    <t>Prípravný pretek Grand Prix Brno 15.-17.8.2025 Brno CZE - 4 športovci</t>
  </si>
  <si>
    <t>I2508004</t>
  </si>
  <si>
    <t>poistenie 4 športovci 3 dni</t>
  </si>
  <si>
    <t>CZKPV010</t>
  </si>
  <si>
    <t>stravné 4 osoby 3 dni</t>
  </si>
  <si>
    <t>1PV2500179</t>
  </si>
  <si>
    <t>0000015405</t>
  </si>
  <si>
    <t>ubytovanie s raňajkami 4 osoby 2 noci</t>
  </si>
  <si>
    <t>05637279</t>
  </si>
  <si>
    <t>CZECHOTEL s.r.o.</t>
  </si>
  <si>
    <t>61</t>
  </si>
  <si>
    <t>štartovné a 3 tréningové položky  športovec č. 1</t>
  </si>
  <si>
    <t>62</t>
  </si>
  <si>
    <t>štartovné a 3 tréningové položky športovec č. 2</t>
  </si>
  <si>
    <t>63</t>
  </si>
  <si>
    <t>štartovné a 3 tréningové položky športovec č. 3</t>
  </si>
  <si>
    <t>64</t>
  </si>
  <si>
    <t>štartovné a 3 tréningové položky športovec č. 4</t>
  </si>
  <si>
    <t>cestovné súkromné vozidlo Ford Ranger AA752RT najazdených 496km</t>
  </si>
  <si>
    <t>INV-CZ-9371200</t>
  </si>
  <si>
    <t>diaľničné poplatky 10 dní CZE súkromné vozidlo Ford Ranger AA752RT</t>
  </si>
  <si>
    <t>CZ686046522</t>
  </si>
  <si>
    <t>barely digital GmbH &amp; Co. KG</t>
  </si>
  <si>
    <t>1PV2500346</t>
  </si>
  <si>
    <t>13387</t>
  </si>
  <si>
    <t>materiálovo technické zabezpečenie športovej činnosti za dosiahnuté športové výsledky športovca č.2 zaradeného do centra talentovanej mládeže brokových disciplín Trap v roku 2025 - termooblečenie 2ks a čistenie na zbraň</t>
  </si>
  <si>
    <t>1PV2500350</t>
  </si>
  <si>
    <t>0000708</t>
  </si>
  <si>
    <t>11.9.2025</t>
  </si>
  <si>
    <t>materiálovo technické zabezpečenie športovej činnosti za dosiahnuté športové výsledky športovca č.5 zaradeného do centra talentovanej mládeže brokových disciplín Trap v roku 2025 - športové tenisky</t>
  </si>
  <si>
    <t>46509500</t>
  </si>
  <si>
    <t>Modivo Slovakia, s.r.o.</t>
  </si>
  <si>
    <t>579</t>
  </si>
  <si>
    <t>materiálovo technické zabezpečenie športovej činnosti za dosiahnuté športové výsledky športovca č.5 zaradeného do centra talentovanej mládeže brokových disciplín Trap v roku 2025 - športové nohavice, obuv a impregnácia obuvi</t>
  </si>
  <si>
    <t>47652454</t>
  </si>
  <si>
    <t>Marketing Investment Group Slovakia s.r.o.</t>
  </si>
  <si>
    <t>11-12-2025/0207</t>
  </si>
  <si>
    <t>materiálovo technické zabezpečenie športovej činnosti za dosiahnuté športové výsledky športovca č.5 zaradeného do centra talentovanej mládeže brokových disciplín Trap v roku 2025 - komplex vitamínov</t>
  </si>
  <si>
    <t>31634397</t>
  </si>
  <si>
    <t>VARTEX s.r.o.</t>
  </si>
  <si>
    <t>1PV2500341</t>
  </si>
  <si>
    <t>623988</t>
  </si>
  <si>
    <t>9.10.2025</t>
  </si>
  <si>
    <t>materiálovo technické zabezpečenie komplexnej prípravy športového odborníka č.3 z realizačného tímu športovcov zaradených v centre talentovanej mládeže pištoľových disciplín v období 1.1.-31.12.2025 - športová mikina</t>
  </si>
  <si>
    <t>ATU68941425</t>
  </si>
  <si>
    <t>PUMA Outlet Parndorf</t>
  </si>
  <si>
    <t>25091401026</t>
  </si>
  <si>
    <t>14.9.2025</t>
  </si>
  <si>
    <t>materiálovo technické zabezpečenie komplexnej prípravy športového odborníka č.3 z realizačného tímu športovcov zaradených v centre talentovanej mládeže pištoľových disciplín v období 1.1.-31.12.2025 - športové tenisky a športové náčinie na kondičnú prípravu (pumpa a ihlice na loptu), čiastočná refundácia zo sumy 41,65eur</t>
  </si>
  <si>
    <t>Decathlon SK s.r.o.</t>
  </si>
  <si>
    <t>1PV2500342</t>
  </si>
  <si>
    <t>1054</t>
  </si>
  <si>
    <t>materiálovo technické zabezpečenie komplexnej prípravy športového odborníka č.19 z realizačného tímu športovcov zaradených v centre talentovanej mládeže brokových disciplín Skeet v období 1.1.-31.12.2025 - športové ponožky 5párov</t>
  </si>
  <si>
    <t>Sportisimo SK s.r.o.</t>
  </si>
  <si>
    <t>20292184</t>
  </si>
  <si>
    <t>materiálovo technické zabezpečenie komplexnej prípravy športového odborníka č.19 z realizačného tímu športovcov zaradených v centre talentovanej mládeže brokových disciplín Skeet v období 1.1.-31.12.2025 - športové tričká 7ks vrátane dopravy</t>
  </si>
  <si>
    <t>Karma SK s.r.o.</t>
  </si>
  <si>
    <t>4</t>
  </si>
  <si>
    <t>materiálovo technické zabezpečenie komplexnej prípravy športového odborníka č.19 z realizačného tímu športovcov zaradených v centre talentovanej mládeže brokových disciplín Skeet v období 1.1.-31.12.2025 - športové kraťasy a plavky</t>
  </si>
  <si>
    <t>PPG Group s.r.o.</t>
  </si>
  <si>
    <t>25102403439</t>
  </si>
  <si>
    <t>24.10.2025</t>
  </si>
  <si>
    <t>materiálovo technické zabezpečenie komplexnej prípravy športového odborníka č.19 z realizačného tímu športovcov zaradených v centre talentovanej mládeže brokových disciplín Skeet v období 1.1.-31.12.2025 - športové boxerky 2balenia po 3ks</t>
  </si>
  <si>
    <t>1PV2500343</t>
  </si>
  <si>
    <t>26.9.2025</t>
  </si>
  <si>
    <t>materiálovo technické zabezpečenie komplexnej prípravy športového odborníka č.21 z realizačného tímu športovcov zaradených v centre talentovanej mládeže brokových disciplín Trap v období 1.1.-31.12.2025 - účasť na športovom podujatí Jesenné preteky Sielnica 19.-21.9.2025, cestovné súkromné vozidlo Honda HR-V TT479HH najazdených 318km, čiastočná refundácia zo sumy 120,40eur</t>
  </si>
  <si>
    <t>Ing. Roman Gese, tréner CTM BD Trap</t>
  </si>
  <si>
    <t>1PV2500344</t>
  </si>
  <si>
    <t>SK152921324468</t>
  </si>
  <si>
    <t>materiálovo technické zabezpečenie komplexnej prípravy športového odborníka č.23 z realizačného tímu športovcov zaradených v centre talentovanej mládeže brokových disciplín Trap v období 1.1.-31.12.2025 - športové tenisky</t>
  </si>
  <si>
    <t>SK4120246196</t>
  </si>
  <si>
    <t>Zalando SE</t>
  </si>
  <si>
    <t>SK105630705638</t>
  </si>
  <si>
    <t>2.12.2025</t>
  </si>
  <si>
    <t>materiálovo technické zabezpečenie komplexnej prípravy športového odborníka č.23 z realizačného tímu športovcov zaradených v centre talentovanej mládeže brokových disciplín Trap v období 1.1.-31.12.2025 - športová šiltovka - čiastočná refundácia zo sumy 15,50eur</t>
  </si>
  <si>
    <t>1PV2500345</t>
  </si>
  <si>
    <t>0007</t>
  </si>
  <si>
    <t>15.1.2025</t>
  </si>
  <si>
    <t>materiálovo technické zabezpečenie komplexnej prípravy športového odborníka č.22 z realizačného tímu športovcov zaradených v centre talentovanej mládeže brokových disciplín Trap v období 1.1.-31.12.2025 - kondičná príprava - permanentka na 10 vstupov do fitnesscentra - čiastočná refundácia zo sumy 185,-eur</t>
  </si>
  <si>
    <t>47024054</t>
  </si>
  <si>
    <t>D Ideal, s.r.o.</t>
  </si>
  <si>
    <t>1PV2500371</t>
  </si>
  <si>
    <t>2025000704</t>
  </si>
  <si>
    <t>16.4.2025</t>
  </si>
  <si>
    <t>materiálovo technické zabezpečenie komplexnej prípravy športového odborníka č.5 z realizačného tímu športovcov zaradených v centre talentovanej mládeže puškových disciplín v období 1.1.-31.12.2025 - strelivo Diabolky QYS Flat Nose Training 4,5mm 10krabičiek čiastočná refundácia zo sumy 97,51eur</t>
  </si>
  <si>
    <t>NEXT COMPANY s.r.o.</t>
  </si>
  <si>
    <t>1PV2500375</t>
  </si>
  <si>
    <t>5408619430</t>
  </si>
  <si>
    <t>22.1.2025</t>
  </si>
  <si>
    <t>materiálovo technické zabezpečenie komplexnej prípravy športového odborníka č.20 z realizačného tímu športovcov zaradených v centre talentovanej mládeže brokových disciplín Trap v období 1.1.-31.12.2025 - výživové doplnky a pomôcky (proteín, anabolizér a shaker Nutrend) vrátane dopravy</t>
  </si>
  <si>
    <t>36562939</t>
  </si>
  <si>
    <t>Alza.sk s.r.o.</t>
  </si>
  <si>
    <t>5413236455</t>
  </si>
  <si>
    <t>25.8.2025</t>
  </si>
  <si>
    <t>materiálovo technické zabezpečenie komplexnej prípravy športového odborníka č.20 z realizačného tímu športovcov zaradených v centre talentovanej mládeže brokových disciplín Trap v období 1.1.-31.12.2025 - výživové doplnky (proteín, anabolizér a kreatín)</t>
  </si>
  <si>
    <t>29.9.2025</t>
  </si>
  <si>
    <t>materiálovo technické zabezpečenie komplexnej prípravy športového odborníka č.20 z realizačného tímu športovcov zaradených v centre talentovanej mládeže brokových disciplín Trap v období 1.1.-31.12.2025 - snímač telesných funkcií športtester (snímač a aplikácia Elonga) vrátane dopravy čiastočná refundácia zo sumy 81,50eur</t>
  </si>
  <si>
    <t>04786220</t>
  </si>
  <si>
    <t>mySASY a.s.</t>
  </si>
  <si>
    <t>1PV2500376</t>
  </si>
  <si>
    <t>2218</t>
  </si>
  <si>
    <t>2.6.2025</t>
  </si>
  <si>
    <t>materiálovo technické zabezpečenie komplexnej prípravy športového odborníka č.15 z realizačného tímu športovcov zaradených v centre talentovanej mládeže pištoľových disciplín v období 1.1.-31.12.2025 - strelecké doplnky puškohľad Valiant lynx 6-24x50 čiastočná refundácia zo sumy 185eur</t>
  </si>
  <si>
    <t>Lenka Rajnohová</t>
  </si>
  <si>
    <t>1PV2500377</t>
  </si>
  <si>
    <t>119</t>
  </si>
  <si>
    <t>6.12.2025</t>
  </si>
  <si>
    <t>materiálovo technické zabezpečenie komplexnej prípravy športového odborníka č.24 z realizačného tímu športovcov zaradených v centre talentovanej mládeže brokových disciplín Skeet v období 1.1.-31.12.2025 - zimné rukavice</t>
  </si>
  <si>
    <t>HUSKY SK, s.r.o.</t>
  </si>
  <si>
    <t>98382/0052</t>
  </si>
  <si>
    <t>12.12.2025</t>
  </si>
  <si>
    <t>materiálovo technické zabezpečenie komplexnej prípravy športového odborníka č.24 z realizačného tímu športovcov zaradených v centre talentovanej mládeže brokových disciplín Skeet v období 1.1.-31.12.2025 - liek na zníženie očného tlaku (Taflotan)</t>
  </si>
  <si>
    <t>BEJAS, s.r.o.</t>
  </si>
  <si>
    <t>09340/0032</t>
  </si>
  <si>
    <t>18.11.2025</t>
  </si>
  <si>
    <t>materiálovo technické zabezpečenie komplexnej prípravy športového odborníka č.24 z realizačného tímu športovcov zaradených v centre talentovanej mládeže brokových disciplín Skeet v období 1.1.-31.12.2025 - kompresné pančuchy 2páry</t>
  </si>
  <si>
    <t>FARMENA s.r.o.</t>
  </si>
  <si>
    <t>29-12-2025/1516</t>
  </si>
  <si>
    <t>29.12.2025</t>
  </si>
  <si>
    <t>materiálovo technické zabezpečenie komplexnej prípravy športového odborníka č.24 z realizačného tímu športovcov zaradených v centre talentovanej mládeže brokových disciplín Skeet v období 1.1.-31.12.2025 - očná masť (Opticleaner)</t>
  </si>
  <si>
    <t>APOTPHARM, spol. s r.o.</t>
  </si>
  <si>
    <t>23-04-2025/1280</t>
  </si>
  <si>
    <t>23.4.2025</t>
  </si>
  <si>
    <t>materiálovo technické zabezpečenie komplexnej prípravy športového odborníka č.24 z realizačného tímu športovcov zaradených v centre talentovanej mládeže brokových disciplín Skeet v období 1.1.-31.12.2025 - liek na zníženie cholesterolu (Zetovar)</t>
  </si>
  <si>
    <t>05-12-2025/0329</t>
  </si>
  <si>
    <t>5.12.2025</t>
  </si>
  <si>
    <t>materiálovo technické zabezpečenie komplexnej prípravy športového odborníka č.24 z realizačného tímu športovcov zaradených v centre talentovanej mládeže brokových disciplín Skeet v období 1.1.-31.12.2025 - výživový doplnok na kosti (Calcichew) čiastočná refundácia zo sumy 6,70eur</t>
  </si>
  <si>
    <t>1PV2500378</t>
  </si>
  <si>
    <t>26</t>
  </si>
  <si>
    <t>20.12.2025</t>
  </si>
  <si>
    <r>
      <t>materiálovo technické zabezpečenie komplexnej prípravy športového odborníka č.10 z realizačného tímu športovcov zaradených v centre talentovanej mládeže</t>
    </r>
    <r>
      <rPr>
        <sz val="8"/>
        <rFont val="Arial"/>
        <family val="2"/>
        <charset val="238"/>
      </rPr>
      <t xml:space="preserve"> puškových</t>
    </r>
    <r>
      <rPr>
        <sz val="8"/>
        <color indexed="8"/>
        <rFont val="Arial"/>
        <family val="2"/>
        <charset val="238"/>
      </rPr>
      <t xml:space="preserve"> disciplín v období 1.1.-31.12.2025 - termooblečenie 2ks</t>
    </r>
  </si>
  <si>
    <t>1PV2500380</t>
  </si>
  <si>
    <t>202501/00258</t>
  </si>
  <si>
    <t>materiálovo technické zabezpečenie komplexnej prípravy športového odborníka č.18 z realizačného tímu športovcov zaradených v centre talentovanej mládeže brokových disciplín Trap v období 1.1.-31.12.2025 - kondičná príprava - zateplené zimné topánky</t>
  </si>
  <si>
    <t>Sportsdirect.com Slovakia s.r.o.</t>
  </si>
  <si>
    <t>202502/02044</t>
  </si>
  <si>
    <t>materiálovo technické zabezpečenie komplexnej prípravy športového odborníka č.18 z realizačného tímu športovcov zaradených v centre talentovanej mládeže brokových disciplín Trap v období 1.1.-31.12.2025 - kondičná príprava - nepremokavé turistické topánky</t>
  </si>
  <si>
    <t>202502/02045</t>
  </si>
  <si>
    <t>materiálovo technické zabezpečenie komplexnej prípravy športového odborníka č.18 z realizačného tímu športovcov zaradených v centre talentovanej mládeže brokových disciplín Trap v období 1.1.-31.12.2025 - kondičná príprava - športová bunda na cyklistiku</t>
  </si>
  <si>
    <t>materiálovo technické zabezpečenie komplexnej prípravy športového odborníka č.18 z realizačného tímu športovcov zaradených v centre talentovanej mládeže brokových disciplín Trap v období 1.1.-31.12.2025 - kondičná príprava - športové tenisky 2páry</t>
  </si>
  <si>
    <t>DEICHMANN-OBUV SK s.r.o.</t>
  </si>
  <si>
    <t>materiálovo technické zabezpečenie komplexnej prípravy športového odborníka č.18 z realizačného tímu športovcov zaradených v centre talentovanej mládeže brokových disciplín Trap v období 1.1.-31.12.2025 - kondičná príprava - nohavice na turistiku 2ks</t>
  </si>
  <si>
    <t>TESCO STORES SR, a.s.</t>
  </si>
  <si>
    <t>materiálovo technické zabezpečenie komplexnej prípravy športového odborníka č.18 z realizačného tímu športovcov zaradených v centre talentovanej mládeže brokových disciplín Trap v období 1.1.-31.12.2025 - kondičná príprava - plavecké okuliare</t>
  </si>
  <si>
    <t>materiálovo technické zabezpečenie komplexnej prípravy športového odborníka č.18 z realizačného tímu športovcov zaradených v centre talentovanej mládeže brokových disciplín Trap v období 1.1.-31.12.2025 - kondičná príprava - športové tričká 2ks, tepláky, štuple do uší 2páry, šálka na turistiku</t>
  </si>
  <si>
    <t>12-06-2025/0837</t>
  </si>
  <si>
    <t>materiálovo technické zabezpečenie komplexnej prípravy športového odborníka č.18 z realizačného tímu športovcov zaradených v centre talentovanej mládeže brokových disciplín Trap v období 1.1.-31.12.2025 - lieky proti hnačke (Enhydrol, Enterol, Tasectan)</t>
  </si>
  <si>
    <t>JARIM, s.r.o.</t>
  </si>
  <si>
    <t>13202</t>
  </si>
  <si>
    <t>materiálovo technické zabezpečenie komplexnej prípravy športového odborníka č.18 z realizačného tímu športovcov zaradených v centre talentovanej mládeže brokových disciplín Trap v období 1.1.-31.12.2025 - strelecká príprava - tréningové položky Parkúr</t>
  </si>
  <si>
    <t>Združenie brokových klubov Trnava</t>
  </si>
  <si>
    <t>13314</t>
  </si>
  <si>
    <t>materiálovo technické zabezpečenie komplexnej prípravy športového odborníka č.18 z realizačného tímu športovcov zaradených v centre talentovanej mládeže brokových disciplín Trap v období 1.1.-31.12.2025 - strelecká príprava - brokové strelivo 1kartón (250ks)</t>
  </si>
  <si>
    <t>materiálovo technické zabezpečenie komplexnej prípravy športového odborníka č.18 z realizačného tímu športovcov zaradených v centre talentovanej mládeže brokových disciplín Trap v období 1.1.-31.12.2025 - strelecká príprava - 4 tréningové položky Trap</t>
  </si>
  <si>
    <t>materiálovo technické zabezpečenie komplexnej prípravy športového odborníka č.18 z realizačného tímu športovcov zaradených v centre talentovanej mládeže brokových disciplín Trap v období 1.1.-31.12.2025 - strelecká príprava - 2 tréningové položky Trap</t>
  </si>
  <si>
    <t>materiálovo technické zabezpečenie komplexnej prípravy športového odborníka č.18 z realizačného tímu športovcov zaradených v centre talentovanej mládeže brokových disciplín Trap v období 1.1.-31.12.2025 - strelecká príprava - 4 tréningové položky Americký Trap</t>
  </si>
  <si>
    <t>materiálovo technické zabezpečenie komplexnej prípravy športového odborníka č.18 z realizačného tímu športovcov zaradených v centre talentovanej mládeže brokových disciplín Trap v období 1.1.-31.12.2025 - strelecká príprava - 3 tréningové položky Trap</t>
  </si>
  <si>
    <t>materiálovo technické zabezpečenie komplexnej prípravy športového odborníka č.18 z realizačného tímu športovcov zaradených v centre talentovanej mládeže brokových disciplín Trap v období 1.1.-31.12.2025 - strelecká príprava - 5 tréningových položiek Trap</t>
  </si>
  <si>
    <t>materiálovo technické zabezpečenie komplexnej prípravy športového odborníka č.18 z realizačného tímu športovcov zaradených v centre talentovanej mládeže brokových disciplín Trap v období 1.1.-31.12.2025 - strelecká príprava - 6 tréningových položiek Trap</t>
  </si>
  <si>
    <t>materiálovo technické zabezpečenie komplexnej prípravy športového odborníka č.18 z realizačného tímu športovcov zaradených v centre talentovanej mládeže brokových disciplín Trap v období 1.1.-31.12.2025 - strelecká príprava - 2 tréningové položky Americký Trap</t>
  </si>
  <si>
    <t>materiálovo technické zabezpečenie komplexnej prípravy športového odborníka č.18 z realizačného tímu športovcov zaradených v centre talentovanej mládeže brokových disciplín Trap v období 1.1.-31.12.2025 - strelecká príprava - 12 tréningových položiek Trap</t>
  </si>
  <si>
    <t>materiálovo technické zabezpečenie komplexnej prípravy športového odborníka č.18 z realizačného tímu športovcov zaradených v centre talentovanej mládeže brokových disciplín Trap v období 1.1.-31.12.2025 - batéria</t>
  </si>
  <si>
    <t>Mountfield SK, s.r.o.</t>
  </si>
  <si>
    <t>3644</t>
  </si>
  <si>
    <t>28.8.2025</t>
  </si>
  <si>
    <t>materiálovo technické zabezpečenie komplexnej prípravy športového odborníka č.18 z realizačného tímu športovcov zaradených v centre talentovanej mládeže brokových disciplín Trap v období 1.1.-31.12.2025 - športová mikina, tričká 2ks, opasok a nohavice</t>
  </si>
  <si>
    <t>LPP Slovakia, s.r.o.</t>
  </si>
  <si>
    <t>215</t>
  </si>
  <si>
    <t>17.11.2025</t>
  </si>
  <si>
    <t>materiálovo technické zabezpečenie komplexnej prípravy športového odborníka č.18 z realizačného tímu športovcov zaradených v centre talentovanej mládeže brokových disciplín Trap v období 1.1.-31.12.2025 - obuv 2 páry - čiastočná refundácia zo sumy 71,80eur</t>
  </si>
  <si>
    <t>31322859</t>
  </si>
  <si>
    <t>PROTETIKA, a.s.</t>
  </si>
  <si>
    <t>Centrum talentovanej mládeže BA, Majstrovstvá banskobystrického kraja Príbelce 1.-3.8.2025, 2 športovci, 2 tréneri</t>
  </si>
  <si>
    <t>1PV2500169</t>
  </si>
  <si>
    <t>24/8/25-1</t>
  </si>
  <si>
    <t>štartovné 2 športovci spolu 6 štartov</t>
  </si>
  <si>
    <t>Michal Slavkovský vedúci výpravy</t>
  </si>
  <si>
    <t>16</t>
  </si>
  <si>
    <t>ubytovanie 4 osoby 2 noci</t>
  </si>
  <si>
    <t>cestovné súkromné vozidlo Opel Astra BL387DY najazdených 492km</t>
  </si>
  <si>
    <t>Centrum talentovanej mládeže BA ,prípravný pretek 4.kolo Extraliga Liga Talentovanej Mládeže malorážne zbrane Košice 28. - 31.8.2025, 3 športovcov, 3 tréneri, vedúci výpravy</t>
  </si>
  <si>
    <t>1PV2500240</t>
  </si>
  <si>
    <t>43/8/25-2</t>
  </si>
  <si>
    <t>štartovné 3 športovci spolu 9 štartov</t>
  </si>
  <si>
    <t>stravné 3 osoby 4 dni, 5 osôb 3 dni</t>
  </si>
  <si>
    <t>31.8.2025</t>
  </si>
  <si>
    <t>ubytovanie 2 osoby 2 noci</t>
  </si>
  <si>
    <t>Cestovné  súkromné auto 1 osoba BL387DY najazdených 526km; 2 osoby vo výške železnice</t>
  </si>
  <si>
    <t>22/8/25-38</t>
  </si>
  <si>
    <t>Memoriál genmjr. Jana Ploce, Hradec Králové CZE, 11.-13.7.2025, 1 športovec</t>
  </si>
  <si>
    <t>I2509011</t>
  </si>
  <si>
    <t>16.9.2025</t>
  </si>
  <si>
    <t>ČSS, z.s.-SSK DUKLA Hradec Králové</t>
  </si>
  <si>
    <t>Majstrovstva Európy U 16 a U 18 Talin ESTÓNSKO vzduchové disciplíny 9.-15.2.2025,  6 športovcov, 2 tréneri, 1 vedúci výpravy</t>
  </si>
  <si>
    <t>I2502001</t>
  </si>
  <si>
    <t>07.02.2025</t>
  </si>
  <si>
    <t>poistenie 3 osoby a 7 dní</t>
  </si>
  <si>
    <t>I2502002</t>
  </si>
  <si>
    <t>poistenie 6 športovcov a 7 dní z toho 3 puškári a 3 pištoliari</t>
  </si>
  <si>
    <t>1PV2500013</t>
  </si>
  <si>
    <t>3026480389,3026480391,3026480392,3026480393,3026480409,3026480410</t>
  </si>
  <si>
    <t>27.01.2025</t>
  </si>
  <si>
    <t>05.02.2025</t>
  </si>
  <si>
    <t>preprava na letisko autobus Košice - Budapesť 9.2.2025 spolu 9 osôb</t>
  </si>
  <si>
    <t>Ing. Jozef Maňo vedúci výpravy</t>
  </si>
  <si>
    <t>3026480394,96,97,98, 3026480404,406,407,408, 411,412,3057414809</t>
  </si>
  <si>
    <t>preprava z letisko autobus Budapesť- Košice 13.2.2025 spolu 9 osôb vrátane servisného poplatku</t>
  </si>
  <si>
    <t>1DF250004</t>
  </si>
  <si>
    <t>30.01.2025</t>
  </si>
  <si>
    <t>letenky 9 osôb Budapešť -Tallinn a späť vrátane poistenia storno letenniek a preprava zbraní</t>
  </si>
  <si>
    <t>GO travel Slovakia, s.r.o.</t>
  </si>
  <si>
    <t>1DF250010</t>
  </si>
  <si>
    <t>20.01.2025</t>
  </si>
  <si>
    <t>ubytovanie 9osôb 7 nocí, štartovné 6 športovcov a 3 osoby tréneri a vedúci výpravy akreditácie, preprava na letisko 2x za 9 osôb</t>
  </si>
  <si>
    <t>Kaitseliidu lasketiir ESTONIA</t>
  </si>
  <si>
    <t>1DF250020</t>
  </si>
  <si>
    <t>01.02.2025</t>
  </si>
  <si>
    <t>Materiálovo technické zabezpečenie -dialničná známka  auta  FORD TOURNEO BL320ND, prevod z BA na letisko Budapešť</t>
  </si>
  <si>
    <t>NÁRODNÁ DIAĽNIČNÁ SPOLOČNOSŤ</t>
  </si>
  <si>
    <t>1DF2500235</t>
  </si>
  <si>
    <t>21.02.2025</t>
  </si>
  <si>
    <t>Materiálno technické zabezpečenie - trička pre 6 športovcov a 3 trénerov SVK</t>
  </si>
  <si>
    <t>Roman Michálik</t>
  </si>
  <si>
    <t>2DF250001</t>
  </si>
  <si>
    <t>25022</t>
  </si>
  <si>
    <t>10.3.2025</t>
  </si>
  <si>
    <t xml:space="preserve">účastnícky poplatok 1 osoba </t>
  </si>
  <si>
    <t>1PV250068A</t>
  </si>
  <si>
    <t>6.5.2025</t>
  </si>
  <si>
    <t>stravné 9 osôb a 5 dní</t>
  </si>
  <si>
    <t>Jozef Maňo vedúci výpravy</t>
  </si>
  <si>
    <t>25.2.2025</t>
  </si>
  <si>
    <t>parkovné za motorové vozidlo na letisku 5 dní</t>
  </si>
  <si>
    <t>Peter Buberník tréner puškových disciplín</t>
  </si>
  <si>
    <t>cestovné 4x súkromné auto</t>
  </si>
  <si>
    <t>1176255</t>
  </si>
  <si>
    <t>pohonné hmoty na vozidlo SSZ Ford Transit BL 320 ND najazdených 664km</t>
  </si>
  <si>
    <t>Majstrovstva Európy Juniori  OSIJEK CROATIA vzduchové disciplíny 1.-7.3.2025, 4 športovci, 2 tréneri</t>
  </si>
  <si>
    <t>I2502007</t>
  </si>
  <si>
    <t>28.2.2025</t>
  </si>
  <si>
    <t>poistenie 4 športovci a a 6 dní</t>
  </si>
  <si>
    <t>poistenie 2 tréneri a a 6 dní</t>
  </si>
  <si>
    <t>I2502302</t>
  </si>
  <si>
    <t>poistenie 3 športovci a 6 dní</t>
  </si>
  <si>
    <t>poistenie tréner a a 6 dní</t>
  </si>
  <si>
    <t>1ZDFA2</t>
  </si>
  <si>
    <t>EP31/1/2</t>
  </si>
  <si>
    <t>11.2.2025</t>
  </si>
  <si>
    <t>štartovné 6 športovcov a účastnícky poplatok za 4 osoby zúčtované zúčtovacou FA 1 DF250050</t>
  </si>
  <si>
    <t>MB3371158</t>
  </si>
  <si>
    <t>OSIJEK 1784 GRADANSKO STRELJAČKO DRUŽSTVO</t>
  </si>
  <si>
    <t>1PV2500036</t>
  </si>
  <si>
    <t>R1-020/2025</t>
  </si>
  <si>
    <t>1.3.2025</t>
  </si>
  <si>
    <t>18.3.2025</t>
  </si>
  <si>
    <t>ubytovanie športovec a tréner 5 nocí</t>
  </si>
  <si>
    <t>OIB08027808371</t>
  </si>
  <si>
    <t>DOMIN Darko Domin</t>
  </si>
  <si>
    <t>stravné 2osoby a 6 dní</t>
  </si>
  <si>
    <t>vedúci výpravy Ján Kriško</t>
  </si>
  <si>
    <t>cestovné železnicou 4 osoby na území SR</t>
  </si>
  <si>
    <t>HU-7460915</t>
  </si>
  <si>
    <t>dialničná známka na vozidlo SSZ Ford Transit BL 320 ND</t>
  </si>
  <si>
    <t>30499654-2-51</t>
  </si>
  <si>
    <t>4.3.2025</t>
  </si>
  <si>
    <t>pohonné hmoty na vozidlo SSZ Ford Transit BL 320 ND najazdených 478km</t>
  </si>
  <si>
    <t>OIB77607495225</t>
  </si>
  <si>
    <t>TIFON d.o.o.</t>
  </si>
  <si>
    <t>6.3.2025</t>
  </si>
  <si>
    <t>pohonné hmoty na vozidlo SSZ Ford Transit BL 320 ND najazdených 477km</t>
  </si>
  <si>
    <t>ubytovanie 2 športovci  5 nocí</t>
  </si>
  <si>
    <t>stravné 4 osoby a 6 dní</t>
  </si>
  <si>
    <t>cestovné železnicou 2 osoby na území SR</t>
  </si>
  <si>
    <t>I2506045</t>
  </si>
  <si>
    <t>19.6.2025</t>
  </si>
  <si>
    <t>stravné 2osoby 5 dní</t>
  </si>
  <si>
    <t>vedúci výpravy Peter Novotný</t>
  </si>
  <si>
    <t>3.3.2025</t>
  </si>
  <si>
    <t>ubytovanie 2 osoby 4noci</t>
  </si>
  <si>
    <t>OIB04730565938</t>
  </si>
  <si>
    <t>CITY APARTMAN VINKA</t>
  </si>
  <si>
    <t>dialničná známka 10 dní Maďarsko súkromné motorové vozidlo BT075DV</t>
  </si>
  <si>
    <t>8.4.2025</t>
  </si>
  <si>
    <t>cestovné súkromné motorové vozidlo, najazdených 1530km</t>
  </si>
  <si>
    <t>Majstrovstva Európy dospelí OSIJEK CROATIA vzduchové disciplíny 7.-13.3.2025,  10 športovci, 5 trénerov, fyzioterapeut</t>
  </si>
  <si>
    <t>štartovné 7 športovcov a účastnícky poplatok za 3 osoby zúčtované zúčtovacou FA 1 DF250050</t>
  </si>
  <si>
    <t>I2504022</t>
  </si>
  <si>
    <t>stravné 4 športovci a tréner a 6 dní</t>
  </si>
  <si>
    <t>Zoltán Baláž vedúci výpravy</t>
  </si>
  <si>
    <t>13.3.2025</t>
  </si>
  <si>
    <t>pohonné hmoty auto Športového centra polície</t>
  </si>
  <si>
    <t>5984/5/1</t>
  </si>
  <si>
    <t>11.3.2025</t>
  </si>
  <si>
    <t>ubytovanie 4 športovci a tréner 5 nocí</t>
  </si>
  <si>
    <t>PANSION KOD RUZE STROSSMAYER 1</t>
  </si>
  <si>
    <t>NMFR682664</t>
  </si>
  <si>
    <t>7.3.2025</t>
  </si>
  <si>
    <t>dialničná známka mikrobus Dukla</t>
  </si>
  <si>
    <t>HU24386106</t>
  </si>
  <si>
    <t>OTP Mobil Szolgáltató Kft.</t>
  </si>
  <si>
    <t>5686/00011</t>
  </si>
  <si>
    <t>dialničná známka auto Športového centra polície</t>
  </si>
  <si>
    <t>HU27106192</t>
  </si>
  <si>
    <t>Border Solution Consulting Kft.</t>
  </si>
  <si>
    <t>I2506040</t>
  </si>
  <si>
    <t>4492613029</t>
  </si>
  <si>
    <t>05.03.2025</t>
  </si>
  <si>
    <t xml:space="preserve">ubytovanie 2 osoby 5 nocí </t>
  </si>
  <si>
    <t>LEGA-LEGA APARTMAN</t>
  </si>
  <si>
    <t>5982/5/1</t>
  </si>
  <si>
    <t>11.03.2025</t>
  </si>
  <si>
    <t>ubytovanie tréner 5 nocí</t>
  </si>
  <si>
    <t>VIDEOTON GRUPA d.o.o.</t>
  </si>
  <si>
    <t>REN-2025-8273</t>
  </si>
  <si>
    <t>06.03.2025</t>
  </si>
  <si>
    <t>dialničná známka 10 dní Maďarsko</t>
  </si>
  <si>
    <t>cestovné súkromné auto AA212BI, najazdených 1024km</t>
  </si>
  <si>
    <t>Juraj Tužinský vedúci výpravy</t>
  </si>
  <si>
    <t>stravné športovec a tréner a 6 dní</t>
  </si>
  <si>
    <t>Majstrovstva Európy U-18 Malakasa Grécko brokové disciplíny  27.6.-3.7.2025, 4 športovci  a tréner</t>
  </si>
  <si>
    <t>1ZDFA8</t>
  </si>
  <si>
    <t>ubytovanie 26.6.-3.7.2025, 7 nocí, 4 športovci a tréner zúčtované zúčtovacou FA 1DF250183</t>
  </si>
  <si>
    <t>EL095776278</t>
  </si>
  <si>
    <t>mideast International Tours LTD</t>
  </si>
  <si>
    <t>1DF250134</t>
  </si>
  <si>
    <t>letenky 5 osôb Viedeň-Atheny a späť vrátane poistenia storno letenniek 26.6.-3.7.2025</t>
  </si>
  <si>
    <t>I2506052</t>
  </si>
  <si>
    <t>poistenie 4 športovci na 9dní</t>
  </si>
  <si>
    <t>I2506053</t>
  </si>
  <si>
    <t>poistenie tréner na 9dní</t>
  </si>
  <si>
    <t>1DF250180</t>
  </si>
  <si>
    <t>202504807</t>
  </si>
  <si>
    <t xml:space="preserve">transfer strelnica Trnava - letisko Viedeň a späť 26.06.-03.07.2025 tréner a 4 športovci </t>
  </si>
  <si>
    <t>Matúš Kulich</t>
  </si>
  <si>
    <t>1ZDFA20</t>
  </si>
  <si>
    <t>17062025</t>
  </si>
  <si>
    <t>transfer letisko Atény - hotel a späť 26.06.-03.07.2025 tréner a 4 športovci zúčtované zúčtovacou FA 1DF250184</t>
  </si>
  <si>
    <t>1PV2500178</t>
  </si>
  <si>
    <t>stravné 5 osôb 8 dní</t>
  </si>
  <si>
    <t>0000000015</t>
  </si>
  <si>
    <t>štartovné 4 športovci a 1 družstvo, účastnícky poplatok tréner</t>
  </si>
  <si>
    <t>Psachna Shooting Club</t>
  </si>
  <si>
    <t>0000000027</t>
  </si>
  <si>
    <t>tréning 4 športovci 22 položiek, strelivo 4 športovci 75 krabičiek</t>
  </si>
  <si>
    <t>0000014851</t>
  </si>
  <si>
    <t>parkovné požičané auto</t>
  </si>
  <si>
    <t>ANAΣTAΣIOY IΩANNHΣ EMMANOYHΛ</t>
  </si>
  <si>
    <t>1287716</t>
  </si>
  <si>
    <t>pohonné hmoty do požičaného auta</t>
  </si>
  <si>
    <t>IΩANNHΣ N. ΦΛΩPOΣ</t>
  </si>
  <si>
    <t>0447105</t>
  </si>
  <si>
    <t>ΔHMOΠOYΛOΣ-KAYΣIMA MON. I.K.E.</t>
  </si>
  <si>
    <t>5903</t>
  </si>
  <si>
    <t>prenájom auta 27.6.-2.7.2025</t>
  </si>
  <si>
    <t>059122372</t>
  </si>
  <si>
    <t>AUTOGR GRILLIAS</t>
  </si>
  <si>
    <t>127A015000022068</t>
  </si>
  <si>
    <t>diaľničné poplatky Grécko na požičané auto</t>
  </si>
  <si>
    <t>NEA OΔOΣ A.E.</t>
  </si>
  <si>
    <t>126L015000021623</t>
  </si>
  <si>
    <t>127A015000022199</t>
  </si>
  <si>
    <t>126L015000021795</t>
  </si>
  <si>
    <t>127A015000022387</t>
  </si>
  <si>
    <t>126L015000021995</t>
  </si>
  <si>
    <t>126L015000022194</t>
  </si>
  <si>
    <t>127A015000022656</t>
  </si>
  <si>
    <t>127A015000022808</t>
  </si>
  <si>
    <t>126L015000022250</t>
  </si>
  <si>
    <t>126L015000022423</t>
  </si>
  <si>
    <t>127A015000022953</t>
  </si>
  <si>
    <t>2574004866263</t>
  </si>
  <si>
    <t>letiskové poplatky za zbraň letisko Viedeň športovec č.1</t>
  </si>
  <si>
    <t>Austrian</t>
  </si>
  <si>
    <t>2574004866264</t>
  </si>
  <si>
    <t>letiskové poplatky za zbraň letisko Viedeň športovec č.3</t>
  </si>
  <si>
    <t>2574004866265</t>
  </si>
  <si>
    <t>letiskové poplatky za zbraň letisko Viedeň športovec č.4</t>
  </si>
  <si>
    <t>2574004866266</t>
  </si>
  <si>
    <t>letiskové poplatky za zbraň letisko Viedeň športovec č.2</t>
  </si>
  <si>
    <t>724 4000528209 4</t>
  </si>
  <si>
    <t>letiskové poplatky za zbraň letisko Atény športovec č.2</t>
  </si>
  <si>
    <t>SWISS INTERNATIONAL AIR</t>
  </si>
  <si>
    <t>724 4000528210 5</t>
  </si>
  <si>
    <t>letiskové poplatky za zbraň letisko Atény športovec č.1</t>
  </si>
  <si>
    <t>724 4000528211 6</t>
  </si>
  <si>
    <t>letiskové poplatky za zbraň letisko Atény športovec č.3</t>
  </si>
  <si>
    <t>724 4000528212 0</t>
  </si>
  <si>
    <t>letiskové poplatky za zbraň letisko Atény športovec č.4</t>
  </si>
  <si>
    <t xml:space="preserve">Majstrovstva Európy dospelí Chateauroux Francúzsko puškové disciplíny, pištoľové disciplíny, brokové disciplíny trap a skeet 23.7.-7.8.2025,   25 športovci, 7 trénerov, fyzioterapeut </t>
  </si>
  <si>
    <t>1DF250147</t>
  </si>
  <si>
    <t>12.6.2025</t>
  </si>
  <si>
    <t>ubytovanie 4 osoby a 9 nocí</t>
  </si>
  <si>
    <t>Sylvie Lenaerts</t>
  </si>
  <si>
    <t>ubytovanie 3 osoby 9 nocí prefinancované z projektu Generácia Olymp, Zmluva o poskytnutí príspevku LOH Los Angeles 2028 zo dňa 26.9.2025</t>
  </si>
  <si>
    <t>1ZFA17</t>
  </si>
  <si>
    <t>SVK002</t>
  </si>
  <si>
    <t>ubytovanie 19 osob (12 osôb 7 nocí, 4 osoby 6 nocí, 3 osoby 3 noci) zúčtovacia FA 1DF250171</t>
  </si>
  <si>
    <t xml:space="preserve">FRENCH SHOOTING FEDERETION </t>
  </si>
  <si>
    <t>ubytovanie 13 osôb (9 osôb 7 nocí, 2 osoby 6 nocí, 2 osoby 3 noci) zúčtovacia FA 1DF250171 prefinancované z projektu Generácia Olymp, Zmluva o poskytnutí príspevku LOH Los Angeles 2028 zo dňa 26.9.2025</t>
  </si>
  <si>
    <t>1ZFA16</t>
  </si>
  <si>
    <t>025180</t>
  </si>
  <si>
    <t>12.6.2026</t>
  </si>
  <si>
    <t>ubytovanie 9 osob 9 nocí zúčtovacia FA 1DF250296</t>
  </si>
  <si>
    <t>FR80832721872</t>
  </si>
  <si>
    <t>SARL LHOTEL-Lieu dit Rosiers</t>
  </si>
  <si>
    <t>ubytovanie s raňajkami 4 osoby 9 nocí zúčtovacia FA 1DF250296 prefinancované z projektu Generácia Olymp, Zmluva o poskytnutí príspevku LOH Los Angeles 2028 zo dňa 26.9.2025</t>
  </si>
  <si>
    <t>1.9.2025</t>
  </si>
  <si>
    <t>ubytovanie 1 osob 9 nocí zúčtovacia FA 1DF250296</t>
  </si>
  <si>
    <t>1DF250160</t>
  </si>
  <si>
    <t>16.6.2025</t>
  </si>
  <si>
    <t>letenky Vieden - Paríž a späť 6 športovcov 21.-28.7.2025vrátane poistenia storno letenky</t>
  </si>
  <si>
    <t>letenky Vieden - Paríž a späť 4 športovci 21.-28.7.2025 vrátane poistenia storna letenky prefinancované z projektu Generácia Olymp, Zmluva o poskytnutí príspevku LOH Los Angeles 2028 zo dňa 26.9.2025</t>
  </si>
  <si>
    <t>1DF250162</t>
  </si>
  <si>
    <t>letenky Vieden - Paríž a späť 12 športovcov, 3 tréneri  29.7.-.7.82025 vrátane poistenia storno letenky</t>
  </si>
  <si>
    <t>letenky Vieden - Paríž a späť 4 športovci, 3 tréneri  29.7.-7.8.2025 vrátane poistenia storna letenky prefinancované z projektu Generácia Olymp, Zmluva o poskytnutí príspevku LOH Los Angeles 2028 zo dňa 26.9.2025</t>
  </si>
  <si>
    <t>1DF250163</t>
  </si>
  <si>
    <t>letenky Vieden - Paríž a späť 8 športovcov, 4 tréneri  vrátane poistenia storno letenky</t>
  </si>
  <si>
    <t>letenky Vieden - Paríž a späť 5 športovcov, 3 tréneri vrátane poistenia storna letenky prefinancované z projektu Generácia Olymp, Zmluva o poskytnutí príspevku LOH Los Angeles 2028 zo dňa 26.9.2025</t>
  </si>
  <si>
    <t>1DF250167</t>
  </si>
  <si>
    <t>požičanie aut 4ks (č.1 až č.4) pre disciplínu TRAP na obddobie 29.7.-7.8.2025</t>
  </si>
  <si>
    <t>požičanie áut 4ks (č.1 až č.4) pre disciplínu TRAP na obddobie 29.7.-7.8.2025 prefinancované z projektu Generácia Olymp, Zmluva o poskytnutí príspevku LOH Los Angeles 2028 zo dňa 26.9.2025</t>
  </si>
  <si>
    <t>1DF250175</t>
  </si>
  <si>
    <t>SVK-ECH-20250037</t>
  </si>
  <si>
    <t>8.7.2025</t>
  </si>
  <si>
    <t>aiport transfer Pariž-Chateauroux a späť 17 osôb</t>
  </si>
  <si>
    <t>FEDERATION FRANCAISE DE TIR</t>
  </si>
  <si>
    <t>aiport transfer Paríž-Chateauroux a späť 11 osôb prefinancované z projektu Generácia Olymp, Zmluva o poskytnutí príspevku LOH Los Angeles 2028 zo dňa 26.9.2025</t>
  </si>
  <si>
    <t>1ZFA21</t>
  </si>
  <si>
    <t>ubytovanie s raňajkami 2 osoby 10 nocí zúčtovacia FA 1DF250295</t>
  </si>
  <si>
    <t>ubytovanie s raňajkami 1 osoba 10 nocí zúčtovacia FA 1DF250295 prefinancované z projektu Generácia Olymp, Zmluva o poskytnutí príspevku LOH Los Angeles 2028 zo dňa 26.9.2025</t>
  </si>
  <si>
    <t>1DF250201</t>
  </si>
  <si>
    <t>ubytovanie 3 osoby 1 noc</t>
  </si>
  <si>
    <t>Regent and Co., spol.s r.o.</t>
  </si>
  <si>
    <t>ubytovanie 2 osoby 1 noc prefinancované z projektu Generácia Olymp, Zmluva o poskytnutí príspevku LOH Los Angeles 2028 zo dňa 26.9.2025</t>
  </si>
  <si>
    <t>1DF250189</t>
  </si>
  <si>
    <t>SVK-ECH-20250100</t>
  </si>
  <si>
    <t>štartovné 25 športovcov 27 štartov, štartovné 3x mix, štartovné 3x team a účastnícky poplatok za 11 osôb čiastočná refundácia zo sumy 8020,- eur</t>
  </si>
  <si>
    <t>štartovné 25 športovcov 27 štartov, štartovné 3x mix, štartovné 3x team a účastnícky poplatok za 11 osôb doplatok do sumy 8020,- eur</t>
  </si>
  <si>
    <t>štartovné 13 športovcov 18 štartov, štartovné 1x mix, štartovné 2x team a účastnícky poplatok za 9 osôb prefinancované z projektu Generácia Olymp, Zmluva o poskytnutí príspevku LOH Los Angeles 2028 zo dňa 26.9.2025</t>
  </si>
  <si>
    <t>I2507026</t>
  </si>
  <si>
    <t>poistenie 2 tréneri 9 dní</t>
  </si>
  <si>
    <t>00151700</t>
  </si>
  <si>
    <t>poistenie 2 tréneri 9 dní prefinancované z projektu Generácia Olymp, Zmluva o poskytnutí príspevku LOH Los Angeles 2028 zo dňa 26.9.2025</t>
  </si>
  <si>
    <t>I2507027</t>
  </si>
  <si>
    <t>poistenie 2 tréneri 7 dní</t>
  </si>
  <si>
    <t>poistenie 1 tréner 7 dní prefinancované z projektu Generácia Olymp, Zmluva o poskytnutí príspevku LOH Los Angeles 2028 zo dňa 26.9.2025</t>
  </si>
  <si>
    <t>I2507028</t>
  </si>
  <si>
    <t>poistenie 2 športovci 7 dní</t>
  </si>
  <si>
    <t>poistenie 1 športovec 7 dní prefinancované z projektu Generácia Olymp, Zmluva o poskytnutí príspevku LOH Los Angeles 2028 zo dňa 26.9.2025</t>
  </si>
  <si>
    <t>I2507029</t>
  </si>
  <si>
    <t>poistenie 4 športovci 8 dní</t>
  </si>
  <si>
    <t>poistenie 3 športovci 8 dní prefinancované z projektu Generácia Olymp, Zmluva o poskytnutí príspevku LOH Los Angeles 2028 zo dňa 26.9.2025</t>
  </si>
  <si>
    <t>I2507030</t>
  </si>
  <si>
    <t>poistenie 1 tréner 8 dní</t>
  </si>
  <si>
    <t>poistenie 1 tréner 8 dní prefinancované z projektu Generácia Olymp, Zmluva o poskytnutí príspevku LOH Los Angeles 2028 zo dňa 26.9.2025</t>
  </si>
  <si>
    <t>I2507031</t>
  </si>
  <si>
    <t>poistenie 1 tréner 4 dni</t>
  </si>
  <si>
    <t>poistenie 1 tréner 4 dni prefinancované z projektu Generácia Olymp, Zmluva o poskytnutí príspevku LOH Los Angeles 2028 zo dňa 26.9.2025</t>
  </si>
  <si>
    <t>I2507032</t>
  </si>
  <si>
    <t>poistenie 2 športovci 4 dni</t>
  </si>
  <si>
    <t>poistenie 1 športovec 4 dni prefinancované z projektu Generácia Olymp, Zmluva o poskytnutí príspevku LOH Los Angeles 2028 zo dňa 26.9.2025</t>
  </si>
  <si>
    <t>I2507034</t>
  </si>
  <si>
    <t>poistenie 4 osoby 10 dní</t>
  </si>
  <si>
    <t>poistenie 3 osoby 10 dní prefinancované z projektu Generácia Olymp, Zmluva o poskytnutí príspevku LOH Los Angeles 2028 zo dňa 26.9.2025</t>
  </si>
  <si>
    <t>I2507035</t>
  </si>
  <si>
    <t>poistenie 2 tréneri 13 dní</t>
  </si>
  <si>
    <t>poistenie 1 osoba 13 dní prefinancované z projektu Generácia Olymp, Zmluva o poskytnutí príspevku LOH Los Angeles 2028 zo dňa 26.9.2025</t>
  </si>
  <si>
    <t>I2507036</t>
  </si>
  <si>
    <t>poistenie 11 športovcov 10 dní</t>
  </si>
  <si>
    <t>poistenie 4 športovci 10 dní prefinancované z projektu Generácia Olymp, Zmluva o poskytnutí príspevku LOH Los Angeles 2028 zo dňa 26.9.2025</t>
  </si>
  <si>
    <t>I2507037</t>
  </si>
  <si>
    <t>poistenie 1 športovec 8 dní</t>
  </si>
  <si>
    <t>poistenie 1 športovec 8 dní prefinancované z projektu Generácia Olymp, Zmluva o poskytnutí príspevku LOH Los Angeles 2028 zo dňa 26.9.2025</t>
  </si>
  <si>
    <t>I2507038</t>
  </si>
  <si>
    <t>poistenie 5 športovcov 8 dní</t>
  </si>
  <si>
    <t>1DF250238</t>
  </si>
  <si>
    <t>202505908</t>
  </si>
  <si>
    <t xml:space="preserve">transfer Bratislava - letisko Viedeň a späť 29.07.-01.08.2025 tréner a 2 športovci </t>
  </si>
  <si>
    <t>transfer Bratislava - letisko Viedeň a späť 29.07.-01.08.2025 tréner a 1 športovec prefinancované z projektu Generácia Olymp, Zmluva o poskytnutí príspevku LOH Los Angeles 2028 zo dňa 26.9.2025</t>
  </si>
  <si>
    <t>1DF250239</t>
  </si>
  <si>
    <t>202505308</t>
  </si>
  <si>
    <t xml:space="preserve">transfer Dubovany - letisko Viedeň a späť 29.07.-01.08.2025 tréner a 3 športovci </t>
  </si>
  <si>
    <t>transfer Dubovany - letisko Viedeň a späť 29.07.-07.08.2025 1 športovec prefinancované z projektu Generácia Olymp, Zmluva o poskytnutí príspevku LOH Los Angeles 2028 zo dňa 26.9.2025</t>
  </si>
  <si>
    <t>1DF250240</t>
  </si>
  <si>
    <t>202505608</t>
  </si>
  <si>
    <t>transfer strelnica Trnava - letisko Viedeň a späť 21.07.-28.07.2025 5 športovcov</t>
  </si>
  <si>
    <t>transfer strelnica Trnava - letisko Viedeň a späť 21.07.-28.07.2025 3 športovci prefinancované z projektu Generácia Olymp, Zmluva o poskytnutí príspevku LOH Los Angeles 2028 zo dňa 26.9.2025</t>
  </si>
  <si>
    <t>1DF250241</t>
  </si>
  <si>
    <t>202505708</t>
  </si>
  <si>
    <t>transfer Bratislava - letisko Viedeň a späť 21.07.-28.07.2025 1 športovec</t>
  </si>
  <si>
    <t>transfer Bratislava - letisko Viedeň a späť 21.07.-28.07.2025 1 športovec prefinancované z projektu Generácia Olymp, Zmluva o poskytnutí príspevku LOH Los Angeles 2028 zo dňa 26.9.2025</t>
  </si>
  <si>
    <t>1DF250242</t>
  </si>
  <si>
    <t>202505508</t>
  </si>
  <si>
    <t>transfer strelnica Trnava - letisko Viedeň a späť 29.07.-07.08.2025 3 športovci a 2 tréneri</t>
  </si>
  <si>
    <t>transfer strelnica Trnava - letisko Viedeň a späť 29.07.-07.08.2025 3 športovci a 2 tréneri prefinancované z projektu Generácia Olymp, Zmluva o poskytnutí príspevku LOH Los Angeles 2028 zo dňa 26.9.2025</t>
  </si>
  <si>
    <t>1DF250243</t>
  </si>
  <si>
    <t>202505408</t>
  </si>
  <si>
    <t>transfer strelnica Trnava - letisko Viedeň a späť 29.07.-07.08.2025 5 športovcov a tréner</t>
  </si>
  <si>
    <t>transfer strelnica Trnava - letisko Viedeň a späť 29.07.-07.08.2025 tréner prefinancované z projektu Generácia Olymp, Zmluva o poskytnutí príspevku LOH Los Angeles 2028 zo dňa 26.9.2025</t>
  </si>
  <si>
    <t>1DF250244</t>
  </si>
  <si>
    <t>202505808</t>
  </si>
  <si>
    <t>transfer strelnica Bratislava - letisko Viedeň a späť 23.07.-29.07.2025 2 športovci a 2tréneri</t>
  </si>
  <si>
    <t>transfer strelnica Bratislava - letisko Viedeň a späť 23.07.-29.07.2025 1 športovec a 1 tréner</t>
  </si>
  <si>
    <t>I2509039</t>
  </si>
  <si>
    <t>SVK-ECH-20250100-1</t>
  </si>
  <si>
    <t>doplatok za štartovné 2 športovci 2 štarty a štartovné 5x team</t>
  </si>
  <si>
    <t>doplatok za štartovné 1 športovec 1 štart</t>
  </si>
  <si>
    <t>1PV2500184</t>
  </si>
  <si>
    <t>stravné 2 osoby 9 dní a 6 osôb 8 dní</t>
  </si>
  <si>
    <t>stravné 2 osoby 9 dní a 4 osoby 8 dní prefinancované z projektu Generácia Olymp, Zmluva o poskytnutí príspevku LOH Los Angeles 2028 zo dňa 26.9.2025</t>
  </si>
  <si>
    <t>1</t>
  </si>
  <si>
    <t>neoficiálne tréningové položky 6 športovcov 12 položiek</t>
  </si>
  <si>
    <t>Federation Francaise de Tir</t>
  </si>
  <si>
    <t>neoficiálne tréningové položky 4 športovci 8 položiek prefinancované z projektu Generácia Olymp, Zmluva o poskytnutí príspevku LOH Los Angeles 2028 zo dňa 26.9.2025</t>
  </si>
  <si>
    <t>neoficiálne tréningové položky 3 športovci 3 položky</t>
  </si>
  <si>
    <t>neoficiálne tréningové položky 2 športovci 2 položky prefinancované z projektu Generácia Olymp, Zmluva o poskytnutí príspevku LOH Los Angeles 2028 zo dňa 26.9.2025</t>
  </si>
  <si>
    <t>2574005022148</t>
  </si>
  <si>
    <t>letiskové poplatky za zbraň letisko Viedeň 1 športovec</t>
  </si>
  <si>
    <t>Austrian Airlines</t>
  </si>
  <si>
    <t>letiskové poplatky za zbraň letisko Viedeň 1 športovec prefinancované z projektu Generácia Olymp, Zmluva o poskytnutí príspevku LOH Los Angeles 2028 zo dňa 26.9.2025</t>
  </si>
  <si>
    <t>2574005022149</t>
  </si>
  <si>
    <t>2574005022150</t>
  </si>
  <si>
    <t>2574005022272</t>
  </si>
  <si>
    <t>2204090059762</t>
  </si>
  <si>
    <t>letiskové poplatky za zbraň letisko Paríž 1 športovec</t>
  </si>
  <si>
    <t>Lufthansa</t>
  </si>
  <si>
    <t>letiskové poplatky za zbraň letisko Paríž 1 športovec prefinancované z projektu Generácia Olymp, Zmluva o poskytnutí príspevku LOH Los Angeles 2028 zo dňa 26.9.2025</t>
  </si>
  <si>
    <t>2204090059763</t>
  </si>
  <si>
    <t>2204090059764</t>
  </si>
  <si>
    <t>22633</t>
  </si>
  <si>
    <t>ubytovanie s raňajkami počas cesty do Francúzska 2 osoby 1 noc</t>
  </si>
  <si>
    <t>DE 218856221</t>
  </si>
  <si>
    <t>Markus Schmid</t>
  </si>
  <si>
    <t>ubytovanie s raňajkami počas cesty do Francúzska 2 osoby 1 noc prefinancované z projektu Generácia Olymp, Zmluva o poskytnutí príspevku LOH Los Angeles 2028 zo dňa 26.9.2025</t>
  </si>
  <si>
    <t>7/020/00001</t>
  </si>
  <si>
    <t xml:space="preserve">pohonné hmoty do vozidla Športového centra polície Mercedes V-Klasse BL273TR celkovo najazdených 3506km cesta z BA do Francúzska </t>
  </si>
  <si>
    <t>DE362357373</t>
  </si>
  <si>
    <t>SteKu UG &amp; Co.KG</t>
  </si>
  <si>
    <t>pohonné hmoty do vozidla Športového centra polície Mercedes V-Klasse BL273TR celkovo najazdených 3506km cesta z BA do Francúzska prefinancované z projektu Generácia Olymp, Zmluva o poskytnutí príspevku LOH Los Angeles 2028 zo dňa 26.9.2025</t>
  </si>
  <si>
    <t>012000391868</t>
  </si>
  <si>
    <t>FR81813687142</t>
  </si>
  <si>
    <t>Total Energies</t>
  </si>
  <si>
    <t>012000393066</t>
  </si>
  <si>
    <t>pohonné hmoty do vozidla Športového centra polície Mercedes V-Klasse BL273TR celkovo najazdených 3506km, dotankovanie Francúzsko</t>
  </si>
  <si>
    <t>pohonné hmoty do vozidla Športového centra polície Mercedes V-Klasse BL273TR celkovo najazdených 3506km, dotankovanie Francúzsko prefinancované z projektu Generácia Olymp, Zmluva o poskytnutí príspevku LOH Los Angeles 2028 zo dňa 26.9.2025</t>
  </si>
  <si>
    <t>9162/006/00002</t>
  </si>
  <si>
    <t>pohonné hmoty do vozidla Športového centra polície Mercedes V-Klasse BL273TR celkovo najazdených 3506km cesta Francúzsko - BA</t>
  </si>
  <si>
    <t>DE210960508</t>
  </si>
  <si>
    <t>Ste.Ku UG &amp; Co.KG</t>
  </si>
  <si>
    <t>pohonné hmoty do vozidla Športového centra polície Mercedes V-Klasse BL273TR celkovo najazdených 3506km cesta Francúzsko - BA prefinancované z projektu Generácia Olymp, Zmluva o poskytnutí príspevku LOH Los Angeles 2028 zo dňa 26.9.2025</t>
  </si>
  <si>
    <t>16540</t>
  </si>
  <si>
    <t>OMV Slovensko</t>
  </si>
  <si>
    <t>07445</t>
  </si>
  <si>
    <t>diaľničná známka 10 dní Rakúsko na vozidlo Športového centra polície Mercedes V-Klasse BL273TR</t>
  </si>
  <si>
    <t>diaľničná známka 10 dní Rakúsko na vozidlo Športového centra polície Mercedes V-Klasse BL273TR prefinancované z projektu Generácia Olymp, Zmluva o poskytnutí príspevku LOH Los Angeles 2028 zo dňa 26.9.2025</t>
  </si>
  <si>
    <t>1 431 57 0013128883</t>
  </si>
  <si>
    <t>diaľničné poplatky Francúzsko na vozidlo Športového centra polície Mercedes V-Klasse BL273TR</t>
  </si>
  <si>
    <t>APRR</t>
  </si>
  <si>
    <t>diaľničné poplatky Francúzsko na vozidlo Športového centra polície Mercedes V-Klasse BL273TR prefinancované z projektu Generácia Olymp, Zmluva o poskytnutí príspevku LOH Los Angeles 2028 zo dňa 26.9.2025</t>
  </si>
  <si>
    <t>1 116 02 0012974111</t>
  </si>
  <si>
    <t>1 061 01 0006082832</t>
  </si>
  <si>
    <t>1 001 02 0000603066</t>
  </si>
  <si>
    <t>1 132 10 0008474403</t>
  </si>
  <si>
    <t>1 431 07 0013769082</t>
  </si>
  <si>
    <t>1DF250193</t>
  </si>
  <si>
    <t>200251069</t>
  </si>
  <si>
    <t>materiálovo technické zabezpečenie výpravy SR na ME - šiltovky s potlačou loga SSZ a SVK 45ks</t>
  </si>
  <si>
    <t>1DF250194</t>
  </si>
  <si>
    <t>200251070</t>
  </si>
  <si>
    <t>materiálovo technické zabezpečenie výpravy SR na ME - tričká s potlačou loga SSZ a SVK 90ks</t>
  </si>
  <si>
    <t>1PV2500197</t>
  </si>
  <si>
    <t>22.7.2025</t>
  </si>
  <si>
    <t>vedúci výpravy Vladimír Skýva</t>
  </si>
  <si>
    <t>101000028344</t>
  </si>
  <si>
    <t>25.7.2025</t>
  </si>
  <si>
    <t>pohonné hmoty do vozidla SSZ Volkswagen Passat BA720VF celkovo najazdených 4147km Bratislava - Pariž - Chateauroux a späť Bratislava</t>
  </si>
  <si>
    <t>FR 59306916099</t>
  </si>
  <si>
    <t>TotalEnergies</t>
  </si>
  <si>
    <t>105000043433</t>
  </si>
  <si>
    <t>28.7.2025</t>
  </si>
  <si>
    <t>pohonné hmoty do vozidla SSZ VolkswagenPassat BA720VF</t>
  </si>
  <si>
    <t>1730530171</t>
  </si>
  <si>
    <t>pohonné hmoty do vozidla SSZ Volkswagen Passat BA720VF</t>
  </si>
  <si>
    <t>STATION AVIA</t>
  </si>
  <si>
    <t>3416/110/00002</t>
  </si>
  <si>
    <t>31.7.2025</t>
  </si>
  <si>
    <t>Shell A1 Ansfelden</t>
  </si>
  <si>
    <t>20703</t>
  </si>
  <si>
    <t>GBYI114892</t>
  </si>
  <si>
    <t>parkovanie vozidla SSZ VolkswagenPassat BA720VF, 1 deň</t>
  </si>
  <si>
    <t>DE297308020</t>
  </si>
  <si>
    <t>Premier Inn Karlsruhe City Am Wasserturm</t>
  </si>
  <si>
    <t>10343</t>
  </si>
  <si>
    <t>21.7.2025</t>
  </si>
  <si>
    <t>oprava defektu na vozidle SSZ Volkswagen Passat BA720VF</t>
  </si>
  <si>
    <t>51901838</t>
  </si>
  <si>
    <t>SOS-AUTOSERVIS s.r.o.</t>
  </si>
  <si>
    <t>INV-1627086</t>
  </si>
  <si>
    <t>23.7.2025</t>
  </si>
  <si>
    <t>diaľničná známka 10 dní Rakúsko na vozidlo SSZ Volkswagen Passat BA720VF</t>
  </si>
  <si>
    <t>ATU77933426</t>
  </si>
  <si>
    <t>DMC Digital Maut Consulting GmbH</t>
  </si>
  <si>
    <t>1 064 02 0008048838</t>
  </si>
  <si>
    <t>diaľničné poplatky Francúzsko na vozidlo SSZ VW Passat BA720VF</t>
  </si>
  <si>
    <t>1 061 01 0006084143</t>
  </si>
  <si>
    <t>diaľničné poplatky Francúzsko na vozidlo SSZ Volkswagen Passat BA720VF</t>
  </si>
  <si>
    <t>1 116 04 0014287201</t>
  </si>
  <si>
    <t>415P035209050000209</t>
  </si>
  <si>
    <t>FR 83632050019</t>
  </si>
  <si>
    <t>sanef</t>
  </si>
  <si>
    <t>718P555209140000435</t>
  </si>
  <si>
    <t>202507286019309083537</t>
  </si>
  <si>
    <t>29.7.2025</t>
  </si>
  <si>
    <t>FR 31512377060</t>
  </si>
  <si>
    <t>VINCI AUTOROUTES</t>
  </si>
  <si>
    <t>202507246019407381183</t>
  </si>
  <si>
    <t>202507247117410318641</t>
  </si>
  <si>
    <t>diaľničné poplatky Francúzsko na vozidlo SSZ VolkswagenPassat BA720VF</t>
  </si>
  <si>
    <t>202507287137509362285</t>
  </si>
  <si>
    <t>202507240556413380951</t>
  </si>
  <si>
    <t>136P045209100500230</t>
  </si>
  <si>
    <t>199P055209065200448</t>
  </si>
  <si>
    <t>420P045209120300064</t>
  </si>
  <si>
    <t>1PV2500208</t>
  </si>
  <si>
    <t>stravné 4 osoby 7 dní 5 osôb 8 dní</t>
  </si>
  <si>
    <t>stravné 2 osoby 7 dní 4 osoby 8 dní prefinancované z projektu Generácia Olymp, Zmluva o poskytnutí príspevku LOH Los Angeles 2028 zo dňa 26.9.2025</t>
  </si>
  <si>
    <t>stravné 3 osoby 5 dní</t>
  </si>
  <si>
    <t>stravné 2 osoby 5 dní prefinancované z projektu Generácia Olymp, Zmluva o poskytnutí príspevku LOH Los Angeles 2028 zo dňa 26.9.2025</t>
  </si>
  <si>
    <t>225003408530</t>
  </si>
  <si>
    <t>ATU15416707</t>
  </si>
  <si>
    <t>Austrian Airlines AG</t>
  </si>
  <si>
    <t>225003408531</t>
  </si>
  <si>
    <t>letiskové poplatky za zbraň letisko Viedeň športovec č.2 prefinancované z projektu Generácia Olymp, Zmluva o poskytnutí príspevku LOH Los Angeles 2028 zo dňa 26.9.2025</t>
  </si>
  <si>
    <t>225003408516</t>
  </si>
  <si>
    <t>225003408515</t>
  </si>
  <si>
    <t>letiskové poplatky za zbraň letisko Viedeň športovec č.4 prefinancované z projektu Generácia Olymp, Zmluva o poskytnutí príspevku LOH Los Angeles 2028 zo dňa 26.9.2025</t>
  </si>
  <si>
    <t>225003408514</t>
  </si>
  <si>
    <t>letiskové poplatky za zbraň letisko Viedeň športovec č.6</t>
  </si>
  <si>
    <t>letiskové poplatky za zbraň letisko Viedeň športovec č.6 prefinancované z projektu Generácia Olymp, Zmluva o poskytnutí príspevku LOH Los Angeles 2028 zo dňa 26.9.2025</t>
  </si>
  <si>
    <t>225003408513</t>
  </si>
  <si>
    <t>letiskové poplatky za zbraň letisko Viedeň športovec č.5</t>
  </si>
  <si>
    <t>letiskové poplatky za zbraň letisko Viedeň športovec č.5 prefinancované z projektu Generácia Olymp, Zmluva o poskytnutí príspevku LOH Los Angeles 2028 zo dňa 26.9.2025</t>
  </si>
  <si>
    <t>2204090144726</t>
  </si>
  <si>
    <t>letiskové poplatky za zbraň letisko Paríž športovec č.3</t>
  </si>
  <si>
    <t>2204090144725</t>
  </si>
  <si>
    <t>letiskové poplatky za zbraň letisko Paríž športovec č.4</t>
  </si>
  <si>
    <t>letiskové poplatky za zbraň letisko Paríž športovec č.4 prefinancované z projektu Generácia Olymp, Zmluva o poskytnutí príspevku LOH Los Angeles 2028 zo dňa 26.9.2025</t>
  </si>
  <si>
    <t>2204090144727</t>
  </si>
  <si>
    <t>letiskové poplatky za zbraň letisko Paríž športovec č.5</t>
  </si>
  <si>
    <t>letiskové poplatky za zbraň letisko Paríž športovec č.5 prefinancované z projektu Generácia Olymp, Zmluva o poskytnutí príspevku LOH Los Angeles 2028 zo dňa 26.9.2025</t>
  </si>
  <si>
    <t>2204090144724</t>
  </si>
  <si>
    <t>letiskové poplatky za zbraň letisko Paríž športovec č.6</t>
  </si>
  <si>
    <t>letiskové poplatky za zbraň letisko Paríž športovec č.6 prefinancované z projektu Generácia Olymp, Zmluva o poskytnutí príspevku LOH Los Angeles 2028 zo dňa 26.9.2025</t>
  </si>
  <si>
    <t>2574005059424</t>
  </si>
  <si>
    <t>letiskové poplatky za zbraň letisko Viedeň športovec č.7</t>
  </si>
  <si>
    <t>letiskové poplatky za zbraň letisko Viedeň športovec č.7 prefinancované z projektu Generácia Olymp, Zmluva o poskytnutí príspevku LOH Los Angeles 2028 zo dňa 26.9.2025</t>
  </si>
  <si>
    <t>2574005059425</t>
  </si>
  <si>
    <t>letiskové poplatky za zbraň letisko Viedeň športovec č.8</t>
  </si>
  <si>
    <t>2204090217871</t>
  </si>
  <si>
    <t>letiskové poplatky za zbraň letisko Paríž športovec č.7</t>
  </si>
  <si>
    <t>letiskové poplatky za zbraň letisko Paríž športovec č.7 prefinancované z projektu Generácia Olymp, Zmluva o poskytnutí príspevku LOH Los Angeles 2028 zo dňa 26.9.2025</t>
  </si>
  <si>
    <t>2204090217872</t>
  </si>
  <si>
    <t>letiskové poplatky za zbraň letisko Paríž športovec č.8</t>
  </si>
  <si>
    <t>neoficiálny tréning 6 športovcov 12 tréningov</t>
  </si>
  <si>
    <t>neoficiálny tréning 4 športovci 8 tréningovprefinancované z projektu Generácia Olymp, Zmluva o poskytnutí príspevku LOH Los Angeles 2028 zo dňa 26.9.2025</t>
  </si>
  <si>
    <t>30-07-2025/1</t>
  </si>
  <si>
    <t>taxi 3 osoby</t>
  </si>
  <si>
    <t>Uber</t>
  </si>
  <si>
    <t>taxi 2 osoby prefinancované z projektu Generácia Olymp, Zmluva o poskytnutí príspevku LOH Los Angeles 2028 zo dňa 26.9.2025</t>
  </si>
  <si>
    <t>cestovné súkromné vozidlo Mercedes V-Klasse PO639HC najazdených 840km</t>
  </si>
  <si>
    <t>Peter Novotný tréner puškových disciplín</t>
  </si>
  <si>
    <t>cestovné súkromné vozidlo Mercedes V-Klasse PO639HC najazdených 840km prefinancované z projektu Generácia Olymp, Zmluva o poskytnutí príspevku LOH Los Angeles 2028 zo dňa 26.9.2025</t>
  </si>
  <si>
    <t>1PV2500195</t>
  </si>
  <si>
    <t>stravné 15 osôb 10 dní a 2 osoby 13 dní</t>
  </si>
  <si>
    <t>stravné 7 osôb 10 dní a 1 osoba 13 dní prefinancované z projektu Generácia Olymp, Zmluva o poskytnutí príspevku LOH Los Angeles 2028 zo dňa 26.9.2025</t>
  </si>
  <si>
    <t>4329600028</t>
  </si>
  <si>
    <t>pohonné hmoty do požičaného vozidla č.1 a 10 dní</t>
  </si>
  <si>
    <t>FR55439793811</t>
  </si>
  <si>
    <t>Station ESSO Aire Des Champs D´Amour A20</t>
  </si>
  <si>
    <t>pohonné hmoty do požičaného vozidla č.1 a 10 dní prefinancované z projektu Generácia Olymp, Zmluva o poskytnutí príspevku LOH Los Angeles 2028 zo dňa 26.9.2025</t>
  </si>
  <si>
    <t>103000003166</t>
  </si>
  <si>
    <t>FR59306916099</t>
  </si>
  <si>
    <t>202508076019211050066</t>
  </si>
  <si>
    <t>diaľničné poplatky Francúzsko na požičané vozidlo č.1</t>
  </si>
  <si>
    <t>diaľničné poplatky Francúzsko na požičané vozidlo č.1 prefinancované z projektu Generácia Olymp, Zmluva o poskytnutí príspevku LOH Los Angeles 2028 zo dňa 26.9.2025</t>
  </si>
  <si>
    <t>202507290556415043070</t>
  </si>
  <si>
    <t>202508073096209527943</t>
  </si>
  <si>
    <t>012000394689</t>
  </si>
  <si>
    <t>pohonné hmoty do požičaného vozidla č.2 a 10 dní</t>
  </si>
  <si>
    <t>pohonné hmoty do požičaného vozidla č.2 a 10 dní prefinancované z projektu Generácia Olymp, Zmluva o poskytnutí príspevku LOH Los Angeles 2028 zo dňa 26.9.2025</t>
  </si>
  <si>
    <t>121000003742</t>
  </si>
  <si>
    <t>202507290556413253017</t>
  </si>
  <si>
    <t>diaľničné poplatky Francúzsko na požičané vozidlo č.2</t>
  </si>
  <si>
    <t>diaľničné poplatky Francúzsko na požičané vozidlo č.2 prefinancované z projektu Generácia Olymp, Zmluva o poskytnutí príspevku LOH Los Angeles 2028 zo dňa 26.9.2025</t>
  </si>
  <si>
    <t>202508076019709478533</t>
  </si>
  <si>
    <t>011000168787</t>
  </si>
  <si>
    <t>pohonné hmoty do požičaného vozidla č.3 a 10 dní</t>
  </si>
  <si>
    <t>pohonné hmoty do požičaného vozidla č.3 a 10 dní prefinancované z projektu Generácia Olymp, Zmluva o poskytnutí príspevku LOH Los Angeles 2028 zo dňa 26.9.2025</t>
  </si>
  <si>
    <t>011000169062</t>
  </si>
  <si>
    <t>202508056019914379752</t>
  </si>
  <si>
    <t>diaľničné poplatky Francúzsko na požičané vozidlo č.3</t>
  </si>
  <si>
    <t>diaľničné poplatky Francúzsko na požičané vozidlo č.3 prefinancované z projektu Generácia Olymp, Zmluva o poskytnutí príspevku LOH Los Angeles 2028 zo dňa 26.9.2025</t>
  </si>
  <si>
    <t>202508076019910220161</t>
  </si>
  <si>
    <t>202508077137510524767</t>
  </si>
  <si>
    <t>012000394695</t>
  </si>
  <si>
    <t>pohonné hmoty do požičaného vozidla č.4 a 10 dní</t>
  </si>
  <si>
    <t>pohonné hmoty do požičaného vozidla č.4 a 10 dní prefinancované z projektu Generácia Olymp, Zmluva o poskytnutí príspevku LOH Los Angeles 2028 zo dňa 26.9.2025</t>
  </si>
  <si>
    <t>104000046676</t>
  </si>
  <si>
    <t>202507290556414143040</t>
  </si>
  <si>
    <t>diaľničné poplatky Francúzsko na požičané vozidlo č.4</t>
  </si>
  <si>
    <t>diaľničné poplatky Francúzsko na požičané vozidlo č.4 prefinancované z projektu Generácia Olymp, Zmluva o poskytnutí príspevku LOH Los Angeles 2028 zo dňa 26.9.2025</t>
  </si>
  <si>
    <t>202508076019709488534</t>
  </si>
  <si>
    <t>202508077137510174758</t>
  </si>
  <si>
    <t>105</t>
  </si>
  <si>
    <t>neoficiálny tréning 11 športovcov 11 položiek</t>
  </si>
  <si>
    <t>neoficiálny tréning 4 športovci 4 položky prefinancované z projektu Generácia Olymp, Zmluva o poskytnutí príspevku LOH Los Angeles 2028 zo dňa 26.9.2025</t>
  </si>
  <si>
    <t>93X6YG</t>
  </si>
  <si>
    <t>príplatok za druhého vodiča požičaného vozidla č.4</t>
  </si>
  <si>
    <t>Enterprise Rent-A-Car</t>
  </si>
  <si>
    <t>príplatok za druhého vodiča požičaného vozidla č.4 prefinancované z projektu Generácia Olymp, Zmluva o poskytnutí príspevku LOH Los Angeles 2028 zo dňa 26.9.2025</t>
  </si>
  <si>
    <t>20251760</t>
  </si>
  <si>
    <t>letenka Viedeň - Paríž a späť 1 šofér  29.7.-7.8.2025 vrátane poistenia storna letenky</t>
  </si>
  <si>
    <t>GO travel Slovakia s.r.o.</t>
  </si>
  <si>
    <t>1PV2500196</t>
  </si>
  <si>
    <t>2595/2/250727/409</t>
  </si>
  <si>
    <t>pohonné hmoty do vozidla SSZ Ford Tourneo BL320ND celkovo najazdených 3969km Trnava - Chateauroux a späť</t>
  </si>
  <si>
    <t>ATU53391002</t>
  </si>
  <si>
    <t>OMV Tankstelle</t>
  </si>
  <si>
    <t>pohonné hmoty do vozidla SSZ Ford Tourneo BL320ND celkovo najazdených 3969km Trnava - Chateauroux a späť prefinancované z projektu Generácia Olymp, Zmluva o poskytnutí príspevku LOH Los Angeles 2028 zo dňa 26.9.2025</t>
  </si>
  <si>
    <t>27-07-2025/1</t>
  </si>
  <si>
    <t>diaľničné poplatky Taliansko na vozidlo SSZ Ford Tourneo BL320ND</t>
  </si>
  <si>
    <t>AUTOSTRADA BRESCIA VERONA VICENZA PADOVA S.p.A</t>
  </si>
  <si>
    <t>diaľničné poplatky Taliansko na vozidlo SSZ Ford Tourneo BL320ND prefinancované z projektu Generácia Olymp, Zmluva o poskytnutí príspevku LOH Los Angeles 2028 zo dňa 26.9.2025</t>
  </si>
  <si>
    <t>27-07-2025/2</t>
  </si>
  <si>
    <t>Societá Autostrade Alto Adriatico S.p.A.</t>
  </si>
  <si>
    <t>0255-0001</t>
  </si>
  <si>
    <t>02200930986</t>
  </si>
  <si>
    <t>TRATTORIA BETTOLA</t>
  </si>
  <si>
    <t>ubytovanie s raňajkami počas cesty do Francúzska 1 osoba 1 noc prefinancované z projektu Generácia Olymp, Zmluva o poskytnutí príspevku LOH Los Angeles 2028 zo dňa 26.9.2025</t>
  </si>
  <si>
    <t>0141408250728120844306</t>
  </si>
  <si>
    <t>S.A.V. S.p.A.</t>
  </si>
  <si>
    <t>0000007D6CF8F6</t>
  </si>
  <si>
    <t>autostrade per l´Italia</t>
  </si>
  <si>
    <t>232532</t>
  </si>
  <si>
    <t>pohonné hmoty do vozidla SSZ Ford Tourneo BL320ND</t>
  </si>
  <si>
    <t>03882130986</t>
  </si>
  <si>
    <t>STAZIONE DI SERVIZIO Q8</t>
  </si>
  <si>
    <t>pohonné hmoty do vozidla SSZ Ford Tourneo BL320ND prefinancované z projektu Generácia Olymp, Zmluva o poskytnutí príspevku LOH Los Angeles 2028 zo dňa 26.9.2025</t>
  </si>
  <si>
    <t>2420221308415</t>
  </si>
  <si>
    <t>FR534894852</t>
  </si>
  <si>
    <t>STATION AVIA A71</t>
  </si>
  <si>
    <t>01001101753701557</t>
  </si>
  <si>
    <t>diaľničné poplatky tunel Taliansko-Francúzsko na vozidlo SSZ Ford Tourneo BL320ND</t>
  </si>
  <si>
    <t>Traforo del Monte Bianco - GEIE</t>
  </si>
  <si>
    <t>diaľničné poplatky tunel Taliansko-Francúzsko na vozidlo SSZ Ford Tourneo BL320ND prefinancované z projektu Generácia Olymp, Zmluva o poskytnutí príspevku LOH Los Angeles 2028 zo dňa 26.9.2025</t>
  </si>
  <si>
    <t>1 001 09 0011658434</t>
  </si>
  <si>
    <t>diaľničné poplatky Francúzsko na vozidlo SSZ Ford Tourneo BL320ND</t>
  </si>
  <si>
    <t>A.T.M.B.</t>
  </si>
  <si>
    <t>diaľničné poplatky Francúzsko na vozidlo SSZ Ford Tourneo BL320ND prefinancované z projektu Generácia Olymp, Zmluva o poskytnutí príspevku LOH Los Angeles 2028 zo dňa 26.9.2025</t>
  </si>
  <si>
    <t>1 243 02 0003496616</t>
  </si>
  <si>
    <t>1 011 07 0017192528</t>
  </si>
  <si>
    <t>1 242 01 0001590231</t>
  </si>
  <si>
    <t>1 061 01 0006089235</t>
  </si>
  <si>
    <t>012000393452</t>
  </si>
  <si>
    <t>012000395244</t>
  </si>
  <si>
    <t>1 174 01 0005718157</t>
  </si>
  <si>
    <t>718P565219090200123</t>
  </si>
  <si>
    <t>FR83632050019</t>
  </si>
  <si>
    <t>199P035219050000136</t>
  </si>
  <si>
    <t>0939110068</t>
  </si>
  <si>
    <t>FR93479576563</t>
  </si>
  <si>
    <t>SHELL METZ ST PRIVAT</t>
  </si>
  <si>
    <t>671206</t>
  </si>
  <si>
    <t>57072/32259</t>
  </si>
  <si>
    <t>EuroRastpark Crailsheim GmbH &amp; Co.KG</t>
  </si>
  <si>
    <t>1810</t>
  </si>
  <si>
    <t>1DF250315</t>
  </si>
  <si>
    <t>20251887</t>
  </si>
  <si>
    <t>7.10.2025</t>
  </si>
  <si>
    <t>poistenie storno letenky 29.7.-7.8.225, 1 osoba</t>
  </si>
  <si>
    <t>I2601016</t>
  </si>
  <si>
    <t>RC8HS5HQ5D</t>
  </si>
  <si>
    <t>doplatok za ubytovanie 1 osoba 7 nocí</t>
  </si>
  <si>
    <t>IE 9827384L</t>
  </si>
  <si>
    <t>Airbnb Ireland UC</t>
  </si>
  <si>
    <t>RC5KSPRN3E</t>
  </si>
  <si>
    <t>9.6.2025</t>
  </si>
  <si>
    <t>ubytovanie 1 osoba 7 nocí</t>
  </si>
  <si>
    <t>42</t>
  </si>
  <si>
    <t>neoficiálny tréning 1 športovec 12 položiek</t>
  </si>
  <si>
    <t>stravné 1 osoba 10 dní</t>
  </si>
  <si>
    <t>vedúci výpravy Martin Bolek</t>
  </si>
  <si>
    <t>cestovné súkromné vozidlo Volkswagen Caravelle NO162DE najazdených 3574km</t>
  </si>
  <si>
    <t xml:space="preserve">Svetový pohár NICOSIA CYPRUS brokové disciplíny 01.-12.05.2025,  13 športovcov,  3tréneri, lekár  </t>
  </si>
  <si>
    <t>1DF250063</t>
  </si>
  <si>
    <t>27.3.2025</t>
  </si>
  <si>
    <t xml:space="preserve">letenka športovkyňa č. 1 Viedeň- Larnaka a späť vrátane poistenia storno letenniek </t>
  </si>
  <si>
    <t>1DF250064</t>
  </si>
  <si>
    <t xml:space="preserve">letenka tréner Viedeň- Larnaka a späť vrátane poistenia storno letenniek </t>
  </si>
  <si>
    <t>1DF250065</t>
  </si>
  <si>
    <t xml:space="preserve">letenka športovkyňa č. 2 Viedeň- Larnaka a späť vrátane poistenia storno letenniek </t>
  </si>
  <si>
    <t>1DF250103</t>
  </si>
  <si>
    <t>09754</t>
  </si>
  <si>
    <t>štartovné 3 športovci a účastnícky poplatok tréner</t>
  </si>
  <si>
    <t>90000429P</t>
  </si>
  <si>
    <t>Nicosia Shooting Club</t>
  </si>
  <si>
    <t>1PV2500148</t>
  </si>
  <si>
    <t>stravné 3 osoby 8 dní</t>
  </si>
  <si>
    <t>09754/2</t>
  </si>
  <si>
    <t>oficiálny tréning 1 športovec Trap 4 položky a 2 športovci Skeet 2 položky</t>
  </si>
  <si>
    <t>00001432</t>
  </si>
  <si>
    <t>strelivo 10 krabičiek 2 športovci</t>
  </si>
  <si>
    <t>00001455</t>
  </si>
  <si>
    <t>strelivo 12 krabičiek 2 športovci</t>
  </si>
  <si>
    <t>0155082</t>
  </si>
  <si>
    <t>neoficiálny tréning 10 položiek 2 športovci</t>
  </si>
  <si>
    <t>Lefkosia Shooting Club</t>
  </si>
  <si>
    <t>2574004549058</t>
  </si>
  <si>
    <t>letiskové poplatky za zbrane letisko Viedeň 1 športovec</t>
  </si>
  <si>
    <t>2574004549059</t>
  </si>
  <si>
    <t>ALAP-0026467</t>
  </si>
  <si>
    <t>požičanie auta 8 dní</t>
  </si>
  <si>
    <t>30011974 N</t>
  </si>
  <si>
    <t>ASTRA &amp; PETSAS Rent A Car J.V.</t>
  </si>
  <si>
    <t>12573369</t>
  </si>
  <si>
    <t>PHM - požičané auto 8 dní</t>
  </si>
  <si>
    <t>10001018J</t>
  </si>
  <si>
    <t>PETROLINA SERVICE STATION</t>
  </si>
  <si>
    <t>2204087280545</t>
  </si>
  <si>
    <t>letiskové poplatky za zbrane letisko Cyprus 1 športovec</t>
  </si>
  <si>
    <t>2204087280559</t>
  </si>
  <si>
    <t>EMD-2574000825571</t>
  </si>
  <si>
    <t>servisné poplatky za zbrane letisko Cyprus 1 športovec</t>
  </si>
  <si>
    <t>EMD-2574000825572</t>
  </si>
  <si>
    <t>I2504015</t>
  </si>
  <si>
    <t>poistenie 2 športovkyne na 8 dní</t>
  </si>
  <si>
    <t>I2505009</t>
  </si>
  <si>
    <t>storno - poistenie športovkyne na 8 dní</t>
  </si>
  <si>
    <t>I2504016</t>
  </si>
  <si>
    <t>poistenie tréner na 8 dní</t>
  </si>
  <si>
    <t>I2505010</t>
  </si>
  <si>
    <t>storno - poistenie tréner na 8 dní</t>
  </si>
  <si>
    <t>1ZDFA6</t>
  </si>
  <si>
    <t>ubytovanie 2 športovci a tréner 7 nocí zútované zúčtovacou FA 1DF250311 a 1DF250307</t>
  </si>
  <si>
    <t>10008088V</t>
  </si>
  <si>
    <t>Lordos Beach Hotel &amp; Spa</t>
  </si>
  <si>
    <t>1DF250138</t>
  </si>
  <si>
    <t xml:space="preserve">transfer strelnica Trnava - letisko Viedeň a späť 01.05.-08.05.2025 tréner a 2 športovci </t>
  </si>
  <si>
    <t>1PV2500211</t>
  </si>
  <si>
    <t>001519</t>
  </si>
  <si>
    <t>neoficiálny tréning 1 športovec 3 položky</t>
  </si>
  <si>
    <t>90000429 P</t>
  </si>
  <si>
    <t>2572607301705</t>
  </si>
  <si>
    <t>EMD-2204087407658</t>
  </si>
  <si>
    <t>letiskové a servisné poplatky za zbraň letisko Cyprus 1 športovec</t>
  </si>
  <si>
    <t>KELOPA, KLEO</t>
  </si>
  <si>
    <t>Svetový pohár Buenos Aires Argentína 1.-11.4.2025, 4 športovci a tréner</t>
  </si>
  <si>
    <t>1PV2500049</t>
  </si>
  <si>
    <t>400039547158</t>
  </si>
  <si>
    <t>28.03.2025</t>
  </si>
  <si>
    <t>02.04.2025</t>
  </si>
  <si>
    <t xml:space="preserve">
Jednodňová dialničná známka AUT na služobné motorové vozidlo VW Passat, BA720VF - doprovod na letisko Schvechat  kvôli prevozu zbraní mimo EU</t>
  </si>
  <si>
    <t>ATU43143200</t>
  </si>
  <si>
    <t>ASFiNAG</t>
  </si>
  <si>
    <t>501684750</t>
  </si>
  <si>
    <t>Parkovanie na letisku Schwechat so služobným motorovým vozidlom VW Passat, BA720VF - doprpvod výpravy SSZ kvôli prevozu zbraní mimo EU</t>
  </si>
  <si>
    <t>ATU15447005</t>
  </si>
  <si>
    <t>Flughafen Wien AG</t>
  </si>
  <si>
    <t>1198377</t>
  </si>
  <si>
    <t>31.03.2025</t>
  </si>
  <si>
    <t>PHM  služobné motorové vozidlo VW Passat, BA720VF, počet najazdených km 138km</t>
  </si>
  <si>
    <t>SLOVAFT, a.s.</t>
  </si>
  <si>
    <t>diety 1 osoba a deň AT</t>
  </si>
  <si>
    <t>Andrea Spevárová doprovod SSZ</t>
  </si>
  <si>
    <t>Svetový pohár Mníchov Nemecko 8.-13.6.2025, 5 športovcov, 3 tréneri</t>
  </si>
  <si>
    <t>1PV2500141</t>
  </si>
  <si>
    <t>cestovné vo výške železnice doprava súkromným autom z bydliska do Bratislavy najazdených 318 km</t>
  </si>
  <si>
    <t>cestovné vo výške železnice doprava súkromným autom z bydliska do Bratislavy najazdených 820 km</t>
  </si>
  <si>
    <t>PHM - služobné vozidlo SSZ Ford Tourneo BL320ND najazdených 1106km</t>
  </si>
  <si>
    <t>7463/003/00001</t>
  </si>
  <si>
    <t>DE333901677</t>
  </si>
  <si>
    <t>ESSO Tankstelle</t>
  </si>
  <si>
    <t>diaľničná známka 10 dní Rakúsko - služobné vozidlo SSZ Ford Tourneo BL320ND</t>
  </si>
  <si>
    <t>Autobahnen- und Schnellstrassen- Finanzierungs-AG</t>
  </si>
  <si>
    <t>11.06.</t>
  </si>
  <si>
    <t>servis SSZ zbrane pre športovca - Pištoľ 1ks</t>
  </si>
  <si>
    <t>Carl Walther GmbH</t>
  </si>
  <si>
    <t>Hellenic Grand Prix Malakasa Grécko 20.-26.5.2025, 5 športovcov a tréner</t>
  </si>
  <si>
    <t>1DF250104</t>
  </si>
  <si>
    <t xml:space="preserve">letenka športovkyňa č. 5 Viedeň- ATHENY a späť 22.-26.5.2025 vrátane poistenia storno letenky </t>
  </si>
  <si>
    <t>I2505019</t>
  </si>
  <si>
    <t>poistenie športovkyňa  na 5dní</t>
  </si>
  <si>
    <t>1ZDFA14</t>
  </si>
  <si>
    <t>ubytovanie športovkyňa 4 noci zúčtovacia FA č. 1DF250252</t>
  </si>
  <si>
    <t>THA2108132024</t>
  </si>
  <si>
    <t>ANASTAZIA LUXURY SUITES AND ROOMS</t>
  </si>
  <si>
    <t>ubytovanie športovkyňa 4 noci zúčtovacia FA č. 1DF250253</t>
  </si>
  <si>
    <t>1DF250136</t>
  </si>
  <si>
    <t xml:space="preserve">transfer na letisko Viedeň-strelnica a späť  22.-26.5.2025 športovec </t>
  </si>
  <si>
    <t>1PV2500174</t>
  </si>
  <si>
    <t>stravné 1 osoba 5 dní</t>
  </si>
  <si>
    <t>5229</t>
  </si>
  <si>
    <t>štartovné 1 športovec, 3 tréningové položky, strelivo 4 krabičky</t>
  </si>
  <si>
    <t>724 4559097806 2</t>
  </si>
  <si>
    <t>letiskové poplatky za zbraň letisko Atény 1 športovec</t>
  </si>
  <si>
    <t>Swiss International Air</t>
  </si>
  <si>
    <t>VC Oslobodenia Plzeň CZE 7.-10.5.2025  - tréner</t>
  </si>
  <si>
    <t>1PV2500098</t>
  </si>
  <si>
    <t>9.5.2025</t>
  </si>
  <si>
    <t xml:space="preserve">Ing. Michal Copák tréner pištoľových disciplín </t>
  </si>
  <si>
    <t>Miloš Ditrych cestovní</t>
  </si>
  <si>
    <t>dialničná známka 10 dní CZE</t>
  </si>
  <si>
    <t>8.5.2025</t>
  </si>
  <si>
    <t>parkovné 2 dni</t>
  </si>
  <si>
    <t>Kovářka TREND s.r.o.</t>
  </si>
  <si>
    <t>1DF250005</t>
  </si>
  <si>
    <t>16.01.2025</t>
  </si>
  <si>
    <t>ocenenia pre najúspešnejších športovcov SSZ za 2024</t>
  </si>
  <si>
    <t>SKLOVAKIA, s.r.o.</t>
  </si>
  <si>
    <t>1DF250011</t>
  </si>
  <si>
    <t>grafická úprava foto, spracovanie a tlač foietk športovcov a trénerov z vyhodnotenia najúspešnejších športovcov SSZ za 2024 14.1.2025 hotel TATRA</t>
  </si>
  <si>
    <t>Ing. Alena Masárošová - ALUMO</t>
  </si>
  <si>
    <t>1DF250034</t>
  </si>
  <si>
    <t>12.02.2025</t>
  </si>
  <si>
    <t xml:space="preserve"> ocenenia pre naj družstvá SSZ a tlač banneru SSZ s logom MCRaŠ SR  na  vyhodnotenie najúspešnejších športovcov SSZ za 2024 14.1.2025 hotel TATRA</t>
  </si>
  <si>
    <t>1PV2500050</t>
  </si>
  <si>
    <t>17.1.2025</t>
  </si>
  <si>
    <t>4.4.2025</t>
  </si>
  <si>
    <t>PHM VW Passat BA 720VF - dovoz ocenení pre vyhodnotených športovcov BA - Púchov a späť najazdených 534km</t>
  </si>
  <si>
    <t>1DF250102</t>
  </si>
  <si>
    <t>20250001</t>
  </si>
  <si>
    <t>Trénerský výkon činnosti vedúceho trénera súvisiaca so zabezpečením a realizáciou športovej prípravy brokových disciplín športovej streľby Trap ZML 18/2025  - január-marec25</t>
  </si>
  <si>
    <t xml:space="preserve">Ing. Branislav Slamka </t>
  </si>
  <si>
    <t>1DF250093</t>
  </si>
  <si>
    <t xml:space="preserve">Výkon práce vedúceho trénera súvisiaca so zabezpečením a realizáciou športovej prípravy reprezentácie SR športovej streľby  Zmluva 15/2025, obdobie Január až Marec </t>
  </si>
  <si>
    <t>Ing. Jozef Maňo- Cassovia Efekt</t>
  </si>
  <si>
    <t>1DF250187</t>
  </si>
  <si>
    <t>1DF250087</t>
  </si>
  <si>
    <t>Výkon činnosti vedúceho trénera súvisiaca so zabezpečením a realizáciou športovej prípravy puškových disciplín reprezentacie športovej streľby  ZML 17 v období Januar-Marec</t>
  </si>
  <si>
    <t>1DF250082</t>
  </si>
  <si>
    <t xml:space="preserve">Trénerský výkon činnosti vedúceho trénera súvisiaca so zabezpečením a realizáciou športovej prípravy pištolových olympijských disciplín  športovej streľby  ZML 16/2024  - Január až Marec  </t>
  </si>
  <si>
    <t>Ivan Némethy</t>
  </si>
  <si>
    <t>IX01002</t>
  </si>
  <si>
    <t>Hrubé mzdy vyplatené osobám (zamestnancom) vrátane odvodov zamestnávateľa počet fyzických osôb 6, Dohoda o pracovnej činnosti - Administratívny-technický pracovník 84 hodín 2 osoby, Január</t>
  </si>
  <si>
    <t>Osobné náklady aparátu Slovenského streleckého zväzu osobné číslo   4,23,67,123,125,151,152,10</t>
  </si>
  <si>
    <t>IX02001</t>
  </si>
  <si>
    <t>Hrubé mzdy vyplatené osobám (zamestnancom) vrátane odvodov zamestnávateľa počet fyzických osôb 6, Dohoda o pracovnej činnosti - Administratívny-technický pracovník 80 hodín 2 osoby, Február</t>
  </si>
  <si>
    <t>IX03001</t>
  </si>
  <si>
    <t>Hrubé mzdy vyplatené osobám (zamestnancom) vrátane odvodov zamestnávateľa počet fyzických osôb 7, Dohoda o pracovnej činnosti - Administratívny-technický pracovník 84 hodín 2 osoby, Marec</t>
  </si>
  <si>
    <t>Osobné náklady aparátu Slovenského streleckého zväzu osobné číslo   4,23,67,123,125,151,152,153,10</t>
  </si>
  <si>
    <t>IX04001</t>
  </si>
  <si>
    <t>Hrubé mzdy vyplatené osobám (zamestnancom) vrátane odvodov zamestnávateľa počet fyzických osôb 7, Dohoda o pracovnej činnosti - Administratívny-technický pracovník 80 hodín 2 osoby, Apríl</t>
  </si>
  <si>
    <t>IX05001</t>
  </si>
  <si>
    <t>6.6.2025</t>
  </si>
  <si>
    <t xml:space="preserve">Hrubé mzdy vyplatené osobám (zamestnancom) vrátane odvodov zamestnávateľa počet fyzických osôb 7, Dohoda o pracovnej činnosti - Administratívny-technický pracovník 80 hodín 2 osoby, Máj  </t>
  </si>
  <si>
    <t>Osobné náklady aparátu Slovenského streleckého zväzu osobné číslo  4,23,67,123,125,151,152,153,10</t>
  </si>
  <si>
    <t>IX06001</t>
  </si>
  <si>
    <t>Hrubé mzdy vyplatené osobám (zamestnancom) vrátane odvodov zamestnávateľa počet fyzických osôb 6, Dohoda o pracovnej činnosti - Administratívny-technický pracovník 84 hodín 2 osoby, Jún</t>
  </si>
  <si>
    <t>Osobné náklady aparátu Slovenského streleckého zväzu osobné číslo  4,23,67,123,125,151,152,10</t>
  </si>
  <si>
    <t xml:space="preserve">Zákonná tvorba sociálneho fondu z hrubých miezd vyplatené osobám (zamestnancom) zamestnávateľa počet fyzických osôb 6, za Január </t>
  </si>
  <si>
    <t>Osobné náklady aparátu Slovenského streleckého zväzu osobné číslo   23,67,123,125,151,152</t>
  </si>
  <si>
    <t xml:space="preserve">Zákonná tvorba sociálneho fondu z hrubých miezd vyplatené osobám (zamestnancom) zamestnávateľa počet fyzických osôb 6, za Február  </t>
  </si>
  <si>
    <t xml:space="preserve">Zákonná tvorba sociálneho fondu z hrubých miezd vyplatené osobám (zamestnancom) zamestnávateľa počet fyzických osôb 7, za Marec </t>
  </si>
  <si>
    <t>Osobné náklady aparátu Slovenského streleckého zväzu osobné číslo   23,67,123,125,151,152,153</t>
  </si>
  <si>
    <t>Zákonná tvorba sociálneho fondu z hrubých miezd vyplatené osobám (zamestnancom) zamestnávateľa počet fyzických osôb 7, za Apríl</t>
  </si>
  <si>
    <t>Zákonná tvorba sociálneho fondu z hrubých miezd vyplatené osobám (zamestnancom) zamestnávateľa počet fyzických osôb 7, za Máj</t>
  </si>
  <si>
    <t>Zákonná tvorba sociálneho fondu z hrubých miezd vyplatené osobám (zamestnancom) zamestnávateľa počet fyzických osôb 6, za Jún</t>
  </si>
  <si>
    <t>138</t>
  </si>
  <si>
    <t>6.2.2025</t>
  </si>
  <si>
    <t>Prevádzkové náklady sekretariátu zákonné čerpanie zo sociálneho fondu 121 ks á 0,50€, 6 osôb</t>
  </si>
  <si>
    <t>Prevádzkové náklady sekretariátu zákonné čerpanie zo sociálneho fondu 99 ks á 0,50€, 6 osôb</t>
  </si>
  <si>
    <t>Prevádzkové náklady sekretariátu zákonné čerpanie zo sociálneho fondu 112 ks á 0,50€, 7 osôb</t>
  </si>
  <si>
    <t>Osobné náklady aparátu Slovenského streleckého zväzu osobné číslo   23,67,123,125,151,152, 153</t>
  </si>
  <si>
    <t>Prevádzkové náklady sekretariátu zákonné čerpanie zo sociálneho fondu 111 ks á 0,50€, 7 osôb</t>
  </si>
  <si>
    <t>Prevádzkové náklady sekretariátu zákonné čerpanie zo sociálneho fondu 132 ks á 0,50€, 6 osôb</t>
  </si>
  <si>
    <t>I2502005</t>
  </si>
  <si>
    <t>Hlavné mesto BA rozhodnutie č. 4/25/004857-36/63/148353 -zákonný miestny poplatok za komunálny odpad za rok 2025  - obdobie 01.01 - 31. 12. 2025 , alikv.časť nákladu 19,92%</t>
  </si>
  <si>
    <t>00603481</t>
  </si>
  <si>
    <t xml:space="preserve">Hlavné mesto Slovenskej republiky Bratislava </t>
  </si>
  <si>
    <t>I2503007</t>
  </si>
  <si>
    <t>1ú25/01-36/57/666926</t>
  </si>
  <si>
    <t>26.3.2025</t>
  </si>
  <si>
    <t>28.3.202</t>
  </si>
  <si>
    <t>prevádzkové náklady sekretariátu daň z nehnuteľnosti na rok 2025 vo výške 30,40% z 1. splátky</t>
  </si>
  <si>
    <t>Hlavné mesto Slovenskej republiky Bratislava</t>
  </si>
  <si>
    <t>1PV2500020</t>
  </si>
  <si>
    <t>23.01.2025</t>
  </si>
  <si>
    <t>notárske služby - overenie podpisu štatutára pre prepis Škoda Fábia BL078SX</t>
  </si>
  <si>
    <t>JUDr. Petra Ježková</t>
  </si>
  <si>
    <t>I2501002</t>
  </si>
  <si>
    <t>0345003681</t>
  </si>
  <si>
    <t>24.01.2025</t>
  </si>
  <si>
    <t>04.02.2025</t>
  </si>
  <si>
    <t>Prevádzkové náklady sekretariátu poistné osôb pri preprave v aute VW Caravelle BA987SR 25.1.2025-24.1.2025</t>
  </si>
  <si>
    <t>Allianz- Slovenská poisťovňa, a.s.</t>
  </si>
  <si>
    <t>I2502003</t>
  </si>
  <si>
    <t>001298827</t>
  </si>
  <si>
    <t>03.02.2025</t>
  </si>
  <si>
    <t>Telefónny poplatok prevádzkový  člen Výkonného Výboru SSZ  za Jan25 číslo 0905230229</t>
  </si>
  <si>
    <t>Orange Slovensko. a.s.</t>
  </si>
  <si>
    <t>I2503006</t>
  </si>
  <si>
    <t>2819100876</t>
  </si>
  <si>
    <t>04.03.2025</t>
  </si>
  <si>
    <t>Telefónny poplatok prevádzkový  člen Výkonného Výboru SSZ  za Február 25 číslo 0905230229</t>
  </si>
  <si>
    <t>I2504006</t>
  </si>
  <si>
    <t>2823765961</t>
  </si>
  <si>
    <t>04.04.2025</t>
  </si>
  <si>
    <t>14.4.2025</t>
  </si>
  <si>
    <t>Telefónny poplatok prevádzkový  člen Výkonného Výboru SSZ  za Marec 25 číslo 0905230229</t>
  </si>
  <si>
    <t>I2505022</t>
  </si>
  <si>
    <t>2828435849</t>
  </si>
  <si>
    <t>04.05.2025</t>
  </si>
  <si>
    <t>27.05.2025</t>
  </si>
  <si>
    <t>Telefónny poplatok prevádzkový  člen Výkonného Výboru SSZ  za Apríl  25 číslo 0905230229</t>
  </si>
  <si>
    <t>I2507008</t>
  </si>
  <si>
    <t>2832845209</t>
  </si>
  <si>
    <t>3.6.2025</t>
  </si>
  <si>
    <t>Telefónny poplatok prevádzkový  člen Výkonného Výboru SSZ  za Máj  25 číslo 0905230229</t>
  </si>
  <si>
    <t>I2507024</t>
  </si>
  <si>
    <t>2837474641</t>
  </si>
  <si>
    <t>04.07.2025</t>
  </si>
  <si>
    <t>Telefónny poplatok prevádzkový  člen Výkonného Výboru SSZ  za Jún  25 číslo 0905230229</t>
  </si>
  <si>
    <t>I2508002</t>
  </si>
  <si>
    <t>2842135971</t>
  </si>
  <si>
    <t>05.08.2025</t>
  </si>
  <si>
    <t>Telefónny poplatok prevádzkový predseda legislatívnej komisie SSZ za Júl  25 číslo 0905230229</t>
  </si>
  <si>
    <t>1DF250003</t>
  </si>
  <si>
    <t>13.01.2025</t>
  </si>
  <si>
    <t>Doména SSZ webhosting shooting.sk, e-mailove schránky, 30000MB priesotru  01.01.-31.12.2025</t>
  </si>
  <si>
    <t>WEBY GROUP, s r.o.</t>
  </si>
  <si>
    <t>1DF250108</t>
  </si>
  <si>
    <t>Prevádzkové náklady SSZ za internetovú doménu www.shooting.sk na obdobie 17.4.2025 - 16.4.2026</t>
  </si>
  <si>
    <t>1DF250274</t>
  </si>
  <si>
    <t>Doména SSZ www.shooting.sk, navýšenie priestoru, 370 Space only 100-rok, navýšenie priestoru o 100 GB k web hostingu</t>
  </si>
  <si>
    <t>1PV2500005</t>
  </si>
  <si>
    <t>Telefónny poplatok prevádzkový zamestnanec SSZ osobné číslo 125 za Január ,  číslo 0905342531</t>
  </si>
  <si>
    <t>Slovak Telekom a.s</t>
  </si>
  <si>
    <t>1PV2500026</t>
  </si>
  <si>
    <t>17.02.2025</t>
  </si>
  <si>
    <t>18.02.2025</t>
  </si>
  <si>
    <t>Telefónny poplatok prevádzkový zamestnanec SSZ osobné číslo 125 za Február ,  číslo 0905342531</t>
  </si>
  <si>
    <t>1PV2500040</t>
  </si>
  <si>
    <t>19.03.2025</t>
  </si>
  <si>
    <t>20.3.2025</t>
  </si>
  <si>
    <t>Telefónny poplatok prevádzkový zamestnanec SSZ osobné číslo 125 za Marec ,  číslo 0905342531</t>
  </si>
  <si>
    <t>1PV2500063</t>
  </si>
  <si>
    <t>Telefónny poplatok prevádzkový zamestnanec SSZ osobné číslo 125 za April ,  číslo 0905342531</t>
  </si>
  <si>
    <t>1PV2500089</t>
  </si>
  <si>
    <t>Telefónny poplatok prevádzkový zamestnanec SSZ osobné číslo 125 za Máj ,  číslo 0905342531</t>
  </si>
  <si>
    <t>1PV2500121</t>
  </si>
  <si>
    <t>Telefónny poplatok prevádzkový zamestnanec SSZ osobné číslo 125 za Jún ,  číslo 0905342531</t>
  </si>
  <si>
    <t>1PV2500152</t>
  </si>
  <si>
    <t>Telefónny poplatok prevádzkový zamestnanec SSZ osobné číslo 125 za Júl ,  číslo 0905342531</t>
  </si>
  <si>
    <t>1DF250027</t>
  </si>
  <si>
    <t>Telefónny poplatok  sekretariát  - čísla 02/62244077,62247252, Internet sekretariát,  číslo 0903 414 810, 09027880068,0908787838, 0904931626,Telekom Cloud Server 1EA7J26Q06, ekonomické 0905431727 Januar</t>
  </si>
  <si>
    <t>1DF250047</t>
  </si>
  <si>
    <t>Telefónny poplatok  sekretariát  - čísla 02/62244077,62247252, Internet sekretariát,  číslo 0903 414 810, 09027880068,0908787838, 0904931626,Telekom Cloud Server 1EA7J26Q06, ekonomické 0905431727 Február</t>
  </si>
  <si>
    <t>1DF250075</t>
  </si>
  <si>
    <t>Telefónny poplatok  sekretariát  - čísla 02/62244077,62247252, Internet sekretariát,  číslo 0903 414 810, 09027880068,0908787838, 0904931626,Telekom Cloud Server 1EA7J26Q06, ekonomické 0905431727 Marec</t>
  </si>
  <si>
    <t>1DF250111</t>
  </si>
  <si>
    <t>Telefónny poplatok  sekretariát  - čísla 02/62244077,62247252, Internet sekretariát,  číslo 0903 414 810, 09027880068,0908787838, 0904931626,Telekom Cloud Server 1EA7J26Q06, ekonomické 0905431727 Apríl</t>
  </si>
  <si>
    <t>1DF250142</t>
  </si>
  <si>
    <t>04.06.2025</t>
  </si>
  <si>
    <t>Telefónny poplatok  sekretariát  - čísla 02/62244077,62247252, Internet sekretariát,  číslo 0903 414 810, 09027880068,0908787838, 0904931626,Telekom Cloud Server 1EA7J26Q06, ekonomické 0905431727 Máj</t>
  </si>
  <si>
    <t>1DF250173</t>
  </si>
  <si>
    <t>08.07.2025</t>
  </si>
  <si>
    <t>Telefónny poplatok  sekretariát  - čísla 02/62244077,62247252, Internet sekretariát,  číslo 0903 414 810, 09027880068,0908787838, 0904931626,Telekom Cloud Server 1EA7J26Q06, ekonomické 0905431727 Jún</t>
  </si>
  <si>
    <t>1DF250212</t>
  </si>
  <si>
    <t>Telefónny poplatok  sekretariát  - čísla 02/62244077,62247252, Internet sekretariát,  číslo 0903 414 810, 09027880068,0908787838, 0904931626,Telekom Cloud Server 1EA7J26Q06, ekonomické 0905431727 Júl</t>
  </si>
  <si>
    <t>1DF250031</t>
  </si>
  <si>
    <t>Telefónny poplatok  sekretariát  - číslo 0911510604, Magio internet vzduchom Jan</t>
  </si>
  <si>
    <t>1DF250049</t>
  </si>
  <si>
    <t>8365633070</t>
  </si>
  <si>
    <t>10.03.2025</t>
  </si>
  <si>
    <t>Telefónny poplatok  sekretariát  - číslo 0911510604, Magio internet vzduchom Február</t>
  </si>
  <si>
    <t>1DF250078</t>
  </si>
  <si>
    <t>8367229545</t>
  </si>
  <si>
    <t>Telefónny poplatok  sekretariát  - číslo 0911510604, Magio internet vzduchom Marec</t>
  </si>
  <si>
    <t>1DF250113</t>
  </si>
  <si>
    <t>8368818374</t>
  </si>
  <si>
    <t>Telefónny poplatok  sekretariát  - číslo 0911510604, Magio internet vzduchom Apríl</t>
  </si>
  <si>
    <t>1DF250148</t>
  </si>
  <si>
    <t>8370408117</t>
  </si>
  <si>
    <t>10.06.2025</t>
  </si>
  <si>
    <t>Telefónny poplatok  sekretariát  - číslo 0911510604, Magio internet vzduchom Máj</t>
  </si>
  <si>
    <t>1DF250174</t>
  </si>
  <si>
    <t>8372012183</t>
  </si>
  <si>
    <t>Telefónny poplatok  sekretariát  - číslo 0911510604, Magio internet vzduchom Jún</t>
  </si>
  <si>
    <t>1DF250219</t>
  </si>
  <si>
    <t>8373631876</t>
  </si>
  <si>
    <t>Telefónny poplatok  sekretariát  - číslo 0911510604, Magio internet vzduchom Júl</t>
  </si>
  <si>
    <t>1DF250008</t>
  </si>
  <si>
    <t>Prevádzkové náklady  sekretariát , redakčná rada  Multifunkčné zariadenie tlačiareň a kopírka Minolta bizhub C360i  prenájom zariadenia Január</t>
  </si>
  <si>
    <t>Konica Minolta Slovakia spolocnosť s.r.o.</t>
  </si>
  <si>
    <t>1DF250033</t>
  </si>
  <si>
    <t>Prevádzkové náklady  sekretariát , redakčná rada  Multifunkčné zariadenie tlačiareň a kopírka Minolta bizhub C360i  prenájom zariadenia Február</t>
  </si>
  <si>
    <t>1DF250051</t>
  </si>
  <si>
    <t>2240071158</t>
  </si>
  <si>
    <t>Prevádzkové náklady  sekretariát , redakčná rada  Multifunkčné zariadenie tlačiareň a kopírka Minolta bizhub C360i  prenájom zariadenia Marec</t>
  </si>
  <si>
    <t>1DF250081</t>
  </si>
  <si>
    <t>2250002569</t>
  </si>
  <si>
    <t>Prevádzkové náklady  sekretariát , redakčná rada  Multifunkčné zariadenie tlačiareň a kopírka Minolta bizhub C360i  prenájom zariadenia April</t>
  </si>
  <si>
    <t>1DF250115</t>
  </si>
  <si>
    <t>2250008504</t>
  </si>
  <si>
    <t>Prevádzkové náklady  sekretariát , redakčná rada  Multifunkčné zariadenie tlačiareň a kopírka Minolta bizhub C360i  prenájom zariadenia Máj</t>
  </si>
  <si>
    <t>1DF250152</t>
  </si>
  <si>
    <t>2250014995</t>
  </si>
  <si>
    <t>Prevádzkové náklady  sekretariát , redakčná rada  Multifunkčné zariadenie tlačiareň a kopírka Minolta bizhub C360i  prenájom zariadenia Jún</t>
  </si>
  <si>
    <t>1DF250182</t>
  </si>
  <si>
    <t>2250021750</t>
  </si>
  <si>
    <t>Prevádzkové náklady  sekretariát , redakčná rada  Multifunkčné zariadenie tlačiareň a kopírka Minolta bizhub C360i  prenájom zariadenia Júl</t>
  </si>
  <si>
    <t>1DF250225</t>
  </si>
  <si>
    <t>2250027651</t>
  </si>
  <si>
    <t>Prevádzkové náklady  sekretariát , redakčná rada  Multifunkčné zariadenie tlačiareň a kopírka Minolta bizhub C360i  prenájom zariadenia August</t>
  </si>
  <si>
    <t>1DF250042</t>
  </si>
  <si>
    <t>Prevádzkové náklady  sekretariát , redakčná rada, Tlačiarne a Multifunkčné zariadenie tlačiareň, kopírka Minolta  vyúčtovanie- spotreba papier farebný, čiernobiely za Jan  až časť Február 2025</t>
  </si>
  <si>
    <t>1DF250143</t>
  </si>
  <si>
    <t>Prevádzkové náklady  sekretariát , redakčná rada, Tlačiarne a Multifunkčné zariadenie tlačiareň, kopírka Minolta  vyúčtovanie- spotreba papier farebný, čiernobiely za Marec až Máj 2025</t>
  </si>
  <si>
    <t>1DF250002</t>
  </si>
  <si>
    <t>07.01.2025</t>
  </si>
  <si>
    <t xml:space="preserve">Zabezpečenie výkonnu činnosti zodpovednej osoby pri ochrane osobných údajov dotknutých spracovaných u prevádzkovateľa , za Január </t>
  </si>
  <si>
    <t>Osobnyudaj.sk, s.r.o.</t>
  </si>
  <si>
    <t>1DF250021</t>
  </si>
  <si>
    <t>Zabezpečenie výkonnu činnosti zodpovednej osoby pri ochrane osobných údajov dotknutých spracovaných u prevádzkovateľa , za Február</t>
  </si>
  <si>
    <t>1DF250044</t>
  </si>
  <si>
    <t>03.03.2025</t>
  </si>
  <si>
    <t>Zabezpečenie výkonnu činnosti zodpovednej osoby pri ochrane osobných údajov dotknutých spracovaných u prevádzkovateľa , za Marec</t>
  </si>
  <si>
    <t>1DF250070</t>
  </si>
  <si>
    <t>01.04.2025</t>
  </si>
  <si>
    <t>Zabezpečenie výkonnu činnosti zodpovednej osoby pri ochrane osobných údajov dotknutých spracovaných u prevádzkovateľa , za Apríl</t>
  </si>
  <si>
    <t>1DF250112</t>
  </si>
  <si>
    <t>Zabezpečenie výkonnu činnosti zodpovednej osoby pri ochrane osobných údajov dotknutých spracovaných u prevádzkovateľa , za Máj</t>
  </si>
  <si>
    <t>1DF250138A</t>
  </si>
  <si>
    <t>Zabezpečenie výkonnu činnosti zodpovednej osoby pri ochrane osobných údajov dotknutých spracovaných u prevádzkovateľa , za Jún</t>
  </si>
  <si>
    <t>1DF250170</t>
  </si>
  <si>
    <t>01.07.2025</t>
  </si>
  <si>
    <t>Zabezpečenie výkonnu činnosti zodpovednej osoby pri ochrane osobných údajov dotknutých spracovaných u prevádzkovateľa , za Júl</t>
  </si>
  <si>
    <t>1DF250206</t>
  </si>
  <si>
    <t>Zabezpečenie výkonnu činnosti zodpovednej osoby pri ochrane osobných údajov dotknutých spracovaných u prevádzkovateľa , za August</t>
  </si>
  <si>
    <t>1DF250024</t>
  </si>
  <si>
    <t xml:space="preserve">Prevádzkové náklady sekretariát SSZ,  Dod1 k ZML  o spolupráci zo dňa 25.8,2023 ekonomická administratívna činnosť - prvotná evidencia dodavateľských a  odberateľských faktúr, vedenie interných dokladov,vedenie pokladničných kníh v domácej a zahraničnej mene , finančné operácie s bankami pre odberateľovne  za Január   173 hodín  </t>
  </si>
  <si>
    <t xml:space="preserve">Katarína Vlašicová </t>
  </si>
  <si>
    <t>1DF250045</t>
  </si>
  <si>
    <t xml:space="preserve">Prevádzkové náklady sekretariát SSZ,  Dod1 k ZML  o spolupráci zo dňa 25.8,2023 ekonomická administratívna činnosť - prvotná evidencia dodavateľských a  odberateľských faktúr, vedenie interných dokladov,vedenie pokladničných kníh v domácej a zahraničnej mene , finančné operácie s bankami pre odberateľovne  za Február   168 hodín  </t>
  </si>
  <si>
    <t>1DF250077</t>
  </si>
  <si>
    <t xml:space="preserve">Prevádzkové náklady sekretariát SSZ,  Dod1 k ZML  o spolupráci zo dňa 25.8,2023 ekonomická administratívna činnosť - prvotná evidencia dodavateľských a  odberateľských faktúr, vedenie interných dokladov,vedenie pokladničných kníh v domácej a zahraničnej mene , finančné operácie s bankami pre odberateľovne  za Marec 172 hodín  </t>
  </si>
  <si>
    <t>3DF250001</t>
  </si>
  <si>
    <t>08.01.2025</t>
  </si>
  <si>
    <t xml:space="preserve">Prevádzkové náklady SSZ alikv.časť  vedenie a spracovanie  účtovníctva </t>
  </si>
  <si>
    <t>POR FIN.SK s.r.o.</t>
  </si>
  <si>
    <t>3DF250006</t>
  </si>
  <si>
    <t>13.02.2025</t>
  </si>
  <si>
    <t>Prevádzkové náklady SSZ alikv.časť  vedenie a spracovanie  účtovníctva za Január</t>
  </si>
  <si>
    <t>3DF250015</t>
  </si>
  <si>
    <t>Prevádzkové náklady SSZ alikv.časť  vedenie a spracovanie  účtovníctva za Február</t>
  </si>
  <si>
    <t>3DF250028</t>
  </si>
  <si>
    <t>07.04.2025</t>
  </si>
  <si>
    <t>09.04.2025</t>
  </si>
  <si>
    <t>Prevádzkové náklady SSZ alikv.časť  vedenie a spracovanie  účtovníctva za Marec</t>
  </si>
  <si>
    <t>3DF250041</t>
  </si>
  <si>
    <t>08.05.2025</t>
  </si>
  <si>
    <t>12.05.2025</t>
  </si>
  <si>
    <t>Prevádzkové náklady SSZ alikv.časť  vedenie a spracovanie  účtovníctva za Apríl</t>
  </si>
  <si>
    <t>3DF250048</t>
  </si>
  <si>
    <t>09.06.2025</t>
  </si>
  <si>
    <t>Prevádzkové náklady SSZ alikv.časť  vedenie a spracovanie  účtovníctva za Máj</t>
  </si>
  <si>
    <t>3DF250059</t>
  </si>
  <si>
    <t>09.07.2025</t>
  </si>
  <si>
    <t>10.07.2025</t>
  </si>
  <si>
    <t>Prevádzkové náklady SSZ alikv.časť  vedenie a spracovanie  účtovníctva za Jún</t>
  </si>
  <si>
    <t>8.9.2025</t>
  </si>
  <si>
    <t>1DF250030</t>
  </si>
  <si>
    <t>kancelárske potreby pre sekretariát SSZ</t>
  </si>
  <si>
    <t>Lamitec, spol. s r.o.</t>
  </si>
  <si>
    <t>1DF250107</t>
  </si>
  <si>
    <t>1DF250032</t>
  </si>
  <si>
    <t>inštalácia ver.25.101 účtovný softwer Money S3 Automatic</t>
  </si>
  <si>
    <t>Daniel Labanič - DL System</t>
  </si>
  <si>
    <t>1DF250083</t>
  </si>
  <si>
    <t>inštalácia ver.25.300 účtovný softwer Money S3 Automatic, kontrola zálohovania, údržba dát, nastavenie prístupov a formulárov</t>
  </si>
  <si>
    <t>1DF250210</t>
  </si>
  <si>
    <t>Inštalácia ver.25.602 účtovný softwer Money S3 Automatic</t>
  </si>
  <si>
    <t>1DF250229</t>
  </si>
  <si>
    <t>Servisné práce, nastavenie prístupu do Money S3 zamestanancovi SSZ</t>
  </si>
  <si>
    <t>1DF250046</t>
  </si>
  <si>
    <t>služby - antivírová ochrana počítačov SSZ na 3 roky do 20 zariadení ESET PROTECT On-Prem 23.2.2025 do 22.2.2028</t>
  </si>
  <si>
    <t>ITP Invest, s. r.o.</t>
  </si>
  <si>
    <t>1DF250058</t>
  </si>
  <si>
    <t xml:space="preserve">tonery na činnosť sekretatiátu a matričnej komisie 6ks </t>
  </si>
  <si>
    <t>AGEM Computers</t>
  </si>
  <si>
    <t>1DF250144</t>
  </si>
  <si>
    <t>21.05.2025</t>
  </si>
  <si>
    <t>tonery na činnosť ekonomického a účtovného oddelenia</t>
  </si>
  <si>
    <t>1DF250145</t>
  </si>
  <si>
    <t>1ZF23</t>
  </si>
  <si>
    <t>tonery na činnosť ekonomického a účtovného oddelenia 2ks zúčtovacia FA1DF250233</t>
  </si>
  <si>
    <t>1DF250062</t>
  </si>
  <si>
    <t>26.03.2025</t>
  </si>
  <si>
    <t xml:space="preserve">Materiálovo - technické zabezpečenie - drobný sportrebný materiál 2x myš, 1x klávesnica, </t>
  </si>
  <si>
    <t>Mironet.cz a.s.</t>
  </si>
  <si>
    <t>1DF250079</t>
  </si>
  <si>
    <t>Prevádzkové náklady SSZ - 4ks letných pneumatik na služobné auto HONDA CRV 991CV vrátane dopravy</t>
  </si>
  <si>
    <t>Andros s.r.o.</t>
  </si>
  <si>
    <t>1PV2500052</t>
  </si>
  <si>
    <t>20.2.2025</t>
  </si>
  <si>
    <t>prevádzkové náklady sekretariátu  -  Passat BA 720 VF, najazdených 205km</t>
  </si>
  <si>
    <t>1PV2500072</t>
  </si>
  <si>
    <t>5367</t>
  </si>
  <si>
    <t>Prevádzkové náklady auta SSZ - Extraliga a Liga talentovanej mládeoe BA - Príbelce a späť PHM auto SSZ  VW Caravela BA987SR voda do odstrekovača</t>
  </si>
  <si>
    <t>1PV2500113</t>
  </si>
  <si>
    <t>10.6.2025</t>
  </si>
  <si>
    <t>Prevádzkové  náklady  auta VW Caravela BA987SR najazdených 540km Bratislava - Príbelce a späť</t>
  </si>
  <si>
    <t>1PV2500092</t>
  </si>
  <si>
    <t>Prevádzkové  náklady  auta VW Caravela BA987SR najazdených - umytie auta, Majstrovstva kraja Poprad žiakov ZŠ a OG 7.3.2025  a Majstrovstva kraja PO mládeže 8.-9.3.2025 stravné 2 osoby deň</t>
  </si>
  <si>
    <t>1PV2500163</t>
  </si>
  <si>
    <t>26.6.2025</t>
  </si>
  <si>
    <t>7.8.2025</t>
  </si>
  <si>
    <t>1PV2500165</t>
  </si>
  <si>
    <t>Miloslav Benca, prezident SSZ</t>
  </si>
  <si>
    <t>MIMAT s.r.o SHELL</t>
  </si>
  <si>
    <t>diéty oficiálna osoba 1 deň</t>
  </si>
  <si>
    <t>1PV2500116</t>
  </si>
  <si>
    <t>4931, 4930</t>
  </si>
  <si>
    <t>Prevádzkové náklady auta SSZ  VW Passat BA720VF najazdených 61km a  voda do odstrekovača</t>
  </si>
  <si>
    <t>OMV Slovensko,s.r.o.</t>
  </si>
  <si>
    <t>1PV2500079</t>
  </si>
  <si>
    <t>12.5.2025</t>
  </si>
  <si>
    <t>Materiálovo - technické zabezpečenie - drobný spotrebný materiál pamäťová karta Kingston Canvas Select 1ks</t>
  </si>
  <si>
    <t>NAY, a. s.</t>
  </si>
  <si>
    <t>1DF250121</t>
  </si>
  <si>
    <t>Import dát SSZ do Informačného systému športu za 2.až 4 týždeň 2025 v rozssahu 55 hodín</t>
  </si>
  <si>
    <t>Projekt PBS, s.r.o.</t>
  </si>
  <si>
    <t>1DF250129</t>
  </si>
  <si>
    <t>Import dát SSZ do Informačného systému športu za 6.až 8.týždeň 2025 v rozssahu 45 hodín</t>
  </si>
  <si>
    <t>1DF250130</t>
  </si>
  <si>
    <t>Import dát SSZ do Informačného systému športu za 11.až 13.týždeň 2025 v rozssahu 45 hodín</t>
  </si>
  <si>
    <t>1PV2500124</t>
  </si>
  <si>
    <t>12.06.2025</t>
  </si>
  <si>
    <t>Materiálovo - technické zabezpečenie - drobný spotrebný materiál pamäťová karta Verbatim Premium 1ks</t>
  </si>
  <si>
    <t>25.06.2025</t>
  </si>
  <si>
    <t>I2506001</t>
  </si>
  <si>
    <t>31.5.2025</t>
  </si>
  <si>
    <t>licencia office 2024 pre MacBook od 31.05.2025</t>
  </si>
  <si>
    <t>Microsoft</t>
  </si>
  <si>
    <t>1PV2500128</t>
  </si>
  <si>
    <t xml:space="preserve">Materálovo technické zabezpečenie volebného zjazdu SSZ 28.6.2025 - rámy 21ks na ocenenia pre navrhnutých členov  SSZ </t>
  </si>
  <si>
    <t>IKEA Bratislava, s.r.o.</t>
  </si>
  <si>
    <t>3DF250058</t>
  </si>
  <si>
    <t>služby BTS a OPP z 2.kvartal 2025</t>
  </si>
  <si>
    <t>BP PROFI, s.r.o.</t>
  </si>
  <si>
    <t>1PV2500009</t>
  </si>
  <si>
    <t xml:space="preserve">Prevádzkové náklady sekretariát poštovné SSZ za Január </t>
  </si>
  <si>
    <t>Slovenská pošta a.s.</t>
  </si>
  <si>
    <t>1PV2500017</t>
  </si>
  <si>
    <t>06.02.2025</t>
  </si>
  <si>
    <t xml:space="preserve">Prevádzkové náklady sekretariát poštovné SSZ dokumentácia pre volebný zjazd SSZ 28.6.2025 </t>
  </si>
  <si>
    <t>1PV2500029</t>
  </si>
  <si>
    <t>28.02.2025</t>
  </si>
  <si>
    <t>Prevádzkové náklady sekretariát poštovné SSZ za Február</t>
  </si>
  <si>
    <t>1PV250048</t>
  </si>
  <si>
    <t>Prevádzkové náklady sekretariát poštovné SSZ za Marec</t>
  </si>
  <si>
    <t>1PV2500059</t>
  </si>
  <si>
    <t>11-04OA</t>
  </si>
  <si>
    <t>10.4.2025</t>
  </si>
  <si>
    <t>Prevádzkové náklady sekretariát poštovné SSZ členské Apríl</t>
  </si>
  <si>
    <t>1PV2500071</t>
  </si>
  <si>
    <t>Prevádzkové náklady sekretariát poštovné SSZ Apríl</t>
  </si>
  <si>
    <t>1PV2500101</t>
  </si>
  <si>
    <t>Prevádzkové náklady sekretariát poštovné SSZ Máj</t>
  </si>
  <si>
    <t>1PV2500107</t>
  </si>
  <si>
    <t>11.06.2025</t>
  </si>
  <si>
    <t>Prevádzkové náklady sekretariát poštovné SSZ - oznámenie o konaní Volebného Zjazdu SSZ 9.6.2025</t>
  </si>
  <si>
    <t>1PV2500119</t>
  </si>
  <si>
    <t>19.06.2025</t>
  </si>
  <si>
    <t>Prevádzkové náklady sekretariát poštovné SSZ - pozvánky pre hostí volebného zjazdu SSZ a členské</t>
  </si>
  <si>
    <t>1PV2500122</t>
  </si>
  <si>
    <t>Prevádzkové náklady sekretariát poštovné SSZ -hodnotiaca správa 2021-2024 pre delegátov volebného zjazdu SSZ</t>
  </si>
  <si>
    <t>1PV2500131</t>
  </si>
  <si>
    <t>Prevádzkové náklady sekretariát poštovné SSZ Jún</t>
  </si>
  <si>
    <t>1PV2500162</t>
  </si>
  <si>
    <t>Prevádzkové náklady sekretariát poštovné SSZ Júl</t>
  </si>
  <si>
    <t>Prevádzkové náklady sekretariátu auta Honda CRV BL 911IC , Ročná diaľničná známka  v SR ,  1 kus</t>
  </si>
  <si>
    <t>Prevádzkové náklady sekretariátu auta VW Pasat BA720VF , Ročná diaľničná známka  v SR ,  1 kus</t>
  </si>
  <si>
    <t>Prevádzkové náklady sekretariátu auta  FORD TRANSIT BT091EJ , Ročná diaľničná známka  v SR ,  1 kus</t>
  </si>
  <si>
    <t>1DF250017</t>
  </si>
  <si>
    <t>006/2025</t>
  </si>
  <si>
    <t>28.01.2025</t>
  </si>
  <si>
    <t>Prevádzkové náklady sekretariátu auta -údržba VW Pasat BA720VF výmena  filtrov 4ks, oleja vrátane materiálu, oprava parkovacieho čidla</t>
  </si>
  <si>
    <t xml:space="preserve"> GIVIMA s.r.o.</t>
  </si>
  <si>
    <t>1DF250037</t>
  </si>
  <si>
    <t>022/2025</t>
  </si>
  <si>
    <t>20.02.2025</t>
  </si>
  <si>
    <t>Prevádzkové náklady sekretariátu auta  - Náhradné diely - vodná trubka, vákuové čerpadlo, nemrznúca zmes do chladiča a oprava služobného vozidla VW BA720VF</t>
  </si>
  <si>
    <t>1DF250052</t>
  </si>
  <si>
    <t>036/2025</t>
  </si>
  <si>
    <t>12.03.2025</t>
  </si>
  <si>
    <t>Prevádzkové náklady sekretariátu auta - servis služobného vozidla - BT091EJ, Výmena oleja a filtrov, čistič</t>
  </si>
  <si>
    <t>1DF250098</t>
  </si>
  <si>
    <t>070/2025</t>
  </si>
  <si>
    <t>24.04.2025</t>
  </si>
  <si>
    <t>Prevádzkové náklady sekretariátu auta - servis služobného vozidla - BL991IC Honda CRV, Výmena oleja a filtrov, potrebie EGR ventila a jeho výmena, diagnostika vozidla, prezutie a vyváženie kolies</t>
  </si>
  <si>
    <t>1DF250128</t>
  </si>
  <si>
    <t>085/2025</t>
  </si>
  <si>
    <t>22.05.2025</t>
  </si>
  <si>
    <t>Prevádzkové náklady sekretariátu auta - Prezutie a vyváženie kolies na služobných autách SSZ, BT091EJ, BA720VF, BA987SR</t>
  </si>
  <si>
    <t>1DF250159</t>
  </si>
  <si>
    <t>17.06.2025</t>
  </si>
  <si>
    <t>Prevádzkové náklady sekretariátu auta - servis služobného vozidla sekretariátu SSZ, výmena oleja, filtrov, motorčekov, čistič, kladka, kotrola klímy a diagnostika el. sústavy vozidla, Caravella BA987SR</t>
  </si>
  <si>
    <t>1DF250195</t>
  </si>
  <si>
    <t>136/2025</t>
  </si>
  <si>
    <t>Prevádzkové náklady sekretariátu auta  - oprava služobného vozidla tesnenie ventylového veka, diagnostika el.sústavy vozidla, výmena žhaviča, oprava defektu VW BA720VF</t>
  </si>
  <si>
    <t>1DF250019</t>
  </si>
  <si>
    <t>Prevádzkové náklady auta Ford Tourneo Tranzit BL 320 Ndoprava čelného skla - zaliatie ťuknutia od kameňa</t>
  </si>
  <si>
    <t>EUROP-AUTOSKLO BA, s.r.o.</t>
  </si>
  <si>
    <t>1DF250158</t>
  </si>
  <si>
    <t>FV22530159</t>
  </si>
  <si>
    <t>16.06.2025</t>
  </si>
  <si>
    <t>Prevádzkové náklady auta Honda CRV BL991IC - oprava čelného skla</t>
  </si>
  <si>
    <t>1PV2500007</t>
  </si>
  <si>
    <t xml:space="preserve"> 18.1.2025</t>
  </si>
  <si>
    <t>1PV2500012</t>
  </si>
  <si>
    <t>1545, 2 PV2500003</t>
  </si>
  <si>
    <t>03.01.2025</t>
  </si>
  <si>
    <t>OMV Slovensko, a. s.</t>
  </si>
  <si>
    <t>1PV2500021</t>
  </si>
  <si>
    <t>1PV2500031</t>
  </si>
  <si>
    <t>Prevádzkové náklady sekretariátu auta -údržba VW Pasat BA720VF voda do odstrekovača</t>
  </si>
  <si>
    <t>VOMS SK, s.r.o.</t>
  </si>
  <si>
    <t>1PV1500022</t>
  </si>
  <si>
    <t>08.02.2025</t>
  </si>
  <si>
    <t>AUTODECHA BARÁNEK, s.r.o.</t>
  </si>
  <si>
    <t>Prevádzkové náklady sekretariátu auta -údržba VW Pasat BA720VF najazdené 1082km účasť na zabezpečenie športového podujatia Extraliga Bratislava 14.-16.2.2025 najazdených 326km</t>
  </si>
  <si>
    <t>Jánošík-NEA, s.r.o.</t>
  </si>
  <si>
    <t>1PV2500004</t>
  </si>
  <si>
    <t>Materiálovo technické zabezpečenie - ADATA Premium MicroSDHC pamäťová karta spotreba</t>
  </si>
  <si>
    <t>TPD, spol. s r.o.</t>
  </si>
  <si>
    <t>1PV2500035</t>
  </si>
  <si>
    <t>Materiálovo technické zabezpečenie - káble do počítača pre nového zamestnanca</t>
  </si>
  <si>
    <t>1DF250072</t>
  </si>
  <si>
    <t>3/25</t>
  </si>
  <si>
    <t>Prevádzkové náklady - umytie a upratanie  služobných vozidiel SSZ  BL 991IC 2x, BL320ND 2x, BA 720VF 1x za obdobie január-marec25</t>
  </si>
  <si>
    <t>Pavol Strapek</t>
  </si>
  <si>
    <t>1DF250192</t>
  </si>
  <si>
    <t>8/25</t>
  </si>
  <si>
    <t>Prevádzkové náklady - umytie a upratanie  služobných vozidiel SSZ  BL 991IC 1x+umytie motora, BA 987SR + umytie motora 1x, BA 720VF 1x za obdobie april-jún25</t>
  </si>
  <si>
    <t>prevádzkové náklady sekretariátu  -  Passat BA 720 VF technická a emisná kontrola motorového vozidla</t>
  </si>
  <si>
    <t>STK Prievozská, s.r.o.</t>
  </si>
  <si>
    <t>1PV2500110</t>
  </si>
  <si>
    <t>5.4.2025</t>
  </si>
  <si>
    <t>prevádzkové náklady sekretariátu  -  Passat BA 720 VF žiarovky 2ks</t>
  </si>
  <si>
    <t>1PV2500153</t>
  </si>
  <si>
    <t>4.8.2025</t>
  </si>
  <si>
    <t>prevádzkové náklady sekretariátu  -  Passat BA 720 Vf voda do odstrekovača 1ks</t>
  </si>
  <si>
    <t>3DF250003</t>
  </si>
  <si>
    <t>4251148321</t>
  </si>
  <si>
    <t xml:space="preserve">Prevádzkové náklady sekretariát SSZ  -Vodné stočné úžitková voda FA číslo  2410109834 obdobie 1.1.2025-16.1.2025 reálna spotreba čiastočná refundácia 19,9%  </t>
  </si>
  <si>
    <t>3DF250011</t>
  </si>
  <si>
    <t>17.2.2025</t>
  </si>
  <si>
    <t>Prevádzkové náklady SSZ- Spotreba vodné stočné 17.1.-16.2.2025 čiastočná refundácia 19,92%</t>
  </si>
  <si>
    <t>3DF250019</t>
  </si>
  <si>
    <t>4254151291</t>
  </si>
  <si>
    <t>17.3.2025</t>
  </si>
  <si>
    <t>Prevádzkové náklady SSZ- Spotreba vodné stočné 17.2.-16.3.2025 čiastočná refundácia 19,92%</t>
  </si>
  <si>
    <t>3DF250022</t>
  </si>
  <si>
    <t>4251198061</t>
  </si>
  <si>
    <t>24.3.2025</t>
  </si>
  <si>
    <t>25.03.2025</t>
  </si>
  <si>
    <t>Prevádzkové náklady SSZ- Spotreba vodné stočné 17.1.-17.3.2025zúčtovanie nedoplatku</t>
  </si>
  <si>
    <t>3DF250037</t>
  </si>
  <si>
    <t>23.04.2025</t>
  </si>
  <si>
    <t>13.05.2025</t>
  </si>
  <si>
    <t>Prevádzkové náklady SSZ- Spotreba vodné, stočné, zrážky, obdobie 17.3.2025-17.4.2025, čiastočná refundácia 19,92%</t>
  </si>
  <si>
    <t>3DF250044</t>
  </si>
  <si>
    <t>Prevádzkové náklady SSZ- Spotreba vodné, stočné, zrážky, obdobie 18.4.2025-17.5.2025, čiastočná refundácia 19,92%</t>
  </si>
  <si>
    <t>3DF250054</t>
  </si>
  <si>
    <t>19.05.2025</t>
  </si>
  <si>
    <t>Prevádzkové náklady SSZ- Spotreba vodné, stočné, zrážky, obdobie 18.5.2025-17.6.2025, čiastočná refundácia 19,92%</t>
  </si>
  <si>
    <t>3DF250061</t>
  </si>
  <si>
    <t>Prevádzkové náklady SSZ- Spotreba vodné, stočné, zrážky, obdobie 18.6.2025-30.6.2025, čiastočná refundácia 19,92%</t>
  </si>
  <si>
    <t>3DF250008</t>
  </si>
  <si>
    <t xml:space="preserve">Prevádzkové náklady sekretariát SSZ- Spotreba elektrickej energie,Jan25 čiastočná refundácia 19,9%  </t>
  </si>
  <si>
    <t>ZSE Energia</t>
  </si>
  <si>
    <t>3DF250016</t>
  </si>
  <si>
    <t xml:space="preserve">Prevádzkové náklady sekretariát SSZ- Spotreba elektrickej energie,Feb25 čiastočná refundácia 19,9%  </t>
  </si>
  <si>
    <t>3DF250030</t>
  </si>
  <si>
    <t xml:space="preserve">Prevádzkové náklady sekretariát SSZ- Spotreba elektrickej energie, Marec25 čiastočná refundácia 19,9%  </t>
  </si>
  <si>
    <t>3DF250042</t>
  </si>
  <si>
    <t xml:space="preserve">Prevádzkové náklady sekretariát SSZ- Spotreba elektrickej energie,Apríl 25 čiastočná refundácia 19,9%  </t>
  </si>
  <si>
    <t>3DF250051</t>
  </si>
  <si>
    <t xml:space="preserve">Prevádzkové náklady sekretariát SSZ- Spotreba elektrickej energie,Máj 25 čiastočná refundácia 19,9%  </t>
  </si>
  <si>
    <t>9.9.2025</t>
  </si>
  <si>
    <t>3DF250002</t>
  </si>
  <si>
    <t>2410109834</t>
  </si>
  <si>
    <t>Zúčtovaná dodavatelská FA 2410109134 - Prevádzkové náklady SSZ - Dodávka tepelnej energie</t>
  </si>
  <si>
    <t xml:space="preserve">VEOLIA </t>
  </si>
  <si>
    <t>3DF250009</t>
  </si>
  <si>
    <t>2510100609</t>
  </si>
  <si>
    <t>Zúčtovaná dodavatelská FA 2510100609 Variab. Symbol 5111011146 -Prevádzkové náklady sekretariiát SSZ - Dodávka tepelnej energie obdobie Január, častočná refundácia 19,92%</t>
  </si>
  <si>
    <t>3DF250017</t>
  </si>
  <si>
    <t>Zúčtovaná dodavatelská FA 2510101308 Variab. Symbol 5111011146 -Prevádzkové náklady sekretariiát SSZ - Dodávka tepelnej energie obdobie Február, častočná refundácia 19,92%</t>
  </si>
  <si>
    <t>3DF250032</t>
  </si>
  <si>
    <t>14.04.2025</t>
  </si>
  <si>
    <t>Zúčtovaná dodavatelská FA 2510102750 Variab. Symbol 5111011146 -Prevádzkové náklady sekretariiát SSZ - Dodávka tepelnej energie obdobie Marec, častočná refundácia 19,92%</t>
  </si>
  <si>
    <t>3DF250043</t>
  </si>
  <si>
    <t>Zúčtovaná dodavatelská FA 2510104182 Variab. Symbol 5111011146 -Prevádzkové náklady sekretariiát SSZ - Dodávka tepelnej energie obdobie Apríl čiastočná refundácia 19,92%</t>
  </si>
  <si>
    <t>3DF250053</t>
  </si>
  <si>
    <t>23.05.2025</t>
  </si>
  <si>
    <t>13.06.2025</t>
  </si>
  <si>
    <t>Zúčtovaná dodavatelská FA 2510104875 Variab. Symbol 5111011146 -Prevádzkové náklady sekretariiát SSZ - Dodávka tepelnej energie obdobie Máj čiastočná refundácia 19,92%</t>
  </si>
  <si>
    <t>22.12.2025</t>
  </si>
  <si>
    <t>bankový výpis 1/2025</t>
  </si>
  <si>
    <t>bankové poplatky za cezhraničný prevod EB, OUR poplatky zahr.banky a vklad na účet ATM, výbery kartou, vedenie účtu Január2025</t>
  </si>
  <si>
    <t>00151653</t>
  </si>
  <si>
    <t>Slovenská sporiteľňa, a. s.</t>
  </si>
  <si>
    <t>bankový výpis 2/2025</t>
  </si>
  <si>
    <t>bankové poplatky  a vklady na účet ATM, výbery kartou, vedenie účtu Február2025</t>
  </si>
  <si>
    <t>bankový výpis 3/2025</t>
  </si>
  <si>
    <t>31.3.2025</t>
  </si>
  <si>
    <t>bankové poplatky  a vklady na účet ATM, výbery kartou, vedenie účtu Marec2025</t>
  </si>
  <si>
    <t>bankový výpis 4/2025</t>
  </si>
  <si>
    <t>bankové poplatky  a vklady na účet ATM, výbery kartou, vedenie účtu April2025</t>
  </si>
  <si>
    <t>bankový výpis 5/2025</t>
  </si>
  <si>
    <t>31.05.2025</t>
  </si>
  <si>
    <t>bankové poplatky  a vklady na účet ATM, výbery kartou, vedenie účtu  Máj 2025</t>
  </si>
  <si>
    <t>bankový výpis 6/2025</t>
  </si>
  <si>
    <t>bankové poplatky  a vklady na účet ATM, výbery kartou, vedenie účtu  Jún 2025</t>
  </si>
  <si>
    <t>bankový výpis 7/2025</t>
  </si>
  <si>
    <t>bankové poplatky  a vklady na účet ATM, výbery kartou, vedenie účtu  Júl 2025</t>
  </si>
  <si>
    <t>I2503005</t>
  </si>
  <si>
    <t>8001170501</t>
  </si>
  <si>
    <t>18.03.2025</t>
  </si>
  <si>
    <t>UNIQA poisťovňa a.s.</t>
  </si>
  <si>
    <t>I2501005</t>
  </si>
  <si>
    <t>8020200661</t>
  </si>
  <si>
    <t>Prevádzkové náklady sekretariátu zákonné poistné auta Volkswagen Passat BA 720 VF</t>
  </si>
  <si>
    <t>I2501004</t>
  </si>
  <si>
    <t>0700411094</t>
  </si>
  <si>
    <t>Prevádzkové náklady sekretariátu havarijné poistné auta Volswaggen Pasat BA720 VF</t>
  </si>
  <si>
    <t>I2504011</t>
  </si>
  <si>
    <t>24.06.2025</t>
  </si>
  <si>
    <t>I2503004</t>
  </si>
  <si>
    <t>8001170427</t>
  </si>
  <si>
    <t>Prevádzkové náklady sekretariátu havarijné poistné auta Honda CRV 2,2 BL 991 IC obdobie od 01.04.-30.06.2025</t>
  </si>
  <si>
    <t>Prevádzkové náklady sekretariátu povinné zmluvné poistenie auta Honda CRV 2,2 BL 991 IC obdobie od 01.04.-30.06.2025</t>
  </si>
  <si>
    <t>I2506025</t>
  </si>
  <si>
    <t>1DF250009</t>
  </si>
  <si>
    <t>Vyhodnotenie najúspešnejších športovcov a trénerov SSZ za 2024  14.1.2025 hotel TATRA prenájom priestorov a občerstvenie pre športovcov, trénerov,média a hostí podujatia</t>
  </si>
  <si>
    <t>TATRA UNITED CORPORATION a. s.</t>
  </si>
  <si>
    <t>1PV2500011</t>
  </si>
  <si>
    <t xml:space="preserve">vyhodnotenie najúspešnejších športovcov a trénerov SSZ za 2024 - hotel Tatra 14.1.2025 - cestovné a stravné </t>
  </si>
  <si>
    <t>Ing. Jozef Maňo - víceprezident SSZ</t>
  </si>
  <si>
    <r>
      <t>Organizovanie šport podujatí : Majstrovstvá Slovenska vzduchové zbrane, miesto: Košice, termín: 21.3.-23.3.2025,</t>
    </r>
    <r>
      <rPr>
        <b/>
        <sz val="8"/>
        <color theme="1"/>
        <rFont val="Arial"/>
        <family val="2"/>
      </rPr>
      <t xml:space="preserve"> 180 športovcov, 216 štartov, 10 rozhodcov a technický personál, 2 organizačný 10pomocný a ostatní personál, 3 oficiálne osoby, AVIZO č.52/2025/03/01/O-S-E bankovou úhradou dňa 17.3.2025, 6000,-eur </t>
    </r>
  </si>
  <si>
    <t>1DF250059</t>
  </si>
  <si>
    <t>008/2025</t>
  </si>
  <si>
    <t>mediálny servis - spracovanie výstupov zo športového podujatia pre TASR, tlačové média, facebook SSZ bez komerčných partnerov</t>
  </si>
  <si>
    <t>Mgr. Ivan Janko</t>
  </si>
  <si>
    <t>1PV2500042</t>
  </si>
  <si>
    <r>
      <t xml:space="preserve">PHM služobné motorové vozidlo SSZ              EČV: </t>
    </r>
    <r>
      <rPr>
        <sz val="8"/>
        <color theme="1"/>
        <rFont val="Arial"/>
        <family val="2"/>
      </rPr>
      <t xml:space="preserve">BL 320 ND  Ford Tourneo   </t>
    </r>
    <r>
      <rPr>
        <sz val="8"/>
        <color rgb="FFFF0000"/>
        <rFont val="Arial"/>
        <family val="2"/>
      </rPr>
      <t xml:space="preserve">  </t>
    </r>
    <r>
      <rPr>
        <sz val="8"/>
        <rFont val="Arial"/>
        <family val="2"/>
        <charset val="238"/>
      </rPr>
      <t xml:space="preserve">            G120 obdobie: 20.-23.03.2025.                        najazdené kilomentre: 830</t>
    </r>
  </si>
  <si>
    <t>1PV2500045</t>
  </si>
  <si>
    <t>8386, 11241</t>
  </si>
  <si>
    <t>PHM služobné motorové vozidlo SSZ              EČV:BA 987SR  VW Caravella                  obdobie: 20.-23.03.2025.                        najazdené kilomentre: 1313</t>
  </si>
  <si>
    <t>Daniel Taročka člen výkonného výboru SSZ</t>
  </si>
  <si>
    <t>1DF250069</t>
  </si>
  <si>
    <t>225003</t>
  </si>
  <si>
    <t>vyplatenie náhrad za stratu času rozhodcom a technickému personálu 392,50hodín a 11 osôb</t>
  </si>
  <si>
    <t>Športovostrelecký klub Podhradová Košice</t>
  </si>
  <si>
    <t xml:space="preserve">cestovné 3 súkromné auta, stravné 5 osôb a 4 dni krátené </t>
  </si>
  <si>
    <t>prenájom vozidla dovoz a odvoz materiálu zo strelnice do športovej haly na začiatku a po ukonční podujatia</t>
  </si>
  <si>
    <t>ubytovanie rozhodcovia, Technický personál a  hostia 3 osoby a 3 noci, 4 osoby a 2 noci</t>
  </si>
  <si>
    <t>potlač promo stena logo MCRaŠ SR a streleckého zväzu, tlač diplomov 50ks, roll up 1ks pre športové podujatie bez komerčných partnerov, potlač mikin celkovo 7ks pre organizátora preteku, výroba stupňov víťazov, drobné vecné ceny magnetky pre súťažiacich 300ks</t>
  </si>
  <si>
    <t>občertvenie a pitný režim</t>
  </si>
  <si>
    <t>materiálovo technické zabezpečenie- spotrebný materiál pásky stahovacie, zakrývacie plachty 70m</t>
  </si>
  <si>
    <t>služby - prenájom dopravne značky na vyhradenia parkoviska pre účastníkov podujatia čiastková refundácia zo sumy 100eur</t>
  </si>
  <si>
    <t xml:space="preserve">občerstvenie hostia 2x obložené misy, obedy pre rozhodcov a technický personál 3 dni (2 dni 18 obedov a 1 deň 15 obedov) </t>
  </si>
  <si>
    <t>1PV2500043</t>
  </si>
  <si>
    <t>PHM služobné motorové vozidlo SSZ              EČV:BT091EJ Ford Transit                         obdobie: 20.03.2025                              najazdené kilomentre: 500                             prevoz elektornických zariadení SIUS ASCOR  z BA do KE</t>
  </si>
  <si>
    <t>močovina auto SSZ  Ford Transit BT091EJ najazdených 13,79l prevoz elektornických zariadení SIUS ASCOR  z KE do BA a späť</t>
  </si>
  <si>
    <t>PHM služobné motorové vozidlo SSZ              EČV:BT091EJ Ford Transit                         obdobie: 23.03.2025.                            najazdené kilomentre: 452                             prevoz elektornických zariadení SIUS ASCOR  z KE do BA</t>
  </si>
  <si>
    <t>1DF250155</t>
  </si>
  <si>
    <t>225007</t>
  </si>
  <si>
    <t>prenájom športovej haly na 3 dni spolu 33hodín čiastočná refundácia z 2645eur</t>
  </si>
  <si>
    <t>slávnostné otvorenie športového podujatia - kultúrne vytúpenie 2 dni spolu 6 choreografií</t>
  </si>
  <si>
    <t>prenájom veľkoplošnej obrazovky 3 dni</t>
  </si>
  <si>
    <t>prenájom streleckých stien komplet (42ks stien, 15ks predeľovacích stien, stoličky, stoly, osvetlenie a elektrorozvody) 3 dni, 12eur/deň1ks</t>
  </si>
  <si>
    <t>4.3., 19.3.2025</t>
  </si>
  <si>
    <t>materiálovo techbické zabezpečenie - štetce 2ks, kartáč 1ks, plátno na zatienenie 10ks, dosky na stupne víťazov vrátane príslušenstva</t>
  </si>
  <si>
    <t>občertvenie pre rozhodcov, technický personál a hostia</t>
  </si>
  <si>
    <t>Organizovanie šport podujatí : Majstrovstvá SR mládeže  v streľbe zo vzduchových zbraní športová hala Holíč 11.-13.4.2025- 135 športovcov, 192 štartov, 52 trénerov,9 rozhodcov, 5 organizačných pracovníkov, 5 osôb pomocný, 3 ostatní a hostia, 1 oficiálna osoba, Avízo 52/2025/04/01/O-S-E suma 8000,-€ 7.4.2025; suma 4100,-€ poskytnuta z PÚŠ  doplatená z prostriedkov MŠ 24.6.2025</t>
  </si>
  <si>
    <t>1PV2500047</t>
  </si>
  <si>
    <t>organizačný výbor k MSR mládeže 31.3.2025- cestovné súkromne auto</t>
  </si>
  <si>
    <t>Lukáš Jediný riaditeľ organizačného výboru</t>
  </si>
  <si>
    <t>1PV2500046</t>
  </si>
  <si>
    <t>Stanislav Poljovka predseda športovo technickej komisie SSZ</t>
  </si>
  <si>
    <t>1PV2500061</t>
  </si>
  <si>
    <t xml:space="preserve">Organizovanie športového podujatia MSR žiakov a mládeže odvoz dovoz materiálu a osôb 1. - 3.4., 11. a 13.4. 3x cesta BA - Holič a späť PHM auto SSZ  VW Caravela BA987SR najazdených  635 km </t>
  </si>
  <si>
    <t>1PV2500062</t>
  </si>
  <si>
    <t xml:space="preserve">Organizovanie športového podujatia M SR žiakov a mládeže Holíč - prevoz elektornických zariadení SIUS ASCOR  z BA do Holíča 3x cesta BA - Holič a späť PHM auto SSZ  Ford Transit BT051EJ najazdených 573 km </t>
  </si>
  <si>
    <t>1DF250084</t>
  </si>
  <si>
    <t>044/2025</t>
  </si>
  <si>
    <t>ocenenia pre víťazov - diabolo RA Start.177 40ks- čiastočná úhrada z 232,22eur</t>
  </si>
  <si>
    <t>6.5..2025</t>
  </si>
  <si>
    <t>ocenenia pre víťazov - diabolo RA Start.177 40ks-  doplatok čiastkovej úhrady</t>
  </si>
  <si>
    <t>1DF250150</t>
  </si>
  <si>
    <t>Rozhodcovská a organizačná činnosť  Dohoda o vykonaní práce  180 hodín  9 osôb 2 dni</t>
  </si>
  <si>
    <t>ŠSK BETA 77 HOLÍČ</t>
  </si>
  <si>
    <t>ocenenia pre víťazov športového podujatia 72ks pohárov a 69ks medailý vrátane príslušenstva</t>
  </si>
  <si>
    <t>28,4.2025</t>
  </si>
  <si>
    <t>služby - oprava drevenej streleckej zásteny lepenie , výmena skrutiek , pridávanie drevenýh výstuhových prvkov</t>
  </si>
  <si>
    <t>2.4.2025</t>
  </si>
  <si>
    <t>materiálovo technické zabezpečenie- elektroinštalačný materiál</t>
  </si>
  <si>
    <t>materiálovo technické zabezpečenie- masky SIUS ASCOR na vzduchovku, terče rýclopalné pištoľ 100ks</t>
  </si>
  <si>
    <t>25.3.2025</t>
  </si>
  <si>
    <t>drobné vecné ceny pre účastníkov súťaže - perá 200ks s potlačov MSR Holiíč2025, perníky s logom MSR mládeže Holíč, papierové tašky 250ks</t>
  </si>
  <si>
    <t>materiálovo technické zabezpečenie- papiere na diplomy,  pre víťazov športového podujatia</t>
  </si>
  <si>
    <t>26.2.2025</t>
  </si>
  <si>
    <t>drobné vecné ceny pre účastníkov súťaže - obojstranne gravírovaná medaila 200ks</t>
  </si>
  <si>
    <t>materiálovo technické zabezpečenie- textília na zatienenie okien 5ks</t>
  </si>
  <si>
    <t>materiálovo technické zabezpečenie- koberce na palubovku pod strelcov a obojstranná páska kobercová</t>
  </si>
  <si>
    <t>26.2.2025, 24.4.2025</t>
  </si>
  <si>
    <t>materiálovo technické zabezpečenie- gzmové podložky  Unipad 5850 pod strelcov 15ks</t>
  </si>
  <si>
    <t>ubytovanie rozhodcov 3 osoby a 2 noci</t>
  </si>
  <si>
    <t>materiálovo technické zabezpečenie - 2ks bannerov bez komerných partnerov k MSR žiakov a mládeže</t>
  </si>
  <si>
    <t xml:space="preserve">Strava - obedy účastníci + technický personál
262 obedov  a dovoz obedov pre  rozhodcov a technický personál </t>
  </si>
  <si>
    <t>materiálovo technické zabezpečenie- spotrebný materiál obaly na jedlo a príbor, obrúsky, plastové poháre 12ks</t>
  </si>
  <si>
    <t>12.4.2025</t>
  </si>
  <si>
    <t>materiálovo technické zabezpečenie- spotrebný materiál tácky 25ks</t>
  </si>
  <si>
    <t>drogéria</t>
  </si>
  <si>
    <t>občerstvenie - káva pre rozhodcov a technický personál</t>
  </si>
  <si>
    <t>cestovné súkromné auto - prevoz terčov, techniky pred a po ukončení športového podujatia, Holíč-Bratislava SSZ - Holíč 2x, najazdených 340km čiastočne refundované zo sumy  95,54eur</t>
  </si>
  <si>
    <t>cestovné súkromné auto - prevzatie cien na MSR</t>
  </si>
  <si>
    <t xml:space="preserve">cestovné 2 súkromné autá- prevoz streleckých stien Vištuk a Bratislava 10.4.2025  a späť do Vištuku 14.4.2025 po ukončení podujatia   </t>
  </si>
  <si>
    <t>11.4.2025</t>
  </si>
  <si>
    <t>cestovné súkromné auto - hlavný rozhodca 424km</t>
  </si>
  <si>
    <t>cestovné súkromné auto  3x- SIUS Operátor  660km</t>
  </si>
  <si>
    <t xml:space="preserve">Strava -  166x večera a raňajky
148x - ubytovaný športovci
18x - technický personál
+ prevádzkové náklady 140 euro, čiastková úhrada 2215eur, AVÍZOM 52/2025/04/01O-S-E </t>
  </si>
  <si>
    <t>Strava -  166x večera a raňajky
148x - ubytovaný športovci
18x - technický personál
+ prevádzkové náklady 140 euro, doplatok do sumy 2215eur</t>
  </si>
  <si>
    <t>Ubytovanie - Športovci + doprovod 148x
Ubytovanie 148x =1835,2 euro
Miestna daň 148x = 88,80 euro
čiastočná refundácai zo sumy 2080eur, zbytok boli samoplatcovia</t>
  </si>
  <si>
    <t>Ubytovanie - Športovci + tréner pre ŠSK Brezno 2 noci 3 osoby</t>
  </si>
  <si>
    <t>pitný režim pre rozhodcov, technický personál 10.4.2025</t>
  </si>
  <si>
    <t>Organizovanie šport podujatí : Majstrovstvá SR žiakov ZŠ a OG  v streľbe zo vzduchových zbraní športová hala Holíč 11.4.2025- 80 športovcov, 80 štartov, 19 trénerov,9 rozhodcov, 5 organizačných pracovníkov, 10 osôb pomocný a ostatní, 3 hostia, 2 oficiálne osoby</t>
  </si>
  <si>
    <t>Rozhodcovská a organizačná činnosť  Dohoda o vykonaní práce  90 hodín  9 osôb a deň</t>
  </si>
  <si>
    <t>ubytovanie hlavný rozhodca 1 noc</t>
  </si>
  <si>
    <t xml:space="preserve">Strava - obedy účastníci + technický personál
118 obedov  a dovoz obedovpre  rozhodcov a technický personál </t>
  </si>
  <si>
    <t>28.3.2025</t>
  </si>
  <si>
    <t>ocenenia pre víťazov športového podujatia 19ks pohárov a 18ks medailý vrátane príslušenstva</t>
  </si>
  <si>
    <t>Ubytovanie 52 športovcov noc vrátane dane mestu</t>
  </si>
  <si>
    <t>Strava - večere a raňajky pre ubytovaných účastníkov  52 osôb pre doprovod a 6osôb technický personál</t>
  </si>
  <si>
    <t>cestovné  súkromné autom, ZŠ s MŠ Trakovice 160 km</t>
  </si>
  <si>
    <t>cestovné  2 súkromné auta,   ZŠ Sv. Fr. Z Assissi Bratislava 170 km</t>
  </si>
  <si>
    <t>cestovné  súkromné auto, ZŠ Budatínska Bratislava 160 km</t>
  </si>
  <si>
    <t>cestovné súkromné auto, ZŠ s MŠ Vištuk 150 km</t>
  </si>
  <si>
    <t>cestovné  2 súkromné auta,   ZŠ s MŠ SvätýPeter 640 km</t>
  </si>
  <si>
    <t>cestovné súkromné auto, ZŠ VMJ Neded 255 km</t>
  </si>
  <si>
    <t>cestovné súkromné auto, ZŠ Trnovec n. Váhom, ZŠ VMJ Diakovce 230 km</t>
  </si>
  <si>
    <t>cestovné súkromné auto, ZŠ s MŠ Podolie, ZŠ s MŠ Horná streda 160 km</t>
  </si>
  <si>
    <t>cestovné súkromné auto, ZŠ Plevník-Drienové 280 km</t>
  </si>
  <si>
    <t>cestovné 2 súkromné auta,ZŠ Domaniža 270 km</t>
  </si>
  <si>
    <t>cestovné súkromné auto, ZŠ Malinovského Partizánske 260 km</t>
  </si>
  <si>
    <t>cestovné súkromné auto,ZŠ s MŠ Kalinovo 275 km</t>
  </si>
  <si>
    <t>cestovné súkromné auto, ZŠ A. Ipolyiho - Balog nad Ipľom 550 km</t>
  </si>
  <si>
    <t>cestovné súkromné auto,ZŠ Vigľaš 460 km</t>
  </si>
  <si>
    <t>cestovné 2 súkromné auta,ZŠ s MŠ T. Vansovej - Zv. Slatina 920 km</t>
  </si>
  <si>
    <t>cestovné súkromné auto, gym. Š. Moyzesa 21 - Ružomberok 450 km</t>
  </si>
  <si>
    <t>cestovné 3 súkromné autáZŠ s MŠ Hôrky 960 km</t>
  </si>
  <si>
    <t>cestovné súkromné auto, ZŠ Bernolákova 16 Košice 820km</t>
  </si>
  <si>
    <t>cestovné súkromné auto, ZŠ Kežmarská 30 Košice 820 km</t>
  </si>
  <si>
    <t>cestovné súkromné auto, ZŠ P. Horova Michalovce 910 km</t>
  </si>
  <si>
    <t>cestovné súkromné auto,ZŠ Krymská Michalovce910 km</t>
  </si>
  <si>
    <t>cestovné súkromné auto, ZŠ s MŠ Gaboltov 800 km</t>
  </si>
  <si>
    <t>cestovné súkromné auto, ZŠ s MŠ Francisciho Poprad 750 km</t>
  </si>
  <si>
    <t>cestovné 2 súkromné autá, ZŠ s MŠ Scherfelova Poprad 1200 km</t>
  </si>
  <si>
    <t>výpočtová technika 1ks HP Slim S01-pF2053 BLACK HPCD0216k4 čiastočná refundácia z 611,75eur</t>
  </si>
  <si>
    <t xml:space="preserve">Extraliga a liga talentovanej mládeže v streľbe zo vzduchových zbraní v Martine - Športová hala TENNIS SPORT  v dňoch 7.-19.1.2025- 181 športovcov, 347 štartov,21trénerov, 8 rozhodcov, 6 organizačných pracovníkov, 6 pomocní personál, 20 ostatní </t>
  </si>
  <si>
    <t>1PV250028</t>
  </si>
  <si>
    <t>diéty oficiálna osoba</t>
  </si>
  <si>
    <t xml:space="preserve">PHM auto SSZ  Ford Transit BT091EJ najazdených520 km prevoz elektornických zariadení SIUS ASCOR </t>
  </si>
  <si>
    <t>1PV2500054</t>
  </si>
  <si>
    <t>PHM auto SSZ  BA 987SR  VW Caravella , obdobie: 17.-19.1.2025,  najazdené kilomentre: 710km prevoz materiálovo technického zabezpečenia športového podujatia</t>
  </si>
  <si>
    <t>auto SSZ VW Caravela BA 987  SR  , diaľničná známka  v SR ,  1 kus zabezpečenie športových podujatí</t>
  </si>
  <si>
    <t xml:space="preserve">Extraliga a liga talentovanej mládeže v streľbe zo vzduchových zbraní v Bratislave - Športová hala FEI STU Ilkovičova  v dňoch 14.-16.2.2025- 187 športovcov, 352 štartov, 30trénerov, 10 rozhodcov, 3 organizačných pracovníkov, 4 pomocní personál, 2 ostatní </t>
  </si>
  <si>
    <t>1DF250054</t>
  </si>
  <si>
    <t>14.02.2025</t>
  </si>
  <si>
    <t>Materiálovo technické zabezpečenie - drobný spotrebný materiál hmoždinky, vruty, podložky na zaktyrie parkiet</t>
  </si>
  <si>
    <t>18.2.2025</t>
  </si>
  <si>
    <t>drobné občerstvenie  zabezpččené  organizátorom</t>
  </si>
  <si>
    <t>ubytovanie 2 noci,  parkovné a cestovné 1 súkromné auto hlavný rozhodca 362,90eur; ubytovanie rozhodca 1 noc, parkovné a  cestovné 1 súkromné auto 419,32eur; cestovná 1 súkromné auto SIUS ASCOR 176,12eur</t>
  </si>
  <si>
    <t>3.2.2025</t>
  </si>
  <si>
    <t>ocenenia pre športovcov -medaile personalizované  pre jednostlivocv, mixy aj družstvá 180ks čiastočná refundácia z 917,33eur</t>
  </si>
  <si>
    <t>stravné 3 dni rozhodcovia a tech.personal  a 17osôb</t>
  </si>
  <si>
    <t>Materiálovo technické zabezpečenie - prenájom malej a veľkej haly 14.-16. február 2025 čiastočná refundácia z 1500eur</t>
  </si>
  <si>
    <t>Materiálovo technické zabezpečenie - bannery s potlačou loga MCRaŠ SR, SSZ pre športové podujatie, tlač diplomov pre víťazov podujatia</t>
  </si>
  <si>
    <t>12.2.2025</t>
  </si>
  <si>
    <t>Materiálovo technické zabezpečenie - spotrebný materiál Káble na prenos výsledkov do TV a projektorov 3ks, Kábel HDMI na prenos výsledkov do TV a projektorov</t>
  </si>
  <si>
    <t xml:space="preserve"> Dohoda o dobrovoľníctve náhrada za stratu času 9 osôb a 2dni spolu 220hodín a 1 osoba a 4 dni 60hodín spolu 1120eur čiastočná refundácia v sume 520eur</t>
  </si>
  <si>
    <t>1PV2500055</t>
  </si>
  <si>
    <t>PHM auto SSZ  BA 987SR  VW Caravella , obdobie: 13.-16.2.2025,  najazdené kilomentre: 505km prevoz materiálovo technického zabezpečenia športového podujatia</t>
  </si>
  <si>
    <t>Organizovanie športových podujatí :  I.kolo Extraliga+LTM - brokové disciplíny, 25.-27.4.2025, Strelnica Štrky Trnava - 66 športovcov, 66 štartov,10 trénerov, 7 rozhodcov, 2 organizační pracovníci, 1 pomocný personál</t>
  </si>
  <si>
    <t>1DF250116</t>
  </si>
  <si>
    <t>Prenájom strelnice  1 deň z 3dní čiastočná refundácia z 1368eur</t>
  </si>
  <si>
    <t xml:space="preserve"> Materiálovo technické zabezpečenie spotreba asfaltových terčov 5452 z / 14 478 ks, čiastočná refundácia zo sumy 3 329,94eur</t>
  </si>
  <si>
    <t>Rozhodcovská a organizačná činnosť  Dohoda o vykonaní práce  61,25 hodín  7 osôb a 2 dni</t>
  </si>
  <si>
    <t xml:space="preserve">Ocenenie športovcov - Medaile 30 ks </t>
  </si>
  <si>
    <t xml:space="preserve"> Organizovanie športových podujatí : 1 kolo EXTRALIGA a Liga talentovanej mládeže v streľbe z guľových  zbraní  v strelecký areál Príbelce 25.-27.4.2025 - 121 športovcov,314 štartov,15 rozhodcov, 2 org. pracovníci, 8 technický  personál, 13 tréneri, 7 ostatní </t>
  </si>
  <si>
    <t>1DF250080</t>
  </si>
  <si>
    <t>86245</t>
  </si>
  <si>
    <t>Materiálovo technické zabezpečenie- spotrebný terčový materiál 80ks masiek ISSF pre elektronické zariadenia SIUS ASCOR pre športové podujatie</t>
  </si>
  <si>
    <t>CHE-1.107.937.782</t>
  </si>
  <si>
    <t>SIUS AG</t>
  </si>
  <si>
    <t>1PV2500073</t>
  </si>
  <si>
    <t>11544</t>
  </si>
  <si>
    <t xml:space="preserve">Prevádzkové náklady auta SSZ - Organizovanie športového podujatia Extraliga a Liga talentovanej mládeoe BA - Príbelce a späť PHM auto SSZ  VW Caravela BA987SR najazdených  913 km </t>
  </si>
  <si>
    <t>Prevádzkové náklady auta SSZ - Extraliga a Liga talentovanej mládeoe BA - Príbelce a späť PHM auto SSZ  VW Caravela BA987SR najazdených   402km</t>
  </si>
  <si>
    <t>9477</t>
  </si>
  <si>
    <t>Prevádzkové náklady auta SSZ - Extraliga a Liga talentovanej mládeoe BA - Príbelce a späť PHM auto SSZ  VW Caravela BA987SR najazdených   225km</t>
  </si>
  <si>
    <t>01105</t>
  </si>
  <si>
    <t>22.4.2025</t>
  </si>
  <si>
    <t>Prevádzkové náklady auta SSZ - Extraliga a Liga talentovanej mládeže BA - Príbelce a späť PHM auto SSZ  VW Caravela BA987SR najazdených   607km</t>
  </si>
  <si>
    <t>1PV2500085</t>
  </si>
  <si>
    <t>1005094</t>
  </si>
  <si>
    <t>Prevádzkové náklady auta SSZ -  Extraliga a Liga talentovanej mládeže prevoz prvej časti pištoľového terčového zariadenia SIUS ASCOR z BA do PRIBELIEC PHM - Nafta BA-PRIBELCE-BA mesto km 460 FORD TRANZIT BT091EJ</t>
  </si>
  <si>
    <t>1213613</t>
  </si>
  <si>
    <t>28.04.2024</t>
  </si>
  <si>
    <t>Prevádzkové náklady auta SSZ -  Extraliga a Liga talentovanej mládeže prevoz druhej časti puškárskeho terčového zariadenia SIUS ASCOR z BA do PRIBELIEC PHM - Nafta BA-PRIBELCE-BA mesto km 460 FORD TRANZIT BT091EJ</t>
  </si>
  <si>
    <t>1PV2500094</t>
  </si>
  <si>
    <t xml:space="preserve">Prevádzkové  náklady  auto sekretariátu SSZ Honda CRV 2,2 BL 991 IC, PHM obdobie 25.-27.4.2025 najazdených  520km, </t>
  </si>
  <si>
    <t>1DF250153</t>
  </si>
  <si>
    <t xml:space="preserve">cestovné 3 súkromné autá, ubytovanie hlavný rozhodca 2 noci </t>
  </si>
  <si>
    <t>ŠSK LIAZ Veľký Krtíš</t>
  </si>
  <si>
    <t>ubytovanie rozhodcov 5 osôb 2 noci na strelnici</t>
  </si>
  <si>
    <t>Rozhodcovia a tech. obsluha, org. - 24 osôb, 3,5 dňa zabezpečenie stravy počas preteku,raňajky 46 ks, obedy 61 ks, večera 38 kusov</t>
  </si>
  <si>
    <t xml:space="preserve">Dobrovoľníci, náhrada za stratu času-rozhodcovia a technický personál 23 osôb spolu 602 hodín </t>
  </si>
  <si>
    <t>19,4.2025</t>
  </si>
  <si>
    <t>drobné vecné cena pre účastníkov športového podujatia</t>
  </si>
  <si>
    <t xml:space="preserve">materiálovo technické zabezpečenie - masky SIUS ASCOR 35ks puška a 1 balík masky na pištoľ, terče na 50m 3 balíky, terče rýchlopaľné pištaľové  1 balík, </t>
  </si>
  <si>
    <t xml:space="preserve"> prenájom strelnice 3 dni - pušková strelnica 30 stavov, pištolová strelnica 16 stavov,vzduch. hala 8 stavov </t>
  </si>
  <si>
    <t xml:space="preserve">materiálovo techbické zabezpečenie - spotrebný kancelársky materiál a drogéria </t>
  </si>
  <si>
    <t>materiálovo techbické zabezpečenie -  drobný spotrebný materiál pásky rukavice pvc pás</t>
  </si>
  <si>
    <t xml:space="preserve"> Organizovanie športových podujatí : 2 kolo EXTRALIGA a Liga talentovanej mládeže v streľbe z guľových  zbraní  strelnica Košice 23.-25.5.2025 - 124 športovcov,283 štartov,10 rozhodcov, 2 org. pracovníci, 10 technický  personál</t>
  </si>
  <si>
    <t>1PV2500117</t>
  </si>
  <si>
    <t>Prevádzkové náklady auta SSZ - Extraliga a Liga talentovanej mládeže BA - Košice PHM auto SSZ  VW Caravela BA987SR najazdených   859km</t>
  </si>
  <si>
    <t>TANKER, s.r.o.</t>
  </si>
  <si>
    <t>Prevádzkové náklady auta SSZ - Extraliga a Liga talentovanej mládeže Košie -  Bratislava PHM auto SSZ  VW Caravela BA987SR najazdených   358km</t>
  </si>
  <si>
    <t>1PV2500188</t>
  </si>
  <si>
    <t>Prevádzkové náklady auta SSZ - Extraliga a Liga talentovanej mládeže Košie - auto SSZ FORD Transit BT091 EJ najazdených 600km, prevoz terčových. Zaraiadení SIUS ASCOR</t>
  </si>
  <si>
    <t>Prevádzkové náklady auta SSZ - Extraliga a Liga talentovanej mládeže Košie - auto SSZ FORD Transit BT091 EJ najazdených 283km, prevoz terčových zaraiadení SIUS ASCOR, dotankovanie</t>
  </si>
  <si>
    <t>DF250464</t>
  </si>
  <si>
    <t>19.12.2025</t>
  </si>
  <si>
    <t xml:space="preserve">Dobrovoľníci, náhrada za stratu času-rozhodcovia a technický personál 10 osôb spolu 305 hodín </t>
  </si>
  <si>
    <t xml:space="preserve">Športovostrelecký klub Podhradová </t>
  </si>
  <si>
    <t>cestovné 2 rozhodcovia vo výške železnice, 1 rozhodca cestovné ŠPZ PO568ER najazdených 140km, stravné 4 osoby 3 dni 2 osoby 3 dni</t>
  </si>
  <si>
    <t>rozhodcovia ubytovanie  5 osôb 3 noci, 1 osoba 2 noci</t>
  </si>
  <si>
    <t>Materiálovo technické zabezpečenie - tabuľky čísla na označenie terčov puška a pištoľ spolu 92ks, tričká pre technický personál potlač klubová 20ks</t>
  </si>
  <si>
    <t>občertvenie a pitný režim, drobný kancelársky materiál</t>
  </si>
  <si>
    <t>strava obedy pre rozhodcov pre personál príprava súťaze, ktorým nebolo poskytnuté stravné 21.5.2025</t>
  </si>
  <si>
    <t>strava obedy pre 2 rozhodcov pre personál príprava súťaze, ktorým nebolo poskytnuté stravné 23.5.2025, 4 rozhodcom 25.5.2025 čiastočná refundácia z 178,70eur</t>
  </si>
  <si>
    <t>prenájom puškovej strelnice 3dni 20hodín, pištolovej strelnice 36hodín 2 dni, vzduchovkovej strelnice 20hodín 2 dni v cene 3000eur čiastočná refundácia</t>
  </si>
  <si>
    <t>Organizovanie športových podujatí :  II.kolo Extraliga+LTM - brokové disciplíny, 16.-18.5.2025, Strelnica Štrky Trnava - 52 športovcov, 52 štartov,6 trénerov, 5 rozhodcov, 2 organizační pracovníci</t>
  </si>
  <si>
    <t>1DF250140</t>
  </si>
  <si>
    <t>4.6.2025</t>
  </si>
  <si>
    <t>Materiálovo technické zabezpečenie spotreba asfaltových terčov 7350ks/0,23centov/ks čiastočná refundácia za 2574ks</t>
  </si>
  <si>
    <t xml:space="preserve"> Materiálovo technické zabezpečenie spotreba asfaltových terčov 1750ks/0,23centov/ks</t>
  </si>
  <si>
    <t>Rozhodcovia a organizační pracovníci - Dohoda o vykonaní práce Rozhodcovská a organizačná činnosť 36 hodín 3 osoby</t>
  </si>
  <si>
    <t>Rozhodcovská a organizačná činnosť 9 hodín 1 osoba</t>
  </si>
  <si>
    <t xml:space="preserve">Ocenenie športovcov - Medaile 24 ks </t>
  </si>
  <si>
    <t>Organizovanie športových podujatí :  GP Slovakia - brokové disciplíny, 23.-25.5.2025, Strelnica Štrky Trnava - 58 športovcov, 58 štartov,7 trénerov, 6 rozhodcov, 2 organizační pracovníci</t>
  </si>
  <si>
    <t>1DF250139</t>
  </si>
  <si>
    <t>Prenájom strelnice  1 deň z 3dní čiastočná refundácia z 2268eur</t>
  </si>
  <si>
    <t>Materiálovo technické zabezpečenie - kancelárske potreby euroobaly a spinky na štartovné čísla pre strelcov + fixky, perá, ceruzky, opravné pásky a lepidlá na položkové listy, informačné tabule a oznamy pre strelcov + obálky na odmeny pre víťazov</t>
  </si>
  <si>
    <t>Materiálovo technické zabezpečenie - Spotreba asfaltové terče 11 627 ks, cena ks/0,23eur</t>
  </si>
  <si>
    <t>Rozhodcovia a organizační pracovníci - Dohoda o vykonaní práce Rozhodcovská a organizačná činnosť 42 hodín 5 osôb v cene 840eur čiastočná refundácia</t>
  </si>
  <si>
    <t xml:space="preserve">Ocenenie športovcov - sklenené plakety 30 ks </t>
  </si>
  <si>
    <t>Organizovanie športových podujatí :  III.kolo Extraliga+LTM - brokové disciplíny 27.-29.6.2025, Strelnica Štrky Trnava - 51 športovcov, 52 štartov,6 trénerov, 5 rozhodcov, 2 organizační pracovníci</t>
  </si>
  <si>
    <t>1DF250208</t>
  </si>
  <si>
    <t>Materiálovo technické zabezpečenie spotreba asfaltových terčov  11988ks/0,23centov/ks, čiastočná refundácia za 6000ks z celkovej sumy 2757,24eur</t>
  </si>
  <si>
    <t>Rozhodcovia a organizační pracovníci - Dohoda o vykonaní práce Rozhodcovská a organizačná činnosť 61,25 hodín 7 osôb čiastočná refundácia zo sumy 1225eur</t>
  </si>
  <si>
    <t xml:space="preserve">Oganizovanie podujatí : Prípravný pretek Národná liga mládeže v streľbe zo vzduchových zbraní ZŠ Gelnica konané v dňoch1-2.3.2025 -81 športovcov, 81 štartov, 13 trénerov, 6 rozhodcov, 2 organizačný pracovníci </t>
  </si>
  <si>
    <t>1DF250053</t>
  </si>
  <si>
    <t xml:space="preserve"> Dohoda o dobrovoľníctve náhrada za stratu času 8 osôb a 2dni spolu 134hodín</t>
  </si>
  <si>
    <t>Športovo strelecký klub Marecany</t>
  </si>
  <si>
    <t>cestovné súkromné auta 3x  a 2 dni</t>
  </si>
  <si>
    <t>stravné 2 dni rozhodcovia a tech.personal  a 10osôb</t>
  </si>
  <si>
    <t>prenájom 20ks sreleckých zariadení a 2 dni (steny, lapače brokov vrátane osvetlenia, ovládače, podložka pod strelcov) čiastočná refundácia z 300eur</t>
  </si>
  <si>
    <t>tlač diplomov 26ks pre víťazov športového podujatia</t>
  </si>
  <si>
    <t>Ocenenie -športové medaile 36 ks vrátane štítkov, emblémov a stuh</t>
  </si>
  <si>
    <t>Oganizovanie podujatí : Prípravný pretek Národná liga mládeže v streľbe zo vzduchových zbraní ZŠ Šrobárova Prešov konané v dňoch22-23.02.2025 -92 športovcov, 170 štartov, 13 trénerov, 6 rozhodcov, 3 organizačný pracovníci a 1 pomocní</t>
  </si>
  <si>
    <t>1PV2500032</t>
  </si>
  <si>
    <t>5078, 1663</t>
  </si>
  <si>
    <t xml:space="preserve"> materiálovo technické zabezpečenie športového podujatia hlavný rozhodca a zástupca organizátora podujatia - náklady auta SSZ  Passat BA 720 VF , Pohonné hmoty najazdené 950 km, spotrebný materiál HDMI kábel</t>
  </si>
  <si>
    <t>Daniel Taročka</t>
  </si>
  <si>
    <t>1DF250067</t>
  </si>
  <si>
    <t>225</t>
  </si>
  <si>
    <t>prenájom telocvične ZŠ 2 dni</t>
  </si>
  <si>
    <t>35222232</t>
  </si>
  <si>
    <t>Športový klub polícia Prešov</t>
  </si>
  <si>
    <t>Ocenenie -športové medaile 39 ks vrátane štítkov, emblémov a stuh</t>
  </si>
  <si>
    <t>prenájom streleckých zariadení a 2 dni (steny, lapače brokov vrátane osvetlenia, ovládače, podložka pod strelcov) čiastočná refundácia z 700eur</t>
  </si>
  <si>
    <t xml:space="preserve"> Dohoda o dobrovoľníctve náhrada za stratu času 10 osôb a 2dni spolu 100hodín čiastočná refundácia z 680eur 6osôb a 60hodín</t>
  </si>
  <si>
    <t>1DF250071</t>
  </si>
  <si>
    <t>251586</t>
  </si>
  <si>
    <t>ocenenia - vyhodnotenie najúspešnejších športovcov a družstiev národnej ligy mládeže vzduchovková sezóna 2024/2025 na MSR mládeže v Holíči športová hala 13.04.2025, poháre 81ks, 72ks medaili</t>
  </si>
  <si>
    <t>46936238</t>
  </si>
  <si>
    <t>3G, s.r.o.</t>
  </si>
  <si>
    <t>Oganizovanie podujatí : Prípravný pretek Národná liga mládeže v streľbe zo vzduchových zbraní ZŠ s MŠ Svätý Peter konané   29.-30.03.2025 - 110 športovcov, 269 štartov, 23 trénerov, 3 rozhodcovia, 3 organizačný pracovníci, 4 pomocní a 2 ostatní</t>
  </si>
  <si>
    <t>1DF250095</t>
  </si>
  <si>
    <t>25002</t>
  </si>
  <si>
    <t>Ocenenie -športové medaile 96 ks vrátane štítkov, emblémov a stuh</t>
  </si>
  <si>
    <t>Športovo strelecko-atletický klub Elán</t>
  </si>
  <si>
    <t xml:space="preserve"> Dohoda o dobrovoľníctve náhrada za stratu času 7osôb a 2dni spolu 88hodín</t>
  </si>
  <si>
    <t>materiálovo technické zabezpečenie - drobný spotrebný materiál a hygienické potreby</t>
  </si>
  <si>
    <t>prenájom streleckých zariadení 40ks spolu,  2,5eur a kus a 6hodín a 2 dni ( bezpečnostné steny s lapačmi brokov vrátane osvetlenia, ovládače, podložka pod strelcov) čiastočná refundácia zo sumy 600eur</t>
  </si>
  <si>
    <t xml:space="preserve">Oganizovanie podujatí : Prípravný pretek Národná liga mládeže v streľbe zo vzduchových zbraní ZŠ s MŠ MPČĽ Brezno konané  15.-16.3.2025 - 183 športovcov, 260 štartov,15 trénerov, 5 rozhodcovia a 5 pomocní </t>
  </si>
  <si>
    <t>1PV2500056</t>
  </si>
  <si>
    <t>PHM auto SSZ  BA 987SR  VW Caravella , obdobie: 14.-16.3.2025,  najazdené kilomentre: 723km prevoz materiálovo technického zabezpečenia športového podujatia Národná liga mládeže v Brezne vzduchové zbrane</t>
  </si>
  <si>
    <t>1DF250383</t>
  </si>
  <si>
    <t>4/2025</t>
  </si>
  <si>
    <t>3.12.2025</t>
  </si>
  <si>
    <t>prenájom streleckej steny s lapačom, 2,50eur/hod./1ks, spolu19hod.a 25ks čiastková refundácia z 1 187,50eur</t>
  </si>
  <si>
    <t xml:space="preserve">Športovo strelecký klub pri Mestskom športovom klube Brezno </t>
  </si>
  <si>
    <t>1DF250057</t>
  </si>
  <si>
    <r>
      <t xml:space="preserve">Organizovanie športových podujatí: </t>
    </r>
    <r>
      <rPr>
        <b/>
        <sz val="8"/>
        <color theme="1"/>
        <rFont val="Arial"/>
        <family val="2"/>
      </rPr>
      <t>Streľba vzduchových zbraní Základných škôl postupové súťaže Krajské kolo Nitra v telocvični ZŠ Holého Nitra 07.03.2025-</t>
    </r>
    <r>
      <rPr>
        <sz val="8"/>
        <color theme="1"/>
        <rFont val="Arial"/>
        <family val="2"/>
      </rPr>
      <t xml:space="preserve"> 35 športovcov,  7 pedagogický dozor a  trénerov-doprovod ,5 rozhodci, 4 pomocní a ostatní -   Materiálovo technické zabezpečenie terčepuška ISSF 6tis.ks, terče mládežnícke Slávia 3tis.ks 240eur, ,cestovné 1 súkromné auto 58eur,  , dobrovoľníci náhrada za stratu času 35hodín a  5 osôb 140eur, poštové poplatky 12,50eur, ceny pre víťazov športového podujatia poháre 23ks a medaily 5ks spolu v cene 154,10eur čiastočná refundácia  v cene 149,50eur</t>
    </r>
  </si>
  <si>
    <t>1DF250073</t>
  </si>
  <si>
    <t>22025</t>
  </si>
  <si>
    <r>
      <t>Organizovanie športových podujatí:</t>
    </r>
    <r>
      <rPr>
        <b/>
        <sz val="8"/>
        <color theme="1"/>
        <rFont val="Arial"/>
        <family val="2"/>
      </rPr>
      <t xml:space="preserve"> Streľba vzduchových zbraní Základných škôl postupové súťaže Krajské kolo Bratislava strelnica SAV 27.03.2025</t>
    </r>
    <r>
      <rPr>
        <sz val="8"/>
        <color theme="1"/>
        <rFont val="Arial"/>
        <family val="2"/>
      </rPr>
      <t>- 41 športovcov a 41 štartov  8 pedagogický dozor a  trénerov-doprovod ,3 rozhodcovia-   Materiálovo technické zabezpečenie - ceny pre víťazov športového podujatia poháre 21ks a medaily 12ks spolu v cene 257,85eur čiastočná refundácia  v cene 260eur; prenájom vzduchovkovej strelnice deň do 6hod. 17stanovišť v cene 320eur; občerstvenie pre súťažiacich v cene 22,15eur</t>
    </r>
  </si>
  <si>
    <t>Športovo-strelecký klub SAV Bratislava</t>
  </si>
  <si>
    <t>1DF250101</t>
  </si>
  <si>
    <t>32025</t>
  </si>
  <si>
    <r>
      <t>Organizovanie športových podujatí:</t>
    </r>
    <r>
      <rPr>
        <b/>
        <sz val="8"/>
        <color theme="1"/>
        <rFont val="Arial"/>
        <family val="2"/>
      </rPr>
      <t xml:space="preserve"> Streľba vzduchových zbraní Základných škôl postupové súťaže Krajské kolo Košice Základná škola Gelnica 28.03.202</t>
    </r>
    <r>
      <rPr>
        <sz val="8"/>
        <color theme="1"/>
        <rFont val="Arial"/>
        <family val="2"/>
      </rPr>
      <t>5- 42 športovcov a 42 štartov  9 pedagogický dozor a  trénerov-doprovod ,4 rozhodcovia, 4organizační pracovníci -  Smernica o rozhodovaní rozhodci dobrovoľníctvo náhrada za stratu času  8osôb /deň a 51 hodín 184eur; cestovné 2 súkromné autá 39,34eur; občerstvenie a pitný režim pre súťažiacich 89,70eur; ceny pre víťazov športového podujatia medaily 27ks spolu v cene33,20eur; obedy pre rozhodcov a technický personál 10ks v cene 59eur;  tlač diplomov 36ks v cene 54eur;  prenájom streleckých zariadení (stena, lapač brokov, ovládač, podložka pod strelca, osvetlaenie) pre 20 stanovišť v cene 140eur;</t>
    </r>
  </si>
  <si>
    <t>Športovostrelecký klub Margecany</t>
  </si>
  <si>
    <t>1DF250125</t>
  </si>
  <si>
    <t>202503</t>
  </si>
  <si>
    <r>
      <t>Organizovanie športových podujatí:</t>
    </r>
    <r>
      <rPr>
        <b/>
        <sz val="8"/>
        <color theme="1"/>
        <rFont val="Arial"/>
        <family val="2"/>
      </rPr>
      <t xml:space="preserve"> Streľba vzduchových zbraní Základných škôl postupové súťaže Krajské kolo Trenčín strelnica Domaníža 18.3.2025</t>
    </r>
    <r>
      <rPr>
        <sz val="8"/>
        <color theme="1"/>
        <rFont val="Arial"/>
        <family val="2"/>
      </rPr>
      <t>- 22 športovcov a 22 štartov  13 pedagogický dozor a  trénerov-doprovod ,5 rozhodcovia, 2 organizační pracovníci, 3 pomocní personál a ostatní-   Materiálovo technické zabezpečenie - tonery do tlačiarne 53,80eur, výkresy na tlač diplomov 17,75eur, diabolky strelivo na súťaž 4krabička a terče 89,60eur, ceny pre víťazov športového podujatia poháre 6ks a medaily 35ks spolu v cene 84,95eur, občerstvenie pre súťažicha rozhodcov 139,30eur,  stravné a náhrada za stratu času 6 osôb a 48hodín rozhodcovia214,60eur</t>
    </r>
  </si>
  <si>
    <t>Športový strelecká klub Domaníža, o.z.</t>
  </si>
  <si>
    <r>
      <t>Organizovanie športových podujatí:</t>
    </r>
    <r>
      <rPr>
        <b/>
        <sz val="8"/>
        <color theme="1"/>
        <rFont val="Arial"/>
        <family val="2"/>
      </rPr>
      <t xml:space="preserve"> Streľba vzduchových zbraní Základných škôl postupové súťaže Krajské kolo Poprad 7.3.2025 - 35 športovcov a 35 štartov  4 pedagogický dozor a  trénerov ,2 rozhodcovia-  </t>
    </r>
    <r>
      <rPr>
        <sz val="8"/>
        <color theme="1"/>
        <rFont val="Arial"/>
        <family val="2"/>
      </rPr>
      <t xml:space="preserve"> materiálovo technické zabezpečenie -  občerstvenie pre súťažich 150eur,  ceny pre víťazov12ks medaili 14,15eur, PHM služovné auto SSZ VW Caravelle  BA 987SR najazdených 581km v cene 102,28eur; stravné rozhodcovaia 2 dni v cene 61,40eur</t>
    </r>
  </si>
  <si>
    <t>Daniel Taročka predseda krajského výboru SSZ Prešov</t>
  </si>
  <si>
    <t>1DF250028</t>
  </si>
  <si>
    <r>
      <rPr>
        <b/>
        <sz val="8"/>
        <rFont val="Arial"/>
        <family val="2"/>
        <charset val="238"/>
      </rPr>
      <t>Streľba vzduchových zbraní Základných škôl postupové súťaže Okresné kolo Šaľa telocvičňa ZŠ Hollého  23.1.2025-</t>
    </r>
    <r>
      <rPr>
        <sz val="8"/>
        <rFont val="Arial"/>
        <family val="2"/>
      </rPr>
      <t>22š</t>
    </r>
    <r>
      <rPr>
        <sz val="8"/>
        <rFont val="Arial"/>
        <family val="2"/>
        <charset val="238"/>
      </rPr>
      <t>portovcov, 22 štartov, 4 tréneri,  3 rozhodcovia  - drobný spotrebný materiál batérie do ovládačov 10,85eur,  kancelárske potreby pre usporiadnie športového podujatia 24,79eur, medaile 15ks pre vítažov podujatia, terč slávia 1 kotúč, 80,40eur čiastočná refundácia v sume 79,55eur</t>
    </r>
  </si>
  <si>
    <t>1DF250043</t>
  </si>
  <si>
    <t>001/2025</t>
  </si>
  <si>
    <r>
      <rPr>
        <b/>
        <sz val="8"/>
        <rFont val="Arial"/>
        <family val="2"/>
        <charset val="238"/>
      </rPr>
      <t>Streľba vzduchových zbraní Základných škôl postupové súťaže Okresné kolo Kysucké Nové Mesto  23.1.2025-</t>
    </r>
    <r>
      <rPr>
        <sz val="8"/>
        <rFont val="Arial"/>
        <family val="2"/>
      </rPr>
      <t>18š</t>
    </r>
    <r>
      <rPr>
        <sz val="8"/>
        <rFont val="Arial"/>
        <family val="2"/>
        <charset val="238"/>
      </rPr>
      <t xml:space="preserve">portovcov, 18štartov, 4 tréneri a pedagogivký dozor - drobné občerstvenie  pre účastníkov súťaže 57,51eur, návleky do telocvične 4eur, drobný kancelársky materiál 43,91 eur, ocenenia pre víťazov 6ks pohárov čiastočná refundácia zo sumy 46,60eur vo výške 44,58eur, </t>
    </r>
  </si>
  <si>
    <t>Centrum voľného času KNM</t>
  </si>
  <si>
    <t>1DF250096</t>
  </si>
  <si>
    <t>25001</t>
  </si>
  <si>
    <r>
      <rPr>
        <b/>
        <sz val="8"/>
        <rFont val="Arial"/>
        <family val="2"/>
        <charset val="238"/>
      </rPr>
      <t xml:space="preserve">Streľba vzduchových zbraní Základných škôl postupové súťaže Okresné kolo Komárno 3.3.2025- </t>
    </r>
    <r>
      <rPr>
        <b/>
        <sz val="8"/>
        <rFont val="Arial"/>
        <family val="2"/>
      </rPr>
      <t>35športovcov, 35štartov, 5 trénerov a pedagogivký dozor, 3 rozhodcovia, 2organizační pracovníci, 2 pomocní personál</t>
    </r>
    <r>
      <rPr>
        <sz val="8"/>
        <rFont val="Arial"/>
        <family val="2"/>
        <charset val="238"/>
      </rPr>
      <t xml:space="preserve"> -  ocenenia pre víťazov 6ks pohárov a 30ks medailí vrátena príslušenstva 65,45eur čiastočná refundácia v sume 55eur; dohody o dobrovoľníctve náhrada za stratu času 5 osôb deň a 25hodín 95eur </t>
    </r>
  </si>
  <si>
    <t>1DF250066</t>
  </si>
  <si>
    <t>225002</t>
  </si>
  <si>
    <r>
      <rPr>
        <b/>
        <sz val="8"/>
        <rFont val="Arial"/>
        <family val="2"/>
        <charset val="238"/>
      </rPr>
      <t xml:space="preserve">Streľba vzduchových zbraní ZŠ- Okresné kolo Košice I.,II.,III.,IV, centrum voľného času Košice dňa 26.02.2025 </t>
    </r>
    <r>
      <rPr>
        <sz val="8"/>
        <rFont val="Arial"/>
        <family val="2"/>
        <charset val="238"/>
      </rPr>
      <t xml:space="preserve">, počet účastníkov30, 30 štartov, 2 rozhodcovia,, 2 organizačný , 1pomocní - rozhodcovské  smernica o rozhodovaní 2 osoby 8 hodín Dobrovoľníctvo náhrada za stratu času 48eur,  občerstvenie a pitný režim pre účastníkov súťaže 59,95eurprenájom miestnosti CVČ 50eur, vyhotovenie a tlač diplomov 43ks   </t>
    </r>
  </si>
  <si>
    <t xml:space="preserve">Športovo strelecký klub Podhradová </t>
  </si>
  <si>
    <r>
      <t xml:space="preserve">Porovnávací  pretek </t>
    </r>
    <r>
      <rPr>
        <b/>
        <sz val="8"/>
        <color theme="1"/>
        <rFont val="Arial"/>
        <family val="2"/>
      </rPr>
      <t>Memoriál Vojtecha Vargu staršieho strelnica Štrky Trnava, konané 11.</t>
    </r>
    <r>
      <rPr>
        <b/>
        <sz val="8"/>
        <rFont val="Arial"/>
        <family val="2"/>
        <charset val="238"/>
      </rPr>
      <t>-13.4.2025</t>
    </r>
    <r>
      <rPr>
        <sz val="8"/>
        <rFont val="Arial"/>
        <family val="2"/>
        <charset val="238"/>
      </rPr>
      <t xml:space="preserve">, </t>
    </r>
    <r>
      <rPr>
        <b/>
        <sz val="8"/>
        <rFont val="Arial"/>
        <family val="2"/>
      </rPr>
      <t>49 športovcov, 8 trénerov, 4 rozhodcovia, 2 organizační pracovníci a  pomocní personál</t>
    </r>
  </si>
  <si>
    <t>1DF250091</t>
  </si>
  <si>
    <t>FA25033</t>
  </si>
  <si>
    <t>ocenenia pre víťozov 3ks pohárov a 6ks medailí</t>
  </si>
  <si>
    <t>Materiálovo technické zabezpečenie - Spotreba asfaltové terče 10950 ks v sume 2 511,60eur, čiastočná refundácia za 2500ks terčov</t>
  </si>
  <si>
    <t>Prenájom strelnice 3 dni čiastočná refundácia z 1368eur</t>
  </si>
  <si>
    <r>
      <t xml:space="preserve">Porovnávací  pretek </t>
    </r>
    <r>
      <rPr>
        <b/>
        <sz val="8"/>
        <color theme="1"/>
        <rFont val="Arial"/>
        <family val="2"/>
      </rPr>
      <t>Jarný pohár TRAP strelnica Štrky Trnava, konané 28.</t>
    </r>
    <r>
      <rPr>
        <b/>
        <sz val="8"/>
        <rFont val="Arial"/>
        <family val="2"/>
        <charset val="238"/>
      </rPr>
      <t>-30.3.2025</t>
    </r>
    <r>
      <rPr>
        <sz val="8"/>
        <rFont val="Arial"/>
        <family val="2"/>
        <charset val="238"/>
      </rPr>
      <t xml:space="preserve">, </t>
    </r>
    <r>
      <rPr>
        <b/>
        <sz val="8"/>
        <rFont val="Arial"/>
        <family val="2"/>
      </rPr>
      <t>43 športovcov, 7 trénerov, 5rozhodcovia, 2 organizační pracovníci a  pomocní personál</t>
    </r>
  </si>
  <si>
    <t>1DF250092</t>
  </si>
  <si>
    <t>FA25032</t>
  </si>
  <si>
    <t xml:space="preserve">ocenenia pre víťozov 10ks pohárov </t>
  </si>
  <si>
    <t>Materiálovo technické zabezpečenie - Spotreba asfaltové terče 9450ks v sume 2 168,44eur, čiastočná refundácia za 5323ks terčov</t>
  </si>
  <si>
    <t>Prenájom strelnice 3 dni čiastočná refundácia z 1368eur za 1 deň</t>
  </si>
  <si>
    <t>Rozhodcovia a organizační pracovníci - Rozhodcovská a organizačná činnosť 8hodín 1 osoba a 2 dni</t>
  </si>
  <si>
    <t>1DF250149</t>
  </si>
  <si>
    <t>2025/3</t>
  </si>
  <si>
    <r>
      <t xml:space="preserve">Memoriál Dušana Saba 31.5.2025 strelnica Vištuk - </t>
    </r>
    <r>
      <rPr>
        <sz val="9"/>
        <rFont val="Times New Roman"/>
        <family val="1"/>
      </rPr>
      <t>25 športovcov, 16 štartov, občerstvenie pre účastníkov podujatia čiastočná refundácia z 251,99eur</t>
    </r>
  </si>
  <si>
    <t>Športovo - strelecký klub Vištuk</t>
  </si>
  <si>
    <t>1DF250001</t>
  </si>
  <si>
    <t>39/2025-A</t>
  </si>
  <si>
    <t>členské SSZ F.I.T.A.S.C na rok 2025</t>
  </si>
  <si>
    <t>1DF250006</t>
  </si>
  <si>
    <t>INVOICE 1,2025</t>
  </si>
  <si>
    <t>členské SSZ European Shooting Confederation</t>
  </si>
  <si>
    <t>The European Shooting Confederation</t>
  </si>
  <si>
    <t>1DF250007</t>
  </si>
  <si>
    <t>INVOICE 07012025</t>
  </si>
  <si>
    <t>členské SSZ International Shooting Confederation</t>
  </si>
  <si>
    <t>D-80333</t>
  </si>
  <si>
    <t>INTERNATIONL SHOOTING SPORT FEDERATION</t>
  </si>
  <si>
    <t>1DF250191</t>
  </si>
  <si>
    <t>Členský poplatok Medzinárodnej federácii historických zbraní na rok 2025</t>
  </si>
  <si>
    <t>Muzzle Loaders Associations International Confederation</t>
  </si>
  <si>
    <t xml:space="preserve">Zasadnutie ESC Jerevajn - Armensko 23.-26.10.2025, doprava letecky, 2 oficiálne osoby, 1 vodič preprava na a z letiska </t>
  </si>
  <si>
    <t>1DF250214</t>
  </si>
  <si>
    <t xml:space="preserve">letenka Viedeň - Jerevajn a späť 1 osoba  23.-26.10.2025 </t>
  </si>
  <si>
    <t>1DF250215</t>
  </si>
  <si>
    <t xml:space="preserve">poistenie storna letenka Viedeň - Jerevajn a späť 1 osoba  23.-26.10.2025 </t>
  </si>
  <si>
    <t>I2509048</t>
  </si>
  <si>
    <t>poistné 2 osoby 4 dní</t>
  </si>
  <si>
    <t>Allianz- Slovenská poisťovňa , a.s.</t>
  </si>
  <si>
    <t>1DF250344</t>
  </si>
  <si>
    <t>2025-GA-10-18</t>
  </si>
  <si>
    <t>ubytovanie 2  osoby 3 noci</t>
  </si>
  <si>
    <t xml:space="preserve"> European Shooting Confederation</t>
  </si>
  <si>
    <t>1PV25000242</t>
  </si>
  <si>
    <t>23.10.2025</t>
  </si>
  <si>
    <t>stravné 2 osoby</t>
  </si>
  <si>
    <t>Ingrid Šindlerová sekretariát SSZ</t>
  </si>
  <si>
    <t>cestovné súkromná auto ŠPZ: KE 383HR najazdených 840km</t>
  </si>
  <si>
    <t>vedúci výpravy Ing. Jozef Maňo</t>
  </si>
  <si>
    <t>0000759</t>
  </si>
  <si>
    <t>ubytovanie 1 osoba 1 noc Bratislava</t>
  </si>
  <si>
    <t>Bohdal RAJ s.r.o.</t>
  </si>
  <si>
    <t>1DF250357</t>
  </si>
  <si>
    <t>202507310</t>
  </si>
  <si>
    <t>7.11.2025</t>
  </si>
  <si>
    <t>dovoz a odvoz z letiska 2 osoby</t>
  </si>
  <si>
    <t xml:space="preserve"> Vyhodnotenie športovcov  a trénerov za rok 2024  príprava, vyhotovenie foto, grafická úprava,spracovanie , tlač  dokumentácie a   dodanie albumu so 100 ks fotografií  Naúspešnenjších strelcov za rok 2024 </t>
  </si>
  <si>
    <t>Ing. Alena  Mésarošová-ALUMO</t>
  </si>
  <si>
    <t>1DF250273</t>
  </si>
  <si>
    <t>Najúspešnejší strelci  SSZ rok 2024  -kalendár formát A-2  rámovanie originálov vypodpisovaného športovcami</t>
  </si>
  <si>
    <t>MaaM ADASO s.r.o.</t>
  </si>
  <si>
    <t>1DF250036</t>
  </si>
  <si>
    <t>F00001/25</t>
  </si>
  <si>
    <t>5.3.2025</t>
  </si>
  <si>
    <t xml:space="preserve">poplatok za školenie  1 osoba </t>
  </si>
  <si>
    <t>HU18162699</t>
  </si>
  <si>
    <t>Magyar Sportlövoök Szövetsége</t>
  </si>
  <si>
    <t>1DF250188</t>
  </si>
  <si>
    <t>9120250701</t>
  </si>
  <si>
    <t>služby -  športovo technická komisia spracovanie plánu činnosti a kalendára SSZ pre 2025, schvaľovanie propozícii k športovým podujatiam SSZ, spracovanie kvalifikačných rebríčkov  za obdobie Január - Jún 140 hod.</t>
  </si>
  <si>
    <t>Ing. Stanislav Poljovka</t>
  </si>
  <si>
    <t>1PV2500154</t>
  </si>
  <si>
    <t xml:space="preserve">poštovné - podklady z kontrolnej činnosti pre komisiu riadenia reprezentácie,, zaslanie preukazov pre 2 rozhodcov </t>
  </si>
  <si>
    <t xml:space="preserve">Ing. Josef Valvoda , predseda komisie rozhocov </t>
  </si>
  <si>
    <t>kontrolná činnosť športového podujatia komisie rozhodcov Národná liga mládeže Zvolen 12.01.2025  - cestovné súkromné auto</t>
  </si>
  <si>
    <t>kontrolná činnosť športového podujatia komisie rozhodcov 1. slovenská liga a pohár Petra Zborovjana  8.02.2025 preprava kontrolného materiálu a materiálu komisie rozhodcov - cestovné súkromné auto</t>
  </si>
  <si>
    <t xml:space="preserve">Grand Prix HN, Mníchov, Nemecko 21-26.1.2025, a dovoz terčového materiálu , rokovanie  z organizačným výborom a zástupcami ISSF  doprava autami SSZ ,  2 oficiálne osoby, 1 vodič, 1 lekár  </t>
  </si>
  <si>
    <t>I2501003</t>
  </si>
  <si>
    <t>04.01.2025</t>
  </si>
  <si>
    <t xml:space="preserve">poistné 2 osoby </t>
  </si>
  <si>
    <t>1PV2500006</t>
  </si>
  <si>
    <t>Ubytovanie s ranajkami 2 noci od 24-26.1.2023 4 osoby</t>
  </si>
  <si>
    <t xml:space="preserve">booking.com Hotel Daniel, Mníchov </t>
  </si>
  <si>
    <t>prevádzkové náklady auta Ford Tourneo BL320ND Diaľničné poplatky Rakúsko</t>
  </si>
  <si>
    <t>ASFINAG</t>
  </si>
  <si>
    <t>493593/0604/604</t>
  </si>
  <si>
    <t>25.01.2025</t>
  </si>
  <si>
    <t>prevádzkové náklady auta Ford Tourneo BL320ND Parkovanie pri ubytovaní</t>
  </si>
  <si>
    <t>DE136706710</t>
  </si>
  <si>
    <t>Tiefgarage Stachus  Contipark International Parking GmbH</t>
  </si>
  <si>
    <t>9162/00002/009</t>
  </si>
  <si>
    <t xml:space="preserve">prevádzkové náklady auta Ford Tourneo BL320ND Pohonné hmoty  najazdených48,82l a 594 km </t>
  </si>
  <si>
    <t>DE118617001</t>
  </si>
  <si>
    <t xml:space="preserve">ESSO Deutschland GmbH </t>
  </si>
  <si>
    <t>6032</t>
  </si>
  <si>
    <t>26.01.2025</t>
  </si>
  <si>
    <t xml:space="preserve">prevádzkové náklady auta Ford Tourneo BL320ND Pohonné hmoty  najazdených 44,83l a 500 km </t>
  </si>
  <si>
    <t>794708/206</t>
  </si>
  <si>
    <t>diéty 4 osoby a 2 dni ponížení o raňajky z ubytovania</t>
  </si>
  <si>
    <t>Miloslav benca vedúci výpravy</t>
  </si>
  <si>
    <t>1DF250018</t>
  </si>
  <si>
    <t>29.01.2025</t>
  </si>
  <si>
    <t xml:space="preserve">materiálovo technické zabezpečenie - spotrebný materiál terče celkovo 2975ks pre potreby uskutočnenia kjaských kôl odbornej komisie historickej streľby </t>
  </si>
  <si>
    <t>DE813150340</t>
  </si>
  <si>
    <t>KRUGER Druck+Verlag GmbH&amp;Co.KG</t>
  </si>
  <si>
    <t>1DF250055</t>
  </si>
  <si>
    <t>zabezpečenie bezpečnostnej služby na skladové priestory SSZ v suteréne objektu Wolkrova BA za obdobie 17.3.-31.12.2025 uskladnenie technológii potrebných pre usporiadanie športových podujatí podľa pravidiel ISSF</t>
  </si>
  <si>
    <t>JABLOTRON ITY Slovakia s.r.o.</t>
  </si>
  <si>
    <t>2PV2500004</t>
  </si>
  <si>
    <t>14.01.2025</t>
  </si>
  <si>
    <t>Vyhodnotenie najúspešnejších športovcov a trénerov SSZ za 2024 14.1.2025 hotel TATRA - moderovanie podujatia v čase 10.30-14.00hod</t>
  </si>
  <si>
    <t>Mgr. Andrej Bartaloš</t>
  </si>
  <si>
    <t>2PV2500005</t>
  </si>
  <si>
    <t>Vyhodnotenie najúspešnejších športovcov a trénerov SSZ za 2024 14.1.2025 hotel TATRA - hudobné živá hudba honorár umelcovi  1 osoba od10.30-12.3ohod.</t>
  </si>
  <si>
    <t>Peter Eckstein</t>
  </si>
  <si>
    <t>2PV2500006</t>
  </si>
  <si>
    <t>Vyhodnotenie najúspešnejších športovcov a trénerov SSZ za 2024  14.1.2025 hotel TATRA-cestovné súkromné autá 12 osôb tréneri a vyhodnotení športovci</t>
  </si>
  <si>
    <t>Dagmar Raschmanová dohodár SSZ</t>
  </si>
  <si>
    <t>2PV2500007</t>
  </si>
  <si>
    <t>Vyhodnotenie najúspešnejších športovcov a trénerov SSZ za 2024  14.1.2025 hotel TATRA-drobné vecné ceny oceneným športovcom a trénerom  kytice pre vyhodnotené športovkyne a pre hostí podujatia</t>
  </si>
  <si>
    <t>Ján Bohunický organizačný pracovník SSZ</t>
  </si>
  <si>
    <t>1DF250487</t>
  </si>
  <si>
    <t>Vyhodnotenie najúspešnejších športovcov a trénerov SSZ za 2025 9.12.2025 hotel TATRA - moderovanie podujatia v čase 10.00-12.00hod</t>
  </si>
  <si>
    <t>NovaSphere, s.r.o.</t>
  </si>
  <si>
    <r>
      <rPr>
        <b/>
        <sz val="8"/>
        <rFont val="Arial"/>
        <family val="2"/>
      </rPr>
      <t>Majstrovstva kraja Košice 25.-26.1.2025</t>
    </r>
    <r>
      <rPr>
        <sz val="8"/>
        <rFont val="Arial"/>
        <family val="2"/>
        <charset val="238"/>
      </rPr>
      <t xml:space="preserve"> prevoz materiálovo technického zabezpečenia SIUS ascor na zabezpečenie športového podujatia -  náklady auta SSZ  Passat BA 720 VF , Pohonné hmoty najazdené 1090 km </t>
    </r>
  </si>
  <si>
    <t>Jánošík - NEA, s.r.o.</t>
  </si>
  <si>
    <t>2905, 2PV250002</t>
  </si>
  <si>
    <t xml:space="preserve">1.Sl.liga vzduchové zbrane Košice 4.-5.1.2025 - techické zabezpečenie športového podujatia prevádzkové náklady auta SSZ  Passat BA 720 VF, Pohonné hmoty najazdené 854km </t>
  </si>
  <si>
    <t>1DF250013</t>
  </si>
  <si>
    <t>002/2025</t>
  </si>
  <si>
    <t>zabezpečenie mediálneho servisu z vyhodnotenia najúspešnejších športovcov SSZ za 2024 z 14.1.2025 hotel TATRA - zverejnenie na sociálnych sieťach SSZ youtube, instagram, facebook, TASR</t>
  </si>
  <si>
    <t>mediálny servis - spracovanie výstupov zo športového podujatia Majstrovstva Eupópy junióri a dospelí vzduchové zbrane Osijek CROATIA 01.-13.3.2025 pre TASR, tlačové média, facebook SSZ bez komerčných partnerov</t>
  </si>
  <si>
    <t>I2504003</t>
  </si>
  <si>
    <t>poistenie streleckého trenažéra na Sielnici pre potreby reprezentácie  brokové disciplíny 18.5.- 17.5.2026</t>
  </si>
  <si>
    <t>1DF250089</t>
  </si>
  <si>
    <t>012/2025</t>
  </si>
  <si>
    <t>Veľka Cena Talianska 11.-13.4.2025 historické zbrane - ubytovanie 1 osoba 3 noci</t>
  </si>
  <si>
    <t>1DF250473</t>
  </si>
  <si>
    <t>011/2025</t>
  </si>
  <si>
    <t>18.12.2025</t>
  </si>
  <si>
    <t>mediálny servis - spracovanie výstupov z vyhodnotenia najlepších športovcov SSZza 2025 -  9.12.2025,  pre TASR, tlačové média, facebook SSZ bez komerčných partnerov</t>
  </si>
  <si>
    <t>JANKO PRODUCTION s.r.o.</t>
  </si>
  <si>
    <t>1PV2500028</t>
  </si>
  <si>
    <t>PHM služobné auto Honda CRV BL 991 IC, najazdených 550km</t>
  </si>
  <si>
    <t>stravné oficiálna osoba 2 dni</t>
  </si>
  <si>
    <t xml:space="preserve">Prevádzkové  náklady  auta Honda CRV 2,2 BL 991 IC-, PHM obdobie 1.1.-23.1.2025 najazdených 990 km,Majstrovstva kraja Nitra vzduchových zbraní Šaľa 1.-2.2.2025, Extraliga BA 15.-16.2.2025,Majstovstva kraja Žilina 22.-23.2.2025, SAV Bratislava Majstrovstva Kraja Bratislava </t>
  </si>
  <si>
    <t xml:space="preserve">Majstrovstva kraja Nitra vzduchových zbraní Šaľa 1.-2.2.2025, Extraliga BA 15.-16.2.2025,Majstovstva kraja Žilina 22.-23.2.2025, SAV Bratislava Majstrovstva Kraja Bratislava - diéty oficiálna osoba </t>
  </si>
  <si>
    <t xml:space="preserve"> Miloslav Benca, prezident SSZ </t>
  </si>
  <si>
    <t>1PV2500058</t>
  </si>
  <si>
    <t>Prevádzkové  náklady  auta Honda CRV 2,2 BL 991 IC, PHM obdobie 1.-15.3.2025 najazdených 850 km, 1.Sl Vzduchové zbrane Holíč 1.3.2025; Majstrovstva kraja BB Zvolenská Slatina 2.3.2025; Majstrovstva kraja NR Šaľa 8.3.2025; 1.kolo Extraliga Trnava brokové zbrane 15.3.2025</t>
  </si>
  <si>
    <t>stravné oficiálna osoba 4 dni</t>
  </si>
  <si>
    <t>Prevádzkové  náklady  auta Honda CRV 2,2 BL 991 IC, PHM obdobie 19.3.2025 najazdených 425 km, Majstrovstva SR vzduchové zbrane Košice 20.-23.3.2025</t>
  </si>
  <si>
    <t>Prevádzkové  náklady  auta Honda CRV 2,2 BL 991 IC, PHM obdobie 20.-23.3.2025 najazdených 485 km, Majstrovstva SR vzduchové zbrane Košice</t>
  </si>
  <si>
    <t>OMV Slovensko, s. r. O.</t>
  </si>
  <si>
    <t>Prevádzkové  náklady  auta Honda CRV 2,2 BL 991 IC, PHM obdobie 29.3.2025 najazdených 130 km,Jarný Pohár Trnava brokové disciplíny</t>
  </si>
  <si>
    <t>stravné oficiálna osoba 1 deň</t>
  </si>
  <si>
    <t>Prevádzkové  náklady  auta Honda CRV 2,2 BL 991 IC, PHM obdobie 3.-17.05.2025 najazdených 800 km, účasť na športovom podujatí: Krajská slovenská liga 3.5. Zbehy, 4.5. Sielnica Veľká ceny 125, 17.5 Vištuk 1.Slovenská lia malokalibrová puška</t>
  </si>
  <si>
    <t>stravné oficiálna osoba 3 dni</t>
  </si>
  <si>
    <t>Prevádzkové  náklady  auta Honda CRV 2,2 BL 991 IC, PHM obdobie 22-25.05.2025 najazdených 910 km, účasť na športovom podujatí:2.kolo Extraligy a Ligy talemtovanej mládeže Košice malokalibrová puška</t>
  </si>
  <si>
    <t>Prevádzkové  náklady  auta Honda CRV 2,2 BL 991 IC, PHM obdobie 29-31.05.2025 najazdených 120 km, účasť na športovom podujatí: Veľká cena Dušaba Szaba malokalibrová puška</t>
  </si>
  <si>
    <t>Prevádzkové  náklady  auta Honda CRV 2,2 BL 991 IC, PHM obdobie 19-22.06.2025 najazdených 910 km, účasť na športovom podujatí: Extraliga a liga talentovanej mládeže 3.kolo Košice malokalibrové zbrane</t>
  </si>
  <si>
    <t>1PV2500166</t>
  </si>
  <si>
    <t>EMPARK, s.r.o.</t>
  </si>
  <si>
    <t>Jánošík - NEA, s.r.o. SHELL</t>
  </si>
  <si>
    <t>2.9.2025</t>
  </si>
  <si>
    <t>1PV250084</t>
  </si>
  <si>
    <t>Prevádzkové  náklady  auta VW CARAVELLA BA 987SR, PHM najazdených 312 km, extraliga 1.kolo brokové disciplíny univerzálny trap 10.-11.5.2025 prevoz MTZ, 1.Slovenská liga Vištuk 17.5.2025 prevou MTZ 9.5.2025</t>
  </si>
  <si>
    <t>1PV2500115</t>
  </si>
  <si>
    <t>Prevádzkové náklady auta VW Passat BA 720 VF - najazdených 674km - pracovné stretnutie člena výkonného výboru k školskému športu</t>
  </si>
  <si>
    <t>OMV Slovensko, s. r.o.</t>
  </si>
  <si>
    <t>1PV2500108</t>
  </si>
  <si>
    <t xml:space="preserve">Prevádzkové  náklady  auta VW Passat BA720VF PHM obdobie 25.-27.4.2025 najazdených  560km 38,53l - prevoz materiálu a osôb na 1.kolo Extraligy a Ligy talentovnej mládeže guľové zbrane </t>
  </si>
  <si>
    <t>1PV2500109</t>
  </si>
  <si>
    <t xml:space="preserve">Prevádzkové  náklady  auta VW Passat BA720VF PHM obdobie 4.-9.4.2025 najazdených  560km 38,53l - účasť prezidenta SSZ na športových podujatiach strelniceTT, KK, BA-TT-BA, BA-ZA-BA mesto km 962, litrov nafty 56,00l, </t>
  </si>
  <si>
    <t>1PV2500111</t>
  </si>
  <si>
    <t>5.6.2025</t>
  </si>
  <si>
    <t>Prevádzkové  náklady  auta VW CARAVELLA BA 987SR, PHM najazdených 560 km- prevoz malorážnych zbraní Bratislava - Stará Huta a späť</t>
  </si>
  <si>
    <t>1PV2500112</t>
  </si>
  <si>
    <t>Prevádzkové  náklady  auta VW CARAVELLA BA 987SR, PHM najazdených 191 km- prevoz malorážnych zbraní Bratislava - Trnava a späť</t>
  </si>
  <si>
    <t>1PV2500159</t>
  </si>
  <si>
    <t xml:space="preserve">Prevádzkové  náklady  auta VW Passat BA720VF PHM obdobie 15.-2166.2025 najazdených  244km ,17,36l - prevoz materiálu a terčov na Majstrovstva kraja NITRA v streľbe z  guľových zbraní </t>
  </si>
  <si>
    <t>1PV2500161</t>
  </si>
  <si>
    <t>13.7.2025</t>
  </si>
  <si>
    <t>Prevádzkové  náklady  auta VW Passat BA720VF PHM 11.7.2025 najazdených  436m, 23,04l - školenie AI riešenia v rámci web designu web stránky a jej ďalšie možnosti využitia pre SSZ</t>
  </si>
  <si>
    <t xml:space="preserve">Prevádzkové  náklady  auta VW Passat BA720VF PHM obdobie 20.-22.6.2025 najazdených  860km, 68,57l - prevoz materiálu, terčov, ascorov na Extraligu Košice20.-22.6.2025 v streľbe z  guľových zbraní </t>
  </si>
  <si>
    <t>Cena prezidenta, najúspešnejší športovo strelecký klub  na Majstrovstvá SR mládež vzduchových zbraní , Holíč 11-13.4.2025 za 1-4 miesto</t>
  </si>
  <si>
    <t>I2509004</t>
  </si>
  <si>
    <t>12.8.2025</t>
  </si>
  <si>
    <t>Cena prezidenta za výsledky na MSR mládeže za 2025 , Holíč 11-13.4.2025, za 2 miesto - materiálovo technické zabezpečenie spotrebný materiál na tréningový proces mládeže terče slávia 6000ks, terč 50/20 na 50m 6ks balíkov po 125ks/balík</t>
  </si>
  <si>
    <t>Športovo strelecký klub "STRIEBORNÍK" ZV-0097</t>
  </si>
  <si>
    <t>1DF250434</t>
  </si>
  <si>
    <t>005/2025</t>
  </si>
  <si>
    <t>10.12.2025</t>
  </si>
  <si>
    <t>Cena prezidenta za výsledky na MSR mládeže za 2025 , Holíč 11-13.4.2025, za 1 miesto - materiálovo technické zabezpečenie spotrebný strelecký materiál  muška kov stred 1sada, momoentový klúč 1ks, terče VzPu pás A balík, strelecké nadstavce TEC HRO 1ks, terčová rolka SIUS ASCOR Aks, diabolo Qiang Yuan 177 10krabičiek na tréningový proces mládeže čiastočná refundácia z 407,61eur</t>
  </si>
  <si>
    <t>I2509050</t>
  </si>
  <si>
    <t>Cena prezidenta za výsledky na MSR mládeže za 2025 , Holíč 11-13.4.2025, za 1. miesto - materiálovo technické zabezpečenie spotrebný materiál na tréningový proces mládeže pažba 1ks a strelecký kabát 1ks</t>
  </si>
  <si>
    <t>I2505024</t>
  </si>
  <si>
    <t>Cena prezidenta za výsledky na MSR mládeže za 2025 , Holíč 11-13.4.2025, za 2 miesto - materiálovo technické zabezpečenie spotrebný materiál na tréningový proces mládeže 1 ks strelecký kabát, 1ks šilt, 1ks strelecké nohavice, 1ks strelecká rukavica (celkový výdaj 30,20€ znížené o spolufinancovanie23,90€) pre puškové disciplíny,1 športovec</t>
  </si>
  <si>
    <t>Športovo strelecký klub Javorie DT 0480, Stará Huta</t>
  </si>
  <si>
    <t>1DF250439</t>
  </si>
  <si>
    <t>Cena prezidenta za výsledky na MSR mládeže za 2025 , Holíč 11-13.4.2025, za 4 miesto - materiálovo technické zabezpečenie spotrebný strelecký materiál  terče VzPI na nácvik mierenia 1 balík, podložka pod zbraň na statív, strelecký štít 3ks na tréningový proces mládeže čiastočná refundácia z 102,11eur</t>
  </si>
  <si>
    <t>Športový strelecko-atletický klub Elán</t>
  </si>
  <si>
    <t>Poistné -  poistenie sklady terčových zariadení pre športovú činnosť, reprezentačných zbraní v  budove SSZ, poistne SSZ strelnica Holíč 1.7.2025 -30.6.2026,</t>
  </si>
  <si>
    <t>I2506017</t>
  </si>
  <si>
    <t>9260193431</t>
  </si>
  <si>
    <t xml:space="preserve">poistenie za obdobie 20.05.2025-19.05.2026 - Terčové Vrhačky brokových disciplín  SKEET s príslušenstvom, strelnica Jaslovksé Bohunice na zabezpečenie tréningového procesu reprezentácie a mládeže SSZ, organizovanie prípravných športových podujatí SSZ  </t>
  </si>
  <si>
    <t xml:space="preserve">UNIQA poisťovňa a.s. </t>
  </si>
  <si>
    <t>I2506018</t>
  </si>
  <si>
    <t>9260196989</t>
  </si>
  <si>
    <t xml:space="preserve">poistenie za obdobie 20.05.2025-19.05.2026 - Terčové Vrhačky brokových disciplín  TRAP 185E s príslušenstvom, strelnica Sielnica na zabezpečenie tréningového procesu reprezentácie a mládeže SSZ, organizovanie prípravných športových podujatí SSZ  </t>
  </si>
  <si>
    <t>I2506019</t>
  </si>
  <si>
    <t>Cena prezidenta za výsledky na MSR mládeže za 2025 , Holíč 11-13.4.2025, za 3 miesto - materiálovo technické zabezpečenie spotrebný materiál na tréningový proces mládeže terče slávia 3000ks 9 balíkov</t>
  </si>
  <si>
    <t>ŠSK Mládež Michalovce</t>
  </si>
  <si>
    <t xml:space="preserve">Prenájom streleckých stanovíšt na trénigový proces talentovanej mládeže- strelnica Podhradová Košice April- Jún 2025, 2 športovci z 5  </t>
  </si>
  <si>
    <t>1DF250462</t>
  </si>
  <si>
    <t>225017</t>
  </si>
  <si>
    <t>17.12.2025</t>
  </si>
  <si>
    <t xml:space="preserve">Prenájom streleckých stanovíšt na trénigový proces talentovanej mládeže- strelnica Podhradová Košice Október- December 2025, 3 športovci zo 4 </t>
  </si>
  <si>
    <t>1PV2500204</t>
  </si>
  <si>
    <t>20.9.2025</t>
  </si>
  <si>
    <t>zasadnutia špotovo technickej komisie SSZ 20.9.2025 príprava súťažného kalendára SSZ, 12 osô a 2 oficiálne osoby - 4xcestovné vo výške železnice, cestovné súkromné motorové vozidlo KE383HR najazdenýc 900km, 4x cestovné lístky MHD, 1x taxi stanica BA HL. - Wolkrová BA sekretariát SSZ</t>
  </si>
  <si>
    <t>Kristína Vinická ekonomicko administratívny referent SSZ</t>
  </si>
  <si>
    <t>1PV2500082</t>
  </si>
  <si>
    <t>Grand Prix Olobodebia Plzeň CZE  9.-11.5.2025 - cestovné súkromné auto</t>
  </si>
  <si>
    <t>Vladimír Skýva SIUS ASCOR operátor</t>
  </si>
  <si>
    <t>1DF250161</t>
  </si>
  <si>
    <t xml:space="preserve">Terčové Vrhačky brokových disciplín  Mattarelli, ELFIPA s príslušenstvom, strelnica Trnava Štrky , zákonná  revízia elektrospotrebičov , zabezpečenie tréningového procesu reprezentácie a mládeže SSZ, organizovanie prípravných športových podujatí SSZ </t>
  </si>
  <si>
    <t>Delta plus SK s.r.o.</t>
  </si>
  <si>
    <t>I2507016</t>
  </si>
  <si>
    <t xml:space="preserve">poistenie za obdobie 25.08.2025-24.08.2026 - Terčové Vrhačky brokových disciplín  Mattarelli, ELFIPA s príslušenstvom, strelnica Trnava Štrky na, zabezpečenie tréningového procesu reprezentácie a mládeže SSZ, organizovanie prípravných športových podujatí SSZ </t>
  </si>
  <si>
    <t>UNIQUA poisťovňa, a.s.</t>
  </si>
  <si>
    <r>
      <t>Medzinárodné Majstrovstvá  Českej  republiky veteránov Plzeň, strelecký štadion Českej armády v Lobzoch 27-29.6.2025, 20 športovcov ,</t>
    </r>
    <r>
      <rPr>
        <b/>
        <sz val="8"/>
        <color theme="1"/>
        <rFont val="Arial"/>
        <family val="2"/>
      </rPr>
      <t>doprava súkromné autá 3</t>
    </r>
  </si>
  <si>
    <t>1PV2500146</t>
  </si>
  <si>
    <t>cestovné súkromné motorové vozidlo Ssangyong Tivoli Grand KA356BL najazdených 1368 km</t>
  </si>
  <si>
    <t>vedúci výpravy Milan Terem</t>
  </si>
  <si>
    <t>cestovné súkromné motorové vozidlo Škoda Octavia ZV586CU najazdených 1260 km</t>
  </si>
  <si>
    <t>cestovné súkromné motorové vozidlo Kia XCeed TO319FH najazdených 1100 km</t>
  </si>
  <si>
    <t>CZKPV007</t>
  </si>
  <si>
    <t>stravné 19 osôb 1 deň</t>
  </si>
  <si>
    <t>štartovné 1 osoba 1 štart</t>
  </si>
  <si>
    <t>ČSS, z.s. Sportovně střelecký klub Plzeň Slovany</t>
  </si>
  <si>
    <t>štartovné 1 osoba 2 štarty</t>
  </si>
  <si>
    <t>štartovné 5 osôb 13 štartov</t>
  </si>
  <si>
    <t>štartovné 4 osoby 7 štartov</t>
  </si>
  <si>
    <t>štartovné 3 osoby 6 štartov</t>
  </si>
  <si>
    <t>1DF250196</t>
  </si>
  <si>
    <t>12520211</t>
  </si>
  <si>
    <t>športové oblečenie - 19ks tričká s potlačou loga SSZ a SVK  na športové podujatie</t>
  </si>
  <si>
    <t>1PV2500147</t>
  </si>
  <si>
    <t>cestovné súkromné auto vo výške železnice</t>
  </si>
  <si>
    <t xml:space="preserve">vedúci výpravy Milan Terem </t>
  </si>
  <si>
    <t>Majstrovstva Sveta Univerzálny Trap dospelí Rím Taliansko  28.7.-4.8.2025,  3 športovci</t>
  </si>
  <si>
    <t>1DF250202</t>
  </si>
  <si>
    <t>2025-704947085</t>
  </si>
  <si>
    <t>štartovné 3 osoby, štartovné team 1x</t>
  </si>
  <si>
    <t>FITASC</t>
  </si>
  <si>
    <t>I2507025</t>
  </si>
  <si>
    <t>poistenie 3 športovci 8 dní</t>
  </si>
  <si>
    <t>1PV2500202</t>
  </si>
  <si>
    <t>27.7.2025</t>
  </si>
  <si>
    <t>dialničné poplatky Taliansko</t>
  </si>
  <si>
    <t>autostrade per I'Italia</t>
  </si>
  <si>
    <t>4150/011/00002</t>
  </si>
  <si>
    <t>dialnična známka AT 10 dní</t>
  </si>
  <si>
    <t>ATU14189803</t>
  </si>
  <si>
    <t>Shell Station</t>
  </si>
  <si>
    <t>1512-0007</t>
  </si>
  <si>
    <t>Ubytovanie 1 športoveč č. 1 na 7 nocí čiastočná refundácia z 1022eur</t>
  </si>
  <si>
    <t>IVA00891651002</t>
  </si>
  <si>
    <t>Acque Albule S.pA.</t>
  </si>
  <si>
    <t>55</t>
  </si>
  <si>
    <t>Ubytovanie 1 športoveč č. 2 na 7 nocí</t>
  </si>
  <si>
    <t>MANCINI FEDERICA</t>
  </si>
  <si>
    <t>0540-0002</t>
  </si>
  <si>
    <t>Ubytovanie 1 športoveč č. 3 na 7 nocí</t>
  </si>
  <si>
    <t>IVA17220731008</t>
  </si>
  <si>
    <t>MANIPA SRLS</t>
  </si>
  <si>
    <t>18</t>
  </si>
  <si>
    <t>Tréningové položky 18x čiastočná refundácai z 250eur</t>
  </si>
  <si>
    <t>16354271005</t>
  </si>
  <si>
    <t>TAV ROMA SSD SRLS</t>
  </si>
  <si>
    <t>11.8.2025</t>
  </si>
  <si>
    <t>cestovné súkromné motorové vozidlo KN075EP najazdených 2956km</t>
  </si>
  <si>
    <t>Ing. Dušan Chudý vedúci výpravy</t>
  </si>
  <si>
    <t>materiálovo technické zabezpečenie výpravy SR na MS UT - šiltovky s potlačou loga SSZ a SVK 6ks</t>
  </si>
  <si>
    <t>materiálovo technické zabezpečenie výpravy SR na MS UT - tričká s potlačou loga SSZ a SVK 6ks</t>
  </si>
  <si>
    <t>Majstrovstvá Európy MLAIC Fervenca Portugalsko 3.-10.8.2025 - 11 športovcov</t>
  </si>
  <si>
    <t>materiálovo technické zabezpečenie výpravy SR na ME MLAIC - šiltovky s potlačou loga SSZ a SVK 22ks</t>
  </si>
  <si>
    <t>materiálovo technické zabezpečenie výpravy SR na ME MLAIC - tričká s potlačou loga SSZ a SVK 32ks</t>
  </si>
  <si>
    <t>1DF250199</t>
  </si>
  <si>
    <t>2025/2650</t>
  </si>
  <si>
    <t>preprava zbraní 6 športovcov</t>
  </si>
  <si>
    <t>NIF: 501377751</t>
  </si>
  <si>
    <t>Federacao Portuguesa de Tiro</t>
  </si>
  <si>
    <t>1PV2500060</t>
  </si>
  <si>
    <t>0014</t>
  </si>
  <si>
    <t>10.04.2025</t>
  </si>
  <si>
    <t>15.04.2025</t>
  </si>
  <si>
    <t>technické zabezpečenie služba kalibrácia elektronického analyzátora dychu pre potreby komisie rozhodcov podľa pravideil ISSF</t>
  </si>
  <si>
    <t>Vlan ts s.r.o.</t>
  </si>
  <si>
    <t>1DF250088</t>
  </si>
  <si>
    <t>000015398</t>
  </si>
  <si>
    <t>materiálovo technické zabezpečenien - bezskrutkové regále 6ks  o rozmere 180x120cm na uskladnenie reprezentačného oblečenia SSZ</t>
  </si>
  <si>
    <t>FN453678z.,</t>
  </si>
  <si>
    <t>W.S.Worldwide Shelving GmbH</t>
  </si>
  <si>
    <t>1PV2500129</t>
  </si>
  <si>
    <t>5220</t>
  </si>
  <si>
    <t>materiálovo technické zabezpečenie - stojany na reprezentačné oblečenie 5ks a 7ks balíkov vešiakov na uskladnenie reprezentačného oblečenia SSZ</t>
  </si>
  <si>
    <t>materiálovo technické zabezpečenie výpravy SR na ME - šiltovky s potlačou loga SSZ a SVK 27ks</t>
  </si>
  <si>
    <t>1PV2500334</t>
  </si>
  <si>
    <t>8.12.2025</t>
  </si>
  <si>
    <t>31.12.2025</t>
  </si>
  <si>
    <t>materiálovo technické zabezpečenie - kytice a kvety pre vyhodnotených športovcov SSZ za najlepšie výsledky</t>
  </si>
  <si>
    <t>Priska Kajmová Zuzana</t>
  </si>
  <si>
    <t>1PV2500333</t>
  </si>
  <si>
    <t>2679</t>
  </si>
  <si>
    <t>17.10.2025</t>
  </si>
  <si>
    <t>materiálovo technické zabezpečenie - drobný spotrebný materiál na údržbu elektronických streleckých zariadení SIUS ASCOR podľa medzináeorných pravidiel ISSF</t>
  </si>
  <si>
    <t>HORNBACH - Baumarkt SK spol. s r.o.</t>
  </si>
  <si>
    <t>5093</t>
  </si>
  <si>
    <t>19.10.2025</t>
  </si>
  <si>
    <t>1DF250272</t>
  </si>
  <si>
    <t>Materiálovo technické zabezpečenie - potlač 128ks tričiek - 256 ks nálepiek a nášiviek s označením SVK, znak SR, slovak shooting federation pre reprezentáciu a realizačný tím puškových, pištoľových a brokových disciplín</t>
  </si>
  <si>
    <t>Roman Michálik , Detva  Veľkoobchod textil</t>
  </si>
  <si>
    <t>Materiálovo technické zabezpečenie - potlač 100ks šiltoviek - 200 ks nálepiek a nášiviek s označením SVK, znak SR, slovak shooting federation pre reprezentáciu a realizačný tím puškových, pištoľových a brokových disciplín</t>
  </si>
  <si>
    <t>1DF250271</t>
  </si>
  <si>
    <t>Materiálovo technické zabezpečenie výpravy SR na Majstrovstvá sveta - tričká s dlhým rukávom 7ks pre reprezentáciu a realizačný tím puškových, pištoľových a brokových disciplín</t>
  </si>
  <si>
    <t>Materiálovo technické zabezpečenie výpravy SR na Majstrovstvá sveta - nohavice 3/4 8ks pre reprezentáciu a realizačný tím puškových, pištoľových a brokových disciplín</t>
  </si>
  <si>
    <t>Materiálovo technické zabezpečenie výpravy SR na Majstrovstvá sveta - bundy 7ks pre reprezentáciu a realizačný tím puškových, pištoľových a brokových disciplín</t>
  </si>
  <si>
    <t>Materiálovo technické zabezpečenie výpravy SR na Majstrovstvá sveta - vesty 6ks pre reprezentáciu a realizačný tím puškových, pištoľových a brokových disciplín</t>
  </si>
  <si>
    <t>Materiálovo technické zabezpečenie výpravy SR na Majstrovstvá sveta - zimné bundy 4ks pre reprezentáciu a realizačný tím puškových, pištoľových a brokových disciplín</t>
  </si>
  <si>
    <t>Materiálovo technické zabezpečenie výpravy SR na Majstrovstvá sveta - tričká s krátkym rukávom 30ks pre reprezentáciu a realizačný tím puškových, pištoľových a brokových disciplín</t>
  </si>
  <si>
    <t>Materiálovo technické zabezpečenie výpravy SR na Majstrovstvá sveta - mikiny 11ks pre reprezentáciu a realizačný tím puškových, pištoľových a brokových disciplín</t>
  </si>
  <si>
    <t>Materiálovo technické zabezpečenie výpravy SR na Majstrovstvá sveta - kraťase 21ks pre reprezentáciu a realizačný tím puškových, pištoľových a brokových disciplín</t>
  </si>
  <si>
    <t>Materiálovo technické zabezpečenie výpravy SR na Majstrovstvá sveta - tepláky 16ks pre reprezentáciu a realizačný tím puškových, pištoľových a brokových disciplín</t>
  </si>
  <si>
    <t>Materiálovo technické zabezpečenie výpravy SR na Majstrovstvá sveta - nástupové oblečenie veľkosť S 6ks pre reprezentáciu a realizačný tím puškových, pištoľových a brokových disciplín</t>
  </si>
  <si>
    <t>Materiálovo technické zabezpečenie výpravy SR na Majstrovstvá sveta - nástupové oblečenie veľkosť M 8ks pre reprezentáciu a realizačný tím puškových, pištoľových a brokových disciplín</t>
  </si>
  <si>
    <t>Materiálovo technické zabezpečenie výpravy SR na Majstrovstvá sveta - nástupové oblečenie veľkosť L 8ks pre reprezentáciu a realizačný tím puškových, pištoľových a brokových disciplín</t>
  </si>
  <si>
    <t>Materiálovo technické zabezpečenie výpravy SR na Majstrovstvá sveta - nástupové oblečenie veľkosť XL 4ks pre reprezentáciu a realizačný tím puškových, pištoľových a brokových disciplín</t>
  </si>
  <si>
    <t>Materiálovo technické zabezpečenie výpravy SR na Majstrovstvá sveta - polokošele veľkosť S 18ks pre reprezentáciu a realizačný tím puškových, pištoľových a brokových disciplín</t>
  </si>
  <si>
    <t>Materiálovo technické zabezpečenie výpravy SR na Majstrovstvá sveta - polokošele veľkosť M 7ks pre reprezentáciu a realizačný tím puškových, pištoľových a brokových disciplín</t>
  </si>
  <si>
    <t>Materiálovo technické zabezpečenie výpravy SR na Majstrovstvá sveta - polokošele veľkosť L 14ks pre reprezentáciu a realizačný tím puškových, pištoľových a brokových disciplín</t>
  </si>
  <si>
    <t>1DF250401</t>
  </si>
  <si>
    <t xml:space="preserve">Materiálovo technické zabezpečenie výpravy SR na Majstrovstvá sveta - potlač tričká s dlhým rukávom 7ks, tričká s krátkym rukávom 30ks - 111ks nálepiek a nášiviek s označením SVK, znak SR, slovak shooting federation pre reprezentáciu a realizačný tím puškových, pištoľových a brokových disciplín </t>
  </si>
  <si>
    <t xml:space="preserve">Materiálovo technické zabezpečenie výpravy SR na Majstrovstvá sveta - potlač bundy 7ks, vesty 6ks, zimné bundy 4ks, mikiny 11ks - 84ks nálepiek a nášiviek s označením SVK, znak SR, slovak shooting federation pre reprezentáciu a realizačný tím puškových, pištoľových a brokových disciplín </t>
  </si>
  <si>
    <t xml:space="preserve">Materiálovo technické zabezpečenie výpravy SR na Majstrovstvá sveta - potlač nohavice 3/4 8ks, kraťase 21ks, tepláky 16ks - 135ks nálepiek a nášiviek s označením SVK, znak SR, slovak shooting federation pre reprezentáciu a realizačný tím puškových, pištoľových a brokových disciplín </t>
  </si>
  <si>
    <t xml:space="preserve">Materiálovo technické zabezpečenie výpravy SR na Majstrovstvá sveta - potlač polokošele 39ks - 117ks nálepiek a nášiviek s označením SVK, znak SR, slovak shooting federation pre reprezentáciu a realizačný tím puškových, pištoľových a brokových disciplín </t>
  </si>
  <si>
    <t xml:space="preserve">Materiálovo technické zabezpečenie výpravy SR na Majstrovstvá sveta - potlač nástupové oblečenie 26ks - 156ks nálepiek a nášiviek s označením SVK, znak SR, slovak shooting federation pre reprezentáciu a realizačný tím puškových, pištoľových a brokových disciplín </t>
  </si>
  <si>
    <t xml:space="preserve">Hrubé mzdy vyplatené osobám (zamestnancom) športových odborníkov pre športovú činnosť organizovanie športových podujatí technická príprava vrátane odvodov zamestnávateľa, počet fyzických osôb 2, Január </t>
  </si>
  <si>
    <t>Osobné náklady športových odborníkov osobné číslo 67, 123</t>
  </si>
  <si>
    <t>Hrubé mzdy vyplatené osobám (zamestnancom) športových odborníkov pre športovú činnosť organizovanie športových podujatí technická príprava vrátane odvodov zamestnávateľa, počet fyzických osôb 2, Február</t>
  </si>
  <si>
    <t>Hrubé mzdy vyplatené osobám (zamestnancom) športových odborníkov pre športovú činnosť organizovanie športových podujatí technická príprava vrátane odvodov zamestnávateľa, počet fyzických osôb 2, Marec</t>
  </si>
  <si>
    <t>Hrubé mzdy vyplatené osobám (zamestnancom) športových odborníkov pre športovú činnosť organizovanie športových podujatí technická príprava vrátane odvodov zamestnávateľa, počet fyzických osôb 2, April</t>
  </si>
  <si>
    <t>Hrubé mzdy vyplatené osobám (zamestnancom) športových odborníkov pre športovú činnosť organizovanie športových podujatí technická príprava vrátane odvodov zamestnávateľa, počet fyzických osôb 2, Máj</t>
  </si>
  <si>
    <t xml:space="preserve">Hrubé mzdy vyplatené osobám (zamestnancom) športových odborníkov pre športovú činnosť organizovanie športových podujatí technická príprava vrátane odvodov zamestnávateľa, počet fyzických osôb 2, Jún  </t>
  </si>
  <si>
    <t xml:space="preserve">Hrubé mzdy vyplatené osobám (zamestnancom) športových odborníkov pre športovú činnosť organizovanie športových podujatí technická príprava vrátane odvodov zamestnávateľa, počet fyzických osôb 2, Júl </t>
  </si>
  <si>
    <t>IX08001</t>
  </si>
  <si>
    <t xml:space="preserve">Hrubé mzdy vyplatené osobám (zamestnancom) športových odborníkov pre športovú činnosť organizovanie športových podujatí technická príprava vrátane odvodov zamestnávateľa, počet fyzických osôb 2, August </t>
  </si>
  <si>
    <t>1DF250109</t>
  </si>
  <si>
    <r>
      <t xml:space="preserve">Prevádzkové náklady Krajského výbiru SSZ Bratislava -  </t>
    </r>
    <r>
      <rPr>
        <b/>
        <sz val="8"/>
        <rFont val="Arial"/>
        <family val="2"/>
        <charset val="238"/>
      </rPr>
      <t>Školská liga Bratislavského kraja 1.kolo jar25 v streľbe zo vzduchových zbraní - strelnica SAV BA  konané 18.3.2025</t>
    </r>
    <r>
      <rPr>
        <sz val="8"/>
        <rFont val="Arial"/>
        <family val="2"/>
        <charset val="238"/>
      </rPr>
      <t>-</t>
    </r>
    <r>
      <rPr>
        <b/>
        <sz val="8"/>
        <rFont val="Arial"/>
        <family val="2"/>
      </rPr>
      <t xml:space="preserve"> 56 športovcov, 56 štartov, 6 trénerov, 2 rozhodcovia - </t>
    </r>
    <r>
      <rPr>
        <sz val="8"/>
        <rFont val="Arial"/>
        <family val="2"/>
      </rPr>
      <t>občerstvenie pre súťažiacich 19,45eur, prenájom vzduchovkovej strelnice do 4hod./deň a 130eur.</t>
    </r>
  </si>
  <si>
    <t>ŠPORTOVO-STRELECKÁ KLUB SAV</t>
  </si>
  <si>
    <t>1DF250234</t>
  </si>
  <si>
    <r>
      <t xml:space="preserve">Prevádzkové náklady Krajského výbiru SSZ Bratislava -  </t>
    </r>
    <r>
      <rPr>
        <b/>
        <sz val="8"/>
        <rFont val="Arial"/>
        <family val="2"/>
        <charset val="238"/>
      </rPr>
      <t>Majtrovstva Bratislavského kraja v streľbe z malorážných zbraní  pušky- strelnica Vištuk  konané 9.-10.8.2025</t>
    </r>
    <r>
      <rPr>
        <sz val="8"/>
        <rFont val="Arial"/>
        <family val="2"/>
        <charset val="238"/>
      </rPr>
      <t>-</t>
    </r>
    <r>
      <rPr>
        <b/>
        <sz val="8"/>
        <rFont val="Arial"/>
        <family val="2"/>
      </rPr>
      <t xml:space="preserve"> 38 športovcov, 38 štartov, 5 trénerov, 3 rozhodcovia, 7 organizační personál - </t>
    </r>
    <r>
      <rPr>
        <sz val="8"/>
        <rFont val="Arial"/>
        <family val="2"/>
      </rPr>
      <t>ocenenia pre víťazov športového podujatia, medaile MMC 25055 24ks a poháre 2ks v sume 100,08eur; prenájom strelnice 1 deň 100eur</t>
    </r>
  </si>
  <si>
    <t>1DF250256</t>
  </si>
  <si>
    <t>122025</t>
  </si>
  <si>
    <r>
      <t xml:space="preserve">Prevádzkové náklady Krajského výbiru SSZ Bratislava -  </t>
    </r>
    <r>
      <rPr>
        <b/>
        <sz val="8"/>
        <rFont val="Arial"/>
        <family val="2"/>
        <charset val="238"/>
      </rPr>
      <t xml:space="preserve"> Majtrovstva Bratislavského kraja v streľbe z malorážných zbraní  pušky a pištoľ - strelnica SAV Bratislava konané 23.-24.8.2025- 19 športovcov, 28 štartov, 8 trénerov, 2 rozhodcovia</t>
    </r>
    <r>
      <rPr>
        <b/>
        <sz val="8"/>
        <rFont val="Arial"/>
        <family val="2"/>
      </rPr>
      <t xml:space="preserve"> - </t>
    </r>
    <r>
      <rPr>
        <sz val="8"/>
        <rFont val="Arial"/>
        <family val="2"/>
      </rPr>
      <t>ocenenia pre víťazov podujatia medaile v cene 76,60eur, prenájom vzduchovkovej strelnice do 4hod./2dni a 120eur.</t>
    </r>
  </si>
  <si>
    <t>1DF250254</t>
  </si>
  <si>
    <t>3.9.2025</t>
  </si>
  <si>
    <r>
      <t xml:space="preserve">Prevádzkové náklady Krajského výbiru SSZ Bratislava -  </t>
    </r>
    <r>
      <rPr>
        <b/>
        <sz val="8"/>
        <rFont val="Arial"/>
        <family val="2"/>
        <charset val="238"/>
      </rPr>
      <t>Školská liga Bratislavského kraja 1.kolo leto25 v streľbe zo vzduchových zbraní - strelnica SAV BA  konané 5.6.2025</t>
    </r>
    <r>
      <rPr>
        <sz val="8"/>
        <rFont val="Arial"/>
        <family val="2"/>
        <charset val="238"/>
      </rPr>
      <t>-</t>
    </r>
    <r>
      <rPr>
        <b/>
        <sz val="8"/>
        <rFont val="Arial"/>
        <family val="2"/>
      </rPr>
      <t xml:space="preserve"> 59 športovcov, 59 štartov, 8 trénerov, 2 rozhodcovia -</t>
    </r>
    <r>
      <rPr>
        <sz val="8"/>
        <rFont val="Arial"/>
        <family val="2"/>
      </rPr>
      <t xml:space="preserve"> prenájom vzduchovkovej strelnice do 4hod./deň a 120eur, občerstvenie pre súťažiacich17,60eur.</t>
    </r>
  </si>
  <si>
    <t>1DF250255</t>
  </si>
  <si>
    <r>
      <t xml:space="preserve">Prevádzkové náklady Krajského výbiru SSZ Bratislava -  </t>
    </r>
    <r>
      <rPr>
        <b/>
        <sz val="8"/>
        <rFont val="Arial"/>
        <family val="2"/>
        <charset val="238"/>
      </rPr>
      <t>Školská liga Bratislavského kraja 2.kolo leto25 v streľbe zo vzduchových zbraní - strelnica SAV BA  konané 17.6.2025</t>
    </r>
    <r>
      <rPr>
        <sz val="8"/>
        <rFont val="Arial"/>
        <family val="2"/>
        <charset val="238"/>
      </rPr>
      <t>-</t>
    </r>
    <r>
      <rPr>
        <b/>
        <sz val="8"/>
        <rFont val="Arial"/>
        <family val="2"/>
      </rPr>
      <t xml:space="preserve"> 52 športovcov, 52 štartov, 8 trénerov, 2 rozhodcovia -</t>
    </r>
    <r>
      <rPr>
        <sz val="8"/>
        <rFont val="Arial"/>
        <family val="2"/>
      </rPr>
      <t xml:space="preserve"> prenájom vzduchovkovej strelnice do 4hod./deň a 120eur, občerstvenie pre súťažiacich 22,80eur.</t>
    </r>
  </si>
  <si>
    <t>I2504001</t>
  </si>
  <si>
    <r>
      <t xml:space="preserve">účasť športovcov krajského výberu SSZ Bratislava na Majstrovstvách SR vzduchové zbrane Košie 21.-23.3.2025 - 5 športovcov a tréner - </t>
    </r>
    <r>
      <rPr>
        <sz val="8"/>
        <rFont val="Arial"/>
        <family val="2"/>
      </rPr>
      <t>štartovné 3 športovci po 1 štarte a 2 športovci po 2 štarty,  stravné 6 osôb a 3 dni, cestovné súkromné auto, ubytovanie 5 osôb a 2 noci</t>
    </r>
  </si>
  <si>
    <t>Peter Buberník vedúci tréner</t>
  </si>
  <si>
    <t>1DF250287</t>
  </si>
  <si>
    <t>Materiálovo technické zabezpečenie - 4000ks nábojo GECO Rifle 22LR 80balíkov pre krajský výber talentovanej mládeže Bratislava, 11 športovcov</t>
  </si>
  <si>
    <t>ŠPORTOVO STRELECKÝ KLUB SAV</t>
  </si>
  <si>
    <t>I2503001</t>
  </si>
  <si>
    <t xml:space="preserve">prevádzkové náklady krajského výboru SSZ Banská Bystrica zasadnutie  26.2.2025 Zvolenská Slatina 6 osôb ku krajskému výberu talentovanej mládeže a MSR mládeže v Holíči - cestovné 3 osoby vo výške železnice, drobné občerstvenie </t>
  </si>
  <si>
    <t>Pavel Tomaškin</t>
  </si>
  <si>
    <t>1DF250282</t>
  </si>
  <si>
    <t>19.9.2025</t>
  </si>
  <si>
    <r>
      <t xml:space="preserve">Prevádzkové náklady Krajského výbiru SSZ BB -  </t>
    </r>
    <r>
      <rPr>
        <b/>
        <sz val="8"/>
        <rFont val="Arial"/>
        <family val="2"/>
        <charset val="238"/>
      </rPr>
      <t>Majtrovstva Banskobystrického kraja v streľbe z malorážných zbraní  pušky- strelnica Príbelce konané 2.-3.8.2025</t>
    </r>
    <r>
      <rPr>
        <sz val="8"/>
        <rFont val="Arial"/>
        <family val="2"/>
        <charset val="238"/>
      </rPr>
      <t>-</t>
    </r>
    <r>
      <rPr>
        <b/>
        <sz val="8"/>
        <rFont val="Arial"/>
        <family val="2"/>
      </rPr>
      <t xml:space="preserve"> 84 športovcov, 223 štartov, 13 trénerov, 11 rozhodcov, 7 organizační personál, 14 technický a pomocní personál - </t>
    </r>
    <r>
      <rPr>
        <sz val="8"/>
        <rFont val="Arial"/>
        <family val="2"/>
      </rPr>
      <t>Smernica o rozhodovaní rozhodci dobrovoľníctvo náhrada za stratu času 21 osôb / 2 deň/ spolu380hod. čiastočná refundácia z 1280eur v sume 217,11eur; cestovné 4 súkromné motorové vozidla najazdených spolu 426km v cene 112,89eur</t>
    </r>
  </si>
  <si>
    <t>1DF250342</t>
  </si>
  <si>
    <t>21.10.2025</t>
  </si>
  <si>
    <r>
      <t xml:space="preserve">Prevádzkové náklady Krajského výbiru SSZ BB -  </t>
    </r>
    <r>
      <rPr>
        <b/>
        <sz val="8"/>
        <rFont val="Arial"/>
        <family val="2"/>
        <charset val="238"/>
      </rPr>
      <t>1.kolo krajskej školskej ligy vzduchové zbrane pušky- strelnica Príbelce konané 10.10.2025</t>
    </r>
    <r>
      <rPr>
        <sz val="8"/>
        <rFont val="Arial"/>
        <family val="2"/>
        <charset val="238"/>
      </rPr>
      <t>-</t>
    </r>
    <r>
      <rPr>
        <b/>
        <sz val="8"/>
        <rFont val="Arial"/>
        <family val="2"/>
      </rPr>
      <t xml:space="preserve"> 36 športovcov, 42 štartov, 8 trénerov,3 rozhodcovia, 2 organizační personál, 1 pomocní personál - </t>
    </r>
    <r>
      <rPr>
        <sz val="8"/>
        <rFont val="Arial"/>
        <family val="2"/>
      </rPr>
      <t>materiálovo technické zabezpečenie spotrebný materiál kancelársky 18,65eur; pitný režim a občerstrvenie pre účastníkov a personál sútaže pre 50 osôb  71,75eur z toho 3,50eur spoluúčasť; cestovné  súkromné motorové vozidlo VK607BI najazdených spolu 26km a 1xx vo výške železnice 10,60eur; stravné 6 osôb 1 deň 52,80eur; prenájom vzduchovkovej strelnice deň 16 stavov/8hodín/150eur.</t>
    </r>
  </si>
  <si>
    <t>1DF250133</t>
  </si>
  <si>
    <r>
      <t xml:space="preserve">účasť športovcov krajského výberu SSZ Banská Bystrica na Národnej lige mládeže vzduchové zbrane Zvolen 11.-12.1.2025 - 9 športovcov a tréner - </t>
    </r>
    <r>
      <rPr>
        <sz val="8"/>
        <rFont val="Arial"/>
        <family val="2"/>
      </rPr>
      <t>štartovné 9 športovci spolu 28štartov 140eur, cestovné súkromné auto 2 dni (čiastočná refuncácia z jednej cesty z 21,20eur vo výške 15eur)</t>
    </r>
  </si>
  <si>
    <t>Športovo strelecký klub Javorie DT 0480</t>
  </si>
  <si>
    <t>1DF250217</t>
  </si>
  <si>
    <r>
      <t xml:space="preserve">účasť športovcov krajského výberu SSZ Banská Bystrica na 1. Slovenskej lige guľové zbrane, 5.-6.7.2025 Zvolenská Slatina- 4 športovci, tréner, vodič a doprovod - </t>
    </r>
    <r>
      <rPr>
        <sz val="8"/>
        <rFont val="Arial"/>
        <family val="2"/>
      </rPr>
      <t>doprava súkromnými vozidlami 2x 81,10eur (čiastočná refundácia v sume 33,90eur); štartovné 4x za 4 športovcov 32eur;</t>
    </r>
    <r>
      <rPr>
        <b/>
        <sz val="8"/>
        <rFont val="Arial"/>
        <family val="2"/>
      </rPr>
      <t xml:space="preserve"> </t>
    </r>
    <r>
      <rPr>
        <sz val="8"/>
        <rFont val="Arial"/>
        <family val="2"/>
      </rPr>
      <t>stravné 6 osôb deň</t>
    </r>
    <r>
      <rPr>
        <b/>
        <sz val="8"/>
        <rFont val="Arial"/>
        <family val="2"/>
      </rPr>
      <t xml:space="preserve"> </t>
    </r>
    <r>
      <rPr>
        <sz val="8"/>
        <rFont val="Arial"/>
        <family val="2"/>
      </rPr>
      <t>52,80eur</t>
    </r>
  </si>
  <si>
    <r>
      <t xml:space="preserve">Prevádzkové náklady Krajského výbiru SSZ Nitra -  </t>
    </r>
    <r>
      <rPr>
        <b/>
        <sz val="8"/>
        <rFont val="Arial"/>
        <family val="2"/>
        <charset val="238"/>
      </rPr>
      <t>Majstrovstvá Nitrianského kraja v streľbe zo vzduchových zbraní - telocvičňa Základnej školy Holého, Šaľa konané 1.2.2025</t>
    </r>
    <r>
      <rPr>
        <sz val="8"/>
        <rFont val="Arial"/>
        <family val="2"/>
        <charset val="238"/>
      </rPr>
      <t>- 78 športovcov, 78 štartov, 10 trénerov, 5 rozhodcov,5 organizačný pracovníci  a 5 pomocný personál</t>
    </r>
  </si>
  <si>
    <t>1DF250041</t>
  </si>
  <si>
    <t>Materiálovo technické zabezpečenie - terče pištoľové 2tisks, puškové 2tis.ks na zabezpečenie športového podujatia</t>
  </si>
  <si>
    <t xml:space="preserve">Športovostrelecký klub Šaľa </t>
  </si>
  <si>
    <t>Smernica o rozhodovaní rozhodci dobrovoľníctvo náhrada za stratu času   5 osôb / 1 deň 50 hodín</t>
  </si>
  <si>
    <t>ocenenie športovcom  33ks medailý vrátane príslušenstv</t>
  </si>
  <si>
    <t>cestovné súkromné auto - prevoz terčov z BA do Šale čiastočná refundácia z 56,74eur</t>
  </si>
  <si>
    <r>
      <t xml:space="preserve">Prevádzkové náklady Krajského výbiru SSZ Nitra -  </t>
    </r>
    <r>
      <rPr>
        <b/>
        <sz val="8"/>
        <rFont val="Arial"/>
        <family val="2"/>
        <charset val="238"/>
      </rPr>
      <t>Majstrovstvá Nitrianského kraja mládeže v streľbe zo vzduchových zbraní - telocvičňa Základnej školy Holého, Šaľa konané 8.-9.3.2025</t>
    </r>
    <r>
      <rPr>
        <sz val="8"/>
        <rFont val="Arial"/>
        <family val="2"/>
        <charset val="238"/>
      </rPr>
      <t>- 90 športovcov, 140 štartov, 12 trénerov, 5 rozhodcov,5 organizačný pracovníci  a 3 pomocný personál</t>
    </r>
  </si>
  <si>
    <t>1DF250056</t>
  </si>
  <si>
    <t>Materiálovo technické zabezpečenie - terče pištoľové 2tis.ks, terče puškové 2tis.ks na zabezpčenie súťaže</t>
  </si>
  <si>
    <t>9.3.2025</t>
  </si>
  <si>
    <t>Smernica o rozhodovaní rozhodci dobrovoľníctvo náhrada za stratu času   5 osôb / 1 deň 70 hodín čiastočná refundácia z 280eur</t>
  </si>
  <si>
    <t>13.2.2025</t>
  </si>
  <si>
    <t>ocenenia pre víťazov súťaže</t>
  </si>
  <si>
    <r>
      <t xml:space="preserve">Prevádzkové náklady Krajského výbiru SSZ Nitra -  </t>
    </r>
    <r>
      <rPr>
        <b/>
        <sz val="8"/>
        <rFont val="Arial"/>
        <family val="2"/>
        <charset val="238"/>
      </rPr>
      <t>Majstrovstvá Nitrianského kraja v streľbe z guľových zbraní - strelnica Veča Šaľa konané 14.-15.6.2025</t>
    </r>
    <r>
      <rPr>
        <sz val="8"/>
        <rFont val="Arial"/>
        <family val="2"/>
        <charset val="238"/>
      </rPr>
      <t>- 90 športovcov, 108 štartov, 12 trénerov, 5 rozhodcov,5 organizačný pracovníci  a 5 pomocný personál</t>
    </r>
  </si>
  <si>
    <t>1DF250172</t>
  </si>
  <si>
    <t xml:space="preserve">Materiálovo technické zabezpečenie - terče malokalibrová puška 1balík a spotrebný materiál muška plexi </t>
  </si>
  <si>
    <t>15.6.2025</t>
  </si>
  <si>
    <t>Smernica o rozhodovaní rozhodci dobrovoľníctvo náhrada za stratu času   4 osoby / 2 dni 62,5 hodín čiastočná refundácia z 290eur</t>
  </si>
  <si>
    <t>ocenenia pre víťazov súťaže . Medaile 48ks vrátane príslušenstva</t>
  </si>
  <si>
    <r>
      <t xml:space="preserve">Prevádzkové náklady Krajského výboru SSZ Košice -  </t>
    </r>
    <r>
      <rPr>
        <b/>
        <sz val="8"/>
        <rFont val="Arial"/>
        <family val="2"/>
        <charset val="238"/>
      </rPr>
      <t>Majstrovstvá Košického kraja mládeže v streľbe zo vzduchových zbraní - telocvičňa Základnej školy Hlavná Gelnica 29.-30.3.2025</t>
    </r>
    <r>
      <rPr>
        <sz val="8"/>
        <rFont val="Arial"/>
        <family val="2"/>
        <charset val="238"/>
      </rPr>
      <t>- 37 športovcov,  37štartov, 6 trénerov, 5 rozhodcov,3 organizačný pracovníci  a 2 pomocný personál</t>
    </r>
  </si>
  <si>
    <t>1DF250100</t>
  </si>
  <si>
    <t>strava obedy 8 osôb a 3 dni</t>
  </si>
  <si>
    <t>Smernica o rozhodovaní rozhodci dobrovoľníctvo náhrada za stratu času  8osôb / 2 dni a 79 hodín čiastočná refundácia z 287eur</t>
  </si>
  <si>
    <t>ocenenia pre víťazov súťaže - medaile 28ks</t>
  </si>
  <si>
    <t>cestovné súkromné auta 3 osoby a deň, 1 osoba a 2 dni</t>
  </si>
  <si>
    <t>1PV2500022</t>
  </si>
  <si>
    <t xml:space="preserve">PHM služobné motorové vozidlo SSZ                                               EČV:VW Pasat BA720VF: 8.-9.02.2025, najazdené kilomentre: 1062km              materiálovo technické zabezpečenie podujatia Pohár Petra Zborovjana 1.SLv dvojkolo vzduchové zbranez BA do Šarišké Michaľany a späť </t>
  </si>
  <si>
    <r>
      <t>Organizovanie športových podujatí:</t>
    </r>
    <r>
      <rPr>
        <b/>
        <sz val="8"/>
        <color theme="1"/>
        <rFont val="Arial"/>
        <family val="2"/>
      </rPr>
      <t xml:space="preserve"> Streľba vzduchových zbraní Krajské kolo mládeže rv streľbe zo vzduchových zbraní Poprad 8.-9.3.2025 - 30 športovcov a 30 štartov  5 trénerov, 2 rozhodcovia-  </t>
    </r>
    <r>
      <rPr>
        <sz val="8"/>
        <color theme="1"/>
        <rFont val="Arial"/>
        <family val="2"/>
      </rPr>
      <t xml:space="preserve">  PHM služovné auto SSZ VW Caravelle najazdených 698km v cene 103,49eur; stravné rozhodcovaia 3 dni v cene 110,40eur</t>
    </r>
  </si>
  <si>
    <t>Organizovanie športových podujatí :  Majstrovstva Trnavského kraja  - brokové disciplíny, 4.-6.7.2025, Strelnica Štrky Trnava - 31 športovcov, 31 štartov, 50 trénerov, 5 rozhodcov, 2 organizační pracovníci, 1 pomocný personál</t>
  </si>
  <si>
    <t>1DF250207</t>
  </si>
  <si>
    <t xml:space="preserve">Ocenenie športovcov - Medaile 9 ks, poháre 3ks vrátane príslušenstva </t>
  </si>
  <si>
    <t xml:space="preserve"> Materiálovo technické zabezpečenie spotreba asfaltových terčov 339ks z / 7972 ks, čiastočná refundácia zo sumy 1833,56eur</t>
  </si>
  <si>
    <r>
      <t xml:space="preserve">Prevádzkové náklady Krajského výbiru SSZ Trenčín -  </t>
    </r>
    <r>
      <rPr>
        <b/>
        <sz val="8"/>
        <rFont val="Arial"/>
        <family val="2"/>
        <charset val="238"/>
      </rPr>
      <t>Krajská školská liga v streľbe zo vzduchových zbraní - strelnica Domaníža 27.2.2025</t>
    </r>
    <r>
      <rPr>
        <sz val="8"/>
        <rFont val="Arial"/>
        <family val="2"/>
        <charset val="238"/>
      </rPr>
      <t>- 21 športovcov,  21štartov, 9 trénerov, 5 rozhodcov,3 organizačný pracovníci  a 3 pomocný personál a ostatní</t>
    </r>
  </si>
  <si>
    <t>1DF250126</t>
  </si>
  <si>
    <t>stravné 5 osôb a deň</t>
  </si>
  <si>
    <t xml:space="preserve">Smernica o rozhodovaní rozhodci dobrovoľníctvo náhrada za stratu času  5osôb / deň a 40 hodín </t>
  </si>
  <si>
    <t>materiálovo technické zabezpečenie - tonery do tlačiarke 4ks čiastočná feruncácia z 31,60eur</t>
  </si>
  <si>
    <t>ocenenia pre víťazov súťaže - medaile 17ks vrátane príslušenstva</t>
  </si>
  <si>
    <r>
      <t xml:space="preserve">Prevádzkové náklady Krajského výbiru SSZ Trenčín -  </t>
    </r>
    <r>
      <rPr>
        <b/>
        <sz val="8"/>
        <rFont val="Arial"/>
        <family val="2"/>
        <charset val="238"/>
      </rPr>
      <t>Majstrovstvá Trenčianského kraja v streľbe zo vzduchových zbraní - strelnica Domaniža konané 8.2.2025</t>
    </r>
    <r>
      <rPr>
        <sz val="8"/>
        <rFont val="Arial"/>
        <family val="2"/>
        <charset val="238"/>
      </rPr>
      <t>- 39 športovcov, 39 štartov, 11 trénerov, 5 rozhodcov,2 organizačný pracovníci  a 5 pomocný personál</t>
    </r>
  </si>
  <si>
    <t>1DF250127</t>
  </si>
  <si>
    <t>ocenenia pre víťazov súťaže - medaile 24ks vrátane príslušenstva</t>
  </si>
  <si>
    <r>
      <t xml:space="preserve">Prevádzkové náklady Krajského výbiru SSZ Žilina -  </t>
    </r>
    <r>
      <rPr>
        <b/>
        <sz val="8"/>
        <rFont val="Arial"/>
        <family val="2"/>
        <charset val="238"/>
      </rPr>
      <t>Majstrovstvá Žilinskéhoského kraja mládeže v streľbe zo vzduchových zbraní - telocvičňa ZŠ s MŠ Hôrky 22.-23.3.2025</t>
    </r>
    <r>
      <rPr>
        <sz val="8"/>
        <rFont val="Arial"/>
        <family val="2"/>
        <charset val="238"/>
      </rPr>
      <t xml:space="preserve">- 83 športovcov, 117 štartov, 7 trénerov, 4 rozhodcov,2 organizačný pracovníci  </t>
    </r>
  </si>
  <si>
    <t>1DF250061</t>
  </si>
  <si>
    <t>1.25</t>
  </si>
  <si>
    <t>19.02.2025</t>
  </si>
  <si>
    <t>ocenenia pre víťazov 36 ks medaily vrátane príslušenstva čiastočná refundácia z 66,87eur</t>
  </si>
  <si>
    <t>Športovo strelecký klub Hôrky</t>
  </si>
  <si>
    <t>cestovné 3 súkromné auta a 2 dni,  stravné  4 osoby 22.-23.02.2025</t>
  </si>
  <si>
    <t>Náležitosti rozhodcov- zmluvy o dobrovoľníckej činnosti 4 osoby a 72hodín 2 dni</t>
  </si>
  <si>
    <t>1DF250279</t>
  </si>
  <si>
    <r>
      <t xml:space="preserve">Prevádzkové náklady Krajského výbiru SSZ Žilina -  </t>
    </r>
    <r>
      <rPr>
        <b/>
        <sz val="8"/>
        <rFont val="Arial"/>
        <family val="2"/>
        <charset val="238"/>
      </rPr>
      <t>Majstrovstvá Žilinskéhoského kraja mládeže v streľbe guľových  zbraní - pištole Mestská športová strelnica Jahodníky 10.5.2025</t>
    </r>
    <r>
      <rPr>
        <sz val="8"/>
        <rFont val="Arial"/>
        <family val="2"/>
        <charset val="238"/>
      </rPr>
      <t>- 25 športovcov, 33 štartov, 4 tréneri, 4 rozhodcov,7 organizačný pracovníci , 3 ostatní - prenájom 32 streleckých stavov/10eur/ks</t>
    </r>
  </si>
  <si>
    <t>1DF250325</t>
  </si>
  <si>
    <t>13.10.2025</t>
  </si>
  <si>
    <r>
      <t xml:space="preserve">Prevádzkové náklady Krajského výbiru SSZ Žilina -  </t>
    </r>
    <r>
      <rPr>
        <b/>
        <sz val="8"/>
        <rFont val="Arial"/>
        <family val="2"/>
        <charset val="238"/>
      </rPr>
      <t>Majstrovstvá Žilinskéhoského kraja mládeže v streľbe guľových  zbraní - pušky športová strelnica Tibin Turany 15.6.2025</t>
    </r>
    <r>
      <rPr>
        <sz val="8"/>
        <rFont val="Arial"/>
        <family val="2"/>
        <charset val="238"/>
      </rPr>
      <t>- 20 športovcov, 22 štartov, 6trénerov, 3 rozhodcovia,5 organizačný pracovníci , 8 pomocní a  ostatní - prenájom strelnice vrátane zázemia 6 hodín/ďeň čiastočná refundácia z 230eur, dohoda o výjone dobrovoľníka 1 osoba/6hodín/deń v cene 22,50eur</t>
    </r>
  </si>
  <si>
    <t>Miestná organizácia tehcnických športov Turany</t>
  </si>
  <si>
    <t>1DF250326</t>
  </si>
  <si>
    <r>
      <t xml:space="preserve">Prevádzkové náklady Krajského výbiru SSZ Žilina - </t>
    </r>
    <r>
      <rPr>
        <b/>
        <sz val="8"/>
        <rFont val="Arial"/>
        <family val="2"/>
      </rPr>
      <t>1.Slovenská liga a Memoriál Jozefa Pavla v stre</t>
    </r>
    <r>
      <rPr>
        <b/>
        <sz val="8"/>
        <rFont val="Arial"/>
        <family val="2"/>
        <charset val="238"/>
      </rPr>
      <t>ľbe guľových  zbraní - pušky športová strelnica Tibin Turany 24.8.2025</t>
    </r>
    <r>
      <rPr>
        <sz val="8"/>
        <rFont val="Arial"/>
        <family val="2"/>
        <charset val="238"/>
      </rPr>
      <t>- 17 športovcov, 19 štartov, 5 trénerov, 3 rozhodcovia,3 organizačný pracovníci , 4 pomocní a  ostatní - prenájom strelnice vrátane zázemia 4 hodín/ďeň čiastočná refundácia z 170eur v cene 70eur, ocenenia pre víťazov športového podujatia6ks vrátane štítkov v cene 100eur</t>
    </r>
  </si>
  <si>
    <t>I2509022</t>
  </si>
  <si>
    <t>6804606454</t>
  </si>
  <si>
    <t>18.9.2025</t>
  </si>
  <si>
    <t>1DF250324</t>
  </si>
  <si>
    <t>225014</t>
  </si>
  <si>
    <t xml:space="preserve">Prenájom streleckých stanovíšt na trénigový proces talentovanej mládeže- strelnica Podhradová Košice Júl- September 2025, 3 športovci z 6  </t>
  </si>
  <si>
    <t>1PV2500230</t>
  </si>
  <si>
    <t xml:space="preserve">stretnutie k organizácii školského športu pre školský šport 2025/2026  s tajomníkom komisie mládeže SSZ, zaradenie do školského športu kategórie "B", prevoz 2osôb na rokovanie BA-ZA-BA, PHM auto SSZ  VW Passat BA720VF, 453 km , </t>
  </si>
  <si>
    <t>Slovnaft a.s.</t>
  </si>
  <si>
    <t>1PV2500231</t>
  </si>
  <si>
    <t xml:space="preserve">odovzdanie strelnice v Trnave po vypovední zmluvy z mesta Trnava, BA-TT-BA, PHM auto SSZ  VW Passat BA720VF, 160 km , </t>
  </si>
  <si>
    <t>1PV2500269</t>
  </si>
  <si>
    <t>20.10.2025</t>
  </si>
  <si>
    <t xml:space="preserve">PHM auto SSZ-  VW Passat BA720VF, najazdených celkom 352km, pracovná cesta BA-Poprad-BA zástupcovia mesta Poprad, CVČ k okresnej lige školského športu </t>
  </si>
  <si>
    <t xml:space="preserve">PHM auto SSZ-  VW Passat BA720VF, najazdených celkom 732km, pracovná cesta BA-Poprad-BA zástupcovia mesta Poprad, CVČ k okresnej lige školského športu </t>
  </si>
  <si>
    <t>1PV2500229</t>
  </si>
  <si>
    <t>Prevádzkové  náklady  auta Honda CRV 2,2 BL 991 IC, PHM obdobie 2.-16.08.2025 najazdených 605km, účasť na športovom podujatí: 1.Slovenská liga mládeže Holíč 2.8.2025, Majstrovstvá kraja malokalibrová puška Vištuk 9.8.2025, Majstrovstvá kraja malokalibrová puška a pištoľ Holíč 16.8.2025</t>
  </si>
  <si>
    <t>Prevádzkové náklady auta Honda CRV 2,2 BL 991 IC, PHM obdobie 28.-31.08.2025 najazdených 835km, účasť na športovom podujatí: Majstrovstvá SR Trap Trnava 28.8.2025 Extraliga a Liga talentovanej mládeže malokalibrová puška a pištoľ Príbelce 29.-31.8.2025</t>
  </si>
  <si>
    <t>1PV2500276</t>
  </si>
  <si>
    <t>Prevádzkové náklady auta Honda CRV 2,2 BL 991 IC, PHM obdobie 4.-7.9.2025 najazdených 565km, účasť na športovom podujatí: Majstrovstvá SR Seniorov malokalibrová puška a pištoľ Príbelce 5.-7.9.2025</t>
  </si>
  <si>
    <t>Prevádzkové náklady auta Honda CRV 2,2 BL 991 IC, PHM obdobie 10.-14.9.2025 najazdených 620km, účasť na športovom podujatí: Majstrovstvá SR malokalibrová puška a pištoľ Príbelce 11.-14.9.2025</t>
  </si>
  <si>
    <t>Prevádzkové náklady auta Honda CRV 2,2 BL 991 IC, PHM obdobie 18.-21.9.2025 najazdených 560km, účasť na športovom podujatí: Majstrovstvá SR Historikov 100m Gajary 20.9.2025, Jesenné preteky Trap Sielnica 21.9.2025</t>
  </si>
  <si>
    <t>1PV2500275</t>
  </si>
  <si>
    <t>05343</t>
  </si>
  <si>
    <t>Prevádzkové náklady auta Honda CRV 2,2 BL 991 IC, PHM obdobie 13.-30.10.2025 najazdených 1190km, účasť na športovom podujatí: 1.SLv+KSL Nr.VzPu+Pi Šaľa 19.10.2025, Majstrovstvá SR SI Vpi 3x20 Zvolen 25.10.2025, NLML+SLv+KSL BB VzPu+Pi Žiar nad Hronom 26.10.2025, Sústredenie mládeže Šamorín 29.-30.10.2025</t>
  </si>
  <si>
    <t>CN Trade, s.r.o.</t>
  </si>
  <si>
    <t xml:space="preserve"> Organizovanie športových podujatí : 4 kolo EXTRALIGA a Liga talentovanej mládeže v streľbe z guľových  zbraní  v strelecký areál Príbelce 29.-31.8.2025 - 141 športovcov,286 štartov,14 rozhodcov, 2 org. pracovníci, 9 technický  personál, 16 tréneri, 3 ostatní </t>
  </si>
  <si>
    <t>1PV2500187</t>
  </si>
  <si>
    <t>Prevádzkové náklady auta SSZ - Extraliga a Liga talentovanej mládeže Príbelce 4.kolo - auto SSZ FORD Transit BT091 EJ najazdených 441km, prevoz terčových zaraiadení SIUS ASCOR BA - Príbelce- BA</t>
  </si>
  <si>
    <t>1PV2500234</t>
  </si>
  <si>
    <t>Prevádzkové náklady auta SSZ - Extraliga a Liga talentovanej mládeže Príbelce 4.kolo - auto SSZ VW Caravela BA987SR najazdených 451km, 52,94l prevoz terčových zaraiadení SIUS ASCOR BA - Príbelce- BA</t>
  </si>
  <si>
    <t>1DF250323</t>
  </si>
  <si>
    <t>materiálovo technické zabezpečenie -  tlač 85ks diplomov a DTP práce na diplomy - vyhodnotenie 4.kôl etraligy a ligy talentovanje mládeže guľová sezóna 2025</t>
  </si>
  <si>
    <t>1DF250332</t>
  </si>
  <si>
    <t>cestovné 1 súkromné auto, ubytovanie hlavný rozhodca 2 noci 3 osoby 1 noc</t>
  </si>
  <si>
    <t>24.9.2025</t>
  </si>
  <si>
    <t>Rozhodcovia a tech. obsluha, org. - 23 osôb, 3 dni zabezpečenie stravy počas preteku,raňajky 45 ks, obedy 62 ks, večera 39 kusov</t>
  </si>
  <si>
    <t>drobné občertveni a pitný režim e pre rozhodcov</t>
  </si>
  <si>
    <t>16.10.2025</t>
  </si>
  <si>
    <t>ubytovanie rozhodcov 4 osoby 2 noci, 3 osoby 1 noc na strelnici</t>
  </si>
  <si>
    <t xml:space="preserve">Dobrovoľníci, náhrada za stratu času-rozhodcovia 14 osôb spolu 420 hodín </t>
  </si>
  <si>
    <t xml:space="preserve">Dobrovoľníci, náhrada za stratu času - technický personál 9 osôb spolu 176 hodín </t>
  </si>
  <si>
    <t>20.8.2025</t>
  </si>
  <si>
    <t>drobné vecné cena pre účastníkov športového podujatia s logom SSZ</t>
  </si>
  <si>
    <t xml:space="preserve">Dobrovoľníci, náhrada za stratu času-rozhodcovia a technický personál pred pretekom 2 osoby spolu 64hodín </t>
  </si>
  <si>
    <t>15.10.2025</t>
  </si>
  <si>
    <t>prenájom strelnice 3 dni - pušková strelnica 20 stavov, pištolová strelnica 11 stavov,vzduch. hala 8 stavov čiastočná refundácia z 800eur</t>
  </si>
  <si>
    <t xml:space="preserve">materiálovo techbické zabezpečenie - spotrebný kancelársky materiál </t>
  </si>
  <si>
    <t>materiálovo techbické zabezpečenie -  drobný spotrebný materiál popruhy 2ks</t>
  </si>
  <si>
    <t>Organizovanie športových podujatí Medzinárodné M SR seniorov v streľbe z guľových a vzduchových  zbraní  v strelecký areál  Príbelce 5 - 7.9.2025 - 72 športovcov,11 rozhodcov, 2 org. pracovníci, 13 tech. personál, 2 ostatní ,2 oficiálne osoby</t>
  </si>
  <si>
    <t>1PV2500190</t>
  </si>
  <si>
    <t>1283076</t>
  </si>
  <si>
    <t xml:space="preserve">cestovné PHM auto SSZ prevoz terčov, vyhodnocovacieho zariadenia Disag z BA do Príbeliec a späť VW Passat BA 720 VF najazdených 763 km </t>
  </si>
  <si>
    <t>1DF250347</t>
  </si>
  <si>
    <t>6.9.2025</t>
  </si>
  <si>
    <t>ubytovanie 2 oficiálne osoby 2 noci</t>
  </si>
  <si>
    <t>Športovostrelecký klub LIAZ Veľký Krtíš</t>
  </si>
  <si>
    <t>cestovné  4 súkromné auta ŠPZ ZV639CS, ZV586CU, BB780SD, VK857BL spolu najazdených 514km</t>
  </si>
  <si>
    <t>ubytovanie strelecký areál -rozhodcovia - 2 osoby a 3 nocí,športovci  -60 osôb 102noci spolu, organizátor a technický personál 2 osoby  3 noci</t>
  </si>
  <si>
    <t>Zabezpečenie stravy účastnímkom 5.-7.9.2025, raňajky 8 ks, obe4y 38 kusov, večera 34ks, rozhodcom, technický personál, účastníci -3 dni, 24 osôb, drobné občerstvenie , pitný režim</t>
  </si>
  <si>
    <t>Drobné vecné ceny - diáre pre účastníkov športového podujatia s logom SSZ</t>
  </si>
  <si>
    <t>Drobné vecné ceny - diáre a malé vreckové diáre pre účastníkov športového podujatia s logom SSZ</t>
  </si>
  <si>
    <t xml:space="preserve">Smernica SSZ pre činnosť rozhodcov šport.streľby - 11 osôb rozhodcovia 230 hod. počas podujatia, 13 osôb technický personál 190hodín počas podujatia a  na prípravu pred podujatím 62 hodín 2 osoby a technická obsluh  činnosť rozhodcov šport.streľby </t>
  </si>
  <si>
    <t>4.9.2025</t>
  </si>
  <si>
    <t>materiálovo techbické zabezpečenie - spotrebné náklady kancelársky materiál</t>
  </si>
  <si>
    <t>materiálovo techbické zabezpečenie - spotrebné náklady samsung externý disk T7 Shield SSD na archiváciu dát</t>
  </si>
  <si>
    <t>prenájom areálu strelnice 2 dni - pušková strelnica 20 stavov, pištolová strelnica 16 stavov,vzduchovková hala 12 stavov, klubovňa  3 dni - alikvotná refundácia z 4540eur</t>
  </si>
  <si>
    <t xml:space="preserve">tlačoviny - nálepky športového klubu a súťaž 100ks </t>
  </si>
  <si>
    <t xml:space="preserve">športové poháre 93 ks, medaile 93 ks, stuha a štítky  po 93 ks , nálepky na medaile  93 ks , štítky, kvetiny pre ocenené športovkine 18 ks </t>
  </si>
  <si>
    <t>1PV2500360</t>
  </si>
  <si>
    <t>1173622</t>
  </si>
  <si>
    <t>odvoz osôb zabezpečenie technického personálu z BA do Príbeliec a späť, pohonné hmoty auto SSZ Ford Tourneo BL320ND najazdených 480km</t>
  </si>
  <si>
    <r>
      <t>Organizovanie šport podujatí : Majstrovstvá SR brokové disciplíny, strelnica Trnava Štrky disciplína SKEET 5-7.9.2025 ,-</t>
    </r>
    <r>
      <rPr>
        <sz val="8"/>
        <color theme="1"/>
        <rFont val="Arial"/>
        <family val="2"/>
      </rPr>
      <t xml:space="preserve">  20 športovcov, 20 štartov, ľ tréneri, 2 rozhodcovia , 2 organizačný pracovníci,  1 pomocný personál, 2 ostatní</t>
    </r>
  </si>
  <si>
    <t>1DF250178</t>
  </si>
  <si>
    <t>2025001</t>
  </si>
  <si>
    <t>Materiálovo technické zabezpečenie - ceny pre víťazov súťaže 5ks kníh poľovnícke strelectvo, čiastočná refundácia z 299,90eur</t>
  </si>
  <si>
    <t>FALCONRY s.r.o.</t>
  </si>
  <si>
    <t>1DF250300</t>
  </si>
  <si>
    <t>2025017</t>
  </si>
  <si>
    <t>7.9.2025</t>
  </si>
  <si>
    <t>2.10.2025</t>
  </si>
  <si>
    <t>Materiálovo technické zabezpečenie - spotreba asfaltové terče 4484 ks/0,30centov/ks, čiastočná refundácia z 1345,20eur za 1550ks</t>
  </si>
  <si>
    <t>Strelecké centrum Trnava OZ</t>
  </si>
  <si>
    <t>Občerstvenie a pitný režim pre rozhodcov a hostí</t>
  </si>
  <si>
    <t>12.9.2025</t>
  </si>
  <si>
    <t>Ocenenie športovcov - Športové trofeje 2ks, Medaile 30 ks vrátane príslušentva</t>
  </si>
  <si>
    <r>
      <rPr>
        <sz val="8"/>
        <color theme="1"/>
        <rFont val="Arial"/>
        <family val="2"/>
      </rPr>
      <t xml:space="preserve">Organizovanie šport podujatí </t>
    </r>
    <r>
      <rPr>
        <b/>
        <sz val="8"/>
        <color theme="1"/>
        <rFont val="Arial"/>
        <family val="2"/>
      </rPr>
      <t>: Majstrovstvá SR brokové disciplíny Trap , strelnica Trnava Štrky 29.-31.8.2025,- 62</t>
    </r>
    <r>
      <rPr>
        <sz val="8"/>
        <color theme="1"/>
        <rFont val="Arial"/>
        <family val="2"/>
      </rPr>
      <t>počet sportovcov 62 štartov, 5 tréneri, 4 rozhodcov 23 osoby organizačný výbor a 3 pomocný personál</t>
    </r>
  </si>
  <si>
    <t>Materiálovo technické zabezpečenie - ceny pre víťazov súťaže 5ks kníh poľovnícke strelectvo, čiastočá refundácia z 299,90eur</t>
  </si>
  <si>
    <t>1DF250298</t>
  </si>
  <si>
    <t>2025016</t>
  </si>
  <si>
    <t>31.9.2025</t>
  </si>
  <si>
    <t>Materiálovo technické zabezpečenie - spotreba asfaltové terče 13 318 ks/0,30centov/ks, čiastočná refundácia za 4723ks</t>
  </si>
  <si>
    <t xml:space="preserve">výkon činnosti hlavný rozhodcu 3 dni/20hod. v cene 275,75eur, čiastočná refundácia za deň </t>
  </si>
  <si>
    <t>Ocenenie športovcov - Športové trofeje 6ks, Medaile 30 ks vrátane príslušentva</t>
  </si>
  <si>
    <r>
      <rPr>
        <sz val="8"/>
        <rFont val="Arial"/>
        <family val="2"/>
      </rPr>
      <t xml:space="preserve">Organizovanie šport podujatí </t>
    </r>
    <r>
      <rPr>
        <b/>
        <sz val="8"/>
        <rFont val="Arial"/>
        <family val="2"/>
      </rPr>
      <t>: Majstrovstvá SR brokové disciplíny Univerzálny Trap , strelnica Trnava Štrky 6.-7.9.2025 - 40</t>
    </r>
    <r>
      <rPr>
        <sz val="8"/>
        <rFont val="Arial"/>
        <family val="2"/>
      </rPr>
      <t xml:space="preserve"> sportovcov, 40 štartov, 4 tréneri, 3 rozhodcovia, 2 organizační pracovníci a 2 pomocný personál</t>
    </r>
  </si>
  <si>
    <t>1DF250299</t>
  </si>
  <si>
    <t>Materiálovo technické zabezpečenie - spotreba asfaltové terče 5527 ks/0,30centov/ks, čiastočná refundácia z 1658,10eur za 901ks</t>
  </si>
  <si>
    <t>výkon činnosti hlavný rozhodcu 3 dni/10hod.</t>
  </si>
  <si>
    <t>materiálovo techbické zabezpečenie - spotrebné náklady na diplomy 20ks a grafické spracovanie, matné euroobaly</t>
  </si>
  <si>
    <t>občerstvenie a pitný režim pre rozhodcov a hostí</t>
  </si>
  <si>
    <r>
      <t xml:space="preserve">Majstrovstvá SR veľkorážna puška 20+20+20 - Strelnica - Tormáš, Rimavská Sobota,  13.-14.6.2025 - </t>
    </r>
    <r>
      <rPr>
        <sz val="8"/>
        <rFont val="Arial"/>
        <family val="2"/>
        <charset val="238"/>
      </rPr>
      <t>43 športovcov, 62 štartov, 4 rozhodcovia, 2 organizačný pracovníci, 3 pomocní, 1 ostatní</t>
    </r>
  </si>
  <si>
    <t>1DF250281</t>
  </si>
  <si>
    <t>2025-0002</t>
  </si>
  <si>
    <t>poštovné - zaslanie účastníkom nominačné listy, propozície</t>
  </si>
  <si>
    <t>Športovo strelecké združenie Magnum</t>
  </si>
  <si>
    <t>materiálovo technické zabezpečenie - drobný spotrebný materiál baterka do ovládača na stavy, sponky so sponkovačej pitole 4balenia, skrutkovač 2ks pre organizovanie špotového podujatia</t>
  </si>
  <si>
    <t>materiálovo technické zabezpečenie - drobný kancelársky materiál fixky 6ks, kliešte, sponky pásky sťahovacie, papier na diplomy, euroobaly,šanony 2ks A4 na dokumentáciu na zabezpečenie športového podujatia</t>
  </si>
  <si>
    <t xml:space="preserve">poháre vrátane príslušenstva a dopravy (3x sada pohárov) pre výhercov športového podujatia </t>
  </si>
  <si>
    <t>materiálovo technické zabezpečenie - roxor tyče na rámy terčov 18,18m vrátane rezania na prípravu rámov na terče pre zorganizovanie Majstrovstiev SR</t>
  </si>
  <si>
    <t>1PV2500014</t>
  </si>
  <si>
    <t>Zasadnutie Výkonného výboru SSZ 5.2.2025 - cestovné súkromné auto 2 osoby</t>
  </si>
  <si>
    <t>Katarína Vlašičová ekonomicky úsek SSZ</t>
  </si>
  <si>
    <t>1PV2500027</t>
  </si>
  <si>
    <t>Zasadnutie Výkonného výboru SSZ 5.2.2025 - pitný režim</t>
  </si>
  <si>
    <t>Lidl Slovenská republika, s.r.o.</t>
  </si>
  <si>
    <t>1PV2500086</t>
  </si>
  <si>
    <t>2527/5404</t>
  </si>
  <si>
    <t>Zasadnutie Výkonného výboru SSZ 20.5.2025 - pitný režim</t>
  </si>
  <si>
    <t xml:space="preserve">Krajská konfrencia SSZ Trnava 25.03.2025 Trnava, 17 účastníkov </t>
  </si>
  <si>
    <t>1DF250068</t>
  </si>
  <si>
    <t>strava a drobné občerstvenie pre účastníkov krajskej konferencie</t>
  </si>
  <si>
    <t>OIL JPM s.r.o..</t>
  </si>
  <si>
    <t xml:space="preserve">Krajská konfrencia SSZ Banská Bystrica, 26.03.2025 Zvolenská Slatina, 12 účastníkov </t>
  </si>
  <si>
    <t>I2504008</t>
  </si>
  <si>
    <t>Pavel Tomaškin predseda krajského výboru SSZ BB</t>
  </si>
  <si>
    <t>2512682, 103</t>
  </si>
  <si>
    <t>14.03.2025</t>
  </si>
  <si>
    <t>materilálovo technické zabezpečenie-kancelárske potreby</t>
  </si>
  <si>
    <t>cestovné pre 12 delegátov nárok vo výške železnice</t>
  </si>
  <si>
    <t>27.03.2025</t>
  </si>
  <si>
    <t xml:space="preserve">Krajská konfrencia SSZ Žilina, 06.04.2025  Závodie, 19 účastníkov </t>
  </si>
  <si>
    <t>I2504010</t>
  </si>
  <si>
    <t>Igor Homoľa predseda krajského výboru SSZ Žilina</t>
  </si>
  <si>
    <t>6.4.2025</t>
  </si>
  <si>
    <t>materilálovo technické zabezpečenie-kancelárske potreby perá 18ks</t>
  </si>
  <si>
    <t>cestovné súkromné autá 4 osoby</t>
  </si>
  <si>
    <t xml:space="preserve">Krajská konfrencia SSZ Nitra 27.03.2025  Hurbanovo, 20 účastníkov </t>
  </si>
  <si>
    <t>I2504018</t>
  </si>
  <si>
    <t>strava a pitný režim pre účastníkov krajskej konferencie</t>
  </si>
  <si>
    <t>Marek Mazan predseda krajského výboru SSZ Nitra</t>
  </si>
  <si>
    <t>cestovné súkromné autá 6x</t>
  </si>
  <si>
    <t>I2504020</t>
  </si>
  <si>
    <r>
      <rPr>
        <b/>
        <sz val="8"/>
        <rFont val="Arial"/>
        <family val="2"/>
      </rPr>
      <t>Zasadnutie Komisie mládeže Brezno 5.4.2025  3 osoby</t>
    </r>
    <r>
      <rPr>
        <sz val="8"/>
        <rFont val="Arial"/>
        <family val="2"/>
      </rPr>
      <t xml:space="preserve"> - cestovné 2 osoby vo výške železnice, stravné 2 osoby</t>
    </r>
  </si>
  <si>
    <t>Ján Medveň predseda komisie mládeže SSZ</t>
  </si>
  <si>
    <t xml:space="preserve">Krajská konfrencia SSZ Prešov 28.03.2025  Prešov Veľký Šariš, 4 účastníci </t>
  </si>
  <si>
    <t>1PV2500053</t>
  </si>
  <si>
    <t>PHM služobné motorové vozidlo SSZ, EČV:BA 987SR  VW Caravella                  obdobie: 28.3.2025,  najazdené kilomentre: 545km vrátane centového vyrovnania</t>
  </si>
  <si>
    <t>1032, 1033</t>
  </si>
  <si>
    <t xml:space="preserve">PHM služobné motorové vozidlo SSZ, EČV:BA 987SR  VW Caravella                  obdobie: 31.3.2025,  najazdené kilomentre: 465km,, umytie auta vrátane centového vyrovnania </t>
  </si>
  <si>
    <t>1PV2500081</t>
  </si>
  <si>
    <t>20.05.2025</t>
  </si>
  <si>
    <t>Zasadnutie Výkonného výboru SSZ 5.2.2025 - cestovné  1 súkromné auto</t>
  </si>
  <si>
    <t>Jozef Maňo víceprezident SSZ</t>
  </si>
  <si>
    <t>Krajská konferencia SSZ Trenčín 28.03.2025 18 účastníkov a 2 oficiálne osoby</t>
  </si>
  <si>
    <t>1DF250124</t>
  </si>
  <si>
    <t>8533, 16071</t>
  </si>
  <si>
    <t>drobné čerstvenie a pitný režim  pre účastníkov krajskej konferencie čiastočná refundácia z sumy 71,40eur</t>
  </si>
  <si>
    <t>Športovo strelecký klub Domaníža, o.z.</t>
  </si>
  <si>
    <t>strava  pre účastníkov krajskej konferencie</t>
  </si>
  <si>
    <t>cestovné pre 8 delegátov nárok vo výške železnice</t>
  </si>
  <si>
    <t>prenájom priestorov 5 hod.</t>
  </si>
  <si>
    <t>1DF250354</t>
  </si>
  <si>
    <t>27.1.2025</t>
  </si>
  <si>
    <t>13.11.2025</t>
  </si>
  <si>
    <t>Ocenenie -športové medaile 60 ks vrátane štítkov, emblémov a stuh</t>
  </si>
  <si>
    <t>Športovo- strelecký klub Beta 77 Holíč</t>
  </si>
  <si>
    <t>cestovné súkromné auto AA744GD najazdených 110km prevoz materiálu po súťaži</t>
  </si>
  <si>
    <t xml:space="preserve"> Dohoda o dobrovoľníctve náhrada za stratu času 9osôb a 2dni spolu 180hodín čiastočná refundácia z 540eur</t>
  </si>
  <si>
    <t>29.1.2025</t>
  </si>
  <si>
    <t>materiálovo technické zabezpečenie - spotrebný materiál terčové rolka SIUS Ascor 20ks</t>
  </si>
  <si>
    <t>Oganizovanie podujatí : Prípravný pretek Národná liga mládeže v streľbe zo vzduchových zbraní ZŠ s MŠ Svätý Peter konané  1.-2.2.2025 - 90 športovcov, 234 štartov,18 trénerov, 9 rozhodcovia, 5 organizačný pracovníci, 4 pomocní a 2 ostatní</t>
  </si>
  <si>
    <t>1PV2500335</t>
  </si>
  <si>
    <t>90142</t>
  </si>
  <si>
    <t>materiálovo technické zabezpečenie športovej činnosti za dosiahnuté športové výsledky trénera reprezentácie puškových disciplín č.1 v roku 2025 - športová obuv</t>
  </si>
  <si>
    <t>ATU46008706</t>
  </si>
  <si>
    <t>NIKE Retail B.V.</t>
  </si>
  <si>
    <t>1495</t>
  </si>
  <si>
    <t>materiálovo technické zabezpečenie športovej činnosti za dosiahnuté športové výsledky trénera talentovanej mládeže puškových disciplín č.1 v roku 2025 - športová čelenka, čiastočná refundácia zo sumy 18,95eur</t>
  </si>
  <si>
    <t>44156979</t>
  </si>
  <si>
    <t>SPORTISIMO SK s.r.o.</t>
  </si>
  <si>
    <t>1PV2500336</t>
  </si>
  <si>
    <t>0010</t>
  </si>
  <si>
    <t>materiálovo technické zabezpečenie športovej činnosti za dosiahnuté športové výsledky reprezentanta puškových disciplín č.1 v roku 2025 - strelivo 22LR Geco Semi Auto 500ks na zabezpečenie streleckej prípravy, čiastočná refundácia zo sumy 369,10eur</t>
  </si>
  <si>
    <t>47351969</t>
  </si>
  <si>
    <t>Mgr. Martin Valkovič</t>
  </si>
  <si>
    <t>1PV2500338</t>
  </si>
  <si>
    <t>13360</t>
  </si>
  <si>
    <t>materiálovo technické zabezpečenie športovej činnosti za dosiahnuté športové výsledky trénera reprezentácie brokových disciplín Trap č.2  v roku 2025 - funkčné termoprádlo</t>
  </si>
  <si>
    <t>13365</t>
  </si>
  <si>
    <t>materiálovo technické zabezpečenie športovej činnosti za dosiahnuté športové výsledky trénera reprezentácie brokových disciplín Trap č.2 v roku 2025 - funkčné termoprádlo</t>
  </si>
  <si>
    <t>13108</t>
  </si>
  <si>
    <t>materiálovo technické zabezpečenie športovej činnosti za dosiahnuté športové výsledky trénera reprezentácie brokových disciplín Trap č.2 v roku 2025 - športová šiltovka, čiastočná refundácia zo sumy 14,45eur</t>
  </si>
  <si>
    <t>1PV2500339</t>
  </si>
  <si>
    <t>0006</t>
  </si>
  <si>
    <t>materiálovo technické zabezpečenie športovej činnosti za dosiahnuté športové výsledky reprezentanta brokových disciplín Trap č.8 v roku 2025 - kondičná príprava - permanentka na 10 vstupov do fitnesscentra</t>
  </si>
  <si>
    <t>0008</t>
  </si>
  <si>
    <t>14.3.2025</t>
  </si>
  <si>
    <t>materiálovo technické zabezpečenie športovej činnosti za dosiahnuté športové výsledky reprezentanta brokových disciplín Trap č.8 v roku 2025 - kondičná príprava - permanentka na 20 vstupov do fitnesscentra</t>
  </si>
  <si>
    <t>0011</t>
  </si>
  <si>
    <t>8471</t>
  </si>
  <si>
    <t>materiálovo technické zabezpečenie športovej činnosti za dosiahnuté športové výsledky reprezentanta brokových disciplín Trap č.8 v roku 2025 - strelecká príprava - brokové strelivo 250ks, čiastočná refundácia zo sumy 118,-eur</t>
  </si>
  <si>
    <t>48315907</t>
  </si>
  <si>
    <t>Zsolt Szaloci</t>
  </si>
  <si>
    <t>1PV2500347</t>
  </si>
  <si>
    <t>202511/88</t>
  </si>
  <si>
    <t>materiálovo technické zabezpečenie športovej činnosti za dosiahnuté športové výsledky reprezentanta brokových disciplín Skeet č.10 v roku 2025 - kondičná príprava - športové turistické topánky, čiastočná refundácia zo sumy 276,45eur</t>
  </si>
  <si>
    <t>RDA, s.r.o.</t>
  </si>
  <si>
    <t>1PV2500349</t>
  </si>
  <si>
    <t>222/2025/9510</t>
  </si>
  <si>
    <t>materiálovo technické zabezpečenie športovej činnosti za dosiahnuté športové výsledky reprezentanta brokových disciplín Trap č.12 v roku 2025 - výživové doplnky (kreatín) vrátane dopravy</t>
  </si>
  <si>
    <t>Vilgain s.r.o.</t>
  </si>
  <si>
    <t>36550/0037</t>
  </si>
  <si>
    <t>15.12.2025</t>
  </si>
  <si>
    <t>materiálovo technické zabezpečenie športovej činnosti za dosiahnuté športové výsledky reprezentanta brokových disciplín Trap č.12 v roku 2025 - vitamíny (C,D,zinok), čiastočná refundácia zo sumy 18,99eur</t>
  </si>
  <si>
    <t>BENU SK 34, s.r.o.</t>
  </si>
  <si>
    <t>MAGNET plus, s.r.o.</t>
  </si>
  <si>
    <t>1PV2500366</t>
  </si>
  <si>
    <t>66</t>
  </si>
  <si>
    <t>materiálovo technické zabezpečenie športovej činnosti za dosiahnuté športové výsledky reprezentanta v streľbe z historických zbraní č.16 v roku 2025 - služby - športová masáž tela 60minút - čiastočná refundácia z 55,-eur</t>
  </si>
  <si>
    <t>56290454</t>
  </si>
  <si>
    <t>ADMINISTRATEUR JUDICIATRE s.r.o.</t>
  </si>
  <si>
    <t>1PV2500367</t>
  </si>
  <si>
    <t>202512/00175</t>
  </si>
  <si>
    <t>materiálovo technické zabezpečenie športovej činnosti za dosiahnuté športové výsledky reprezentanta v streľbe z historických zbraní č.14 v roku 2025 - služby - masáž 60minút - čiastočná refundácia z 55,-eur</t>
  </si>
  <si>
    <t>35770481</t>
  </si>
  <si>
    <t>RENOMÉ, a.s.</t>
  </si>
  <si>
    <t>a - streľba - kapitálové transfery</t>
  </si>
  <si>
    <t>1DF250197</t>
  </si>
  <si>
    <t>066A2025</t>
  </si>
  <si>
    <t xml:space="preserve">materálovo technický rozvoj - pažba na malokalibrovú pušku 2ks, BLEIKER Balance </t>
  </si>
  <si>
    <t>1DF250406</t>
  </si>
  <si>
    <t>materálovo technický rozvoj - pažba na brokovú zbraň Perazzi High Tech 1ks</t>
  </si>
  <si>
    <t>Ing.Fedor Dunajčík - SHOOTING TRADE</t>
  </si>
  <si>
    <r>
      <rPr>
        <b/>
        <sz val="9"/>
        <rFont val="Times New Roman"/>
        <family val="1"/>
      </rPr>
      <t>OH Nádeje Brno CZE 26.-28.9.2025</t>
    </r>
    <r>
      <rPr>
        <sz val="9"/>
        <rFont val="Times New Roman"/>
        <family val="1"/>
        <charset val="238"/>
      </rPr>
      <t xml:space="preserve"> - poistenie športovec 3dní</t>
    </r>
  </si>
  <si>
    <t xml:space="preserve">Medzinárodné školenie rozhodcov ISSF - Százhalombatta, Hungary konané v dňoch 20-25.03.2025 , 1 osoba </t>
  </si>
  <si>
    <t>réžijný náklad - voda do odstrekovača Passat BA 720 VF , Majstrovstva kraja Košice 25.-26.1.2025 prevoz materiálovo technického zabezpečenia SIUS ascor na zabezpečenie športového podujatia  vrtane halierového vyrovnania</t>
  </si>
  <si>
    <t>réžijný náklad - voda do odstrekovača Passat BA 720 VF , 1.Sl.liga vzduchové zbrane Košice 4.-5.1.2025 technické zabezpečenie športového podujatia  vrátane centového vyrovnania 0,01</t>
  </si>
  <si>
    <t xml:space="preserve">réžijný náklad - PHM Passat BA 720 VF 413km  </t>
  </si>
  <si>
    <t>štartovné 10 športovcov 11 štartov, účastnícky poplatok 4 tréneri a tréningové položky 4 športovci po 2x</t>
  </si>
  <si>
    <t>účastnícky poplatok 1 tréner</t>
  </si>
  <si>
    <t>Prevádzkové náklady sekretariátu - Zákonné sociálne náklady zamestnávateľa 55% príspevok na stravné 121 ks á 4,00 €</t>
  </si>
  <si>
    <t>Prevádzkové náklady sekretariátu - Zákonné sociálne náklady zamestnávateľa 55%  príspevok na stravné 99 ks á 4,00 €</t>
  </si>
  <si>
    <t>Prevádzkové náklady sekretariátu - Zákonné sociálne náklady zamestnávateľa 55%  príspevok na stravné 112 ks á 4,00 €</t>
  </si>
  <si>
    <t>Prevádzkové náklady sekretariátu - Zákonné sociálne náklady zamestnávateľa 55%  príspevok na stravné 111 ks á 4,00 €</t>
  </si>
  <si>
    <t>Prevádzkové náklady sekretariátu - Zákonné sociálne náklady zamestnávateľa 55%  príspevok na stravné 132 ks á 4,00 €</t>
  </si>
  <si>
    <t>Bratislavská vodárenská spoločnosť, a. s.</t>
  </si>
  <si>
    <t>1PV2500369</t>
  </si>
  <si>
    <t>681551</t>
  </si>
  <si>
    <t>materiálovo technické zabezpečenie športovej činnosti za dosiahnuté športové výsledky reprezentanta puškových disciplín č.4 v roku 2025 - služby - servis zbrane</t>
  </si>
  <si>
    <t>ATU52544607</t>
  </si>
  <si>
    <t>Steyr Sport GmbH</t>
  </si>
  <si>
    <t>25112100184</t>
  </si>
  <si>
    <t>24.11.2025</t>
  </si>
  <si>
    <t>materiálovo technické zabezpečenie športovej činnosti za dosiahnuté športové výsledky reprezentanta puškových disciplín č.4 v roku 2025 - kondičná príprava - športové tričko 2ks a rukavice čiastočná refundácia zo sumy 156,43eur</t>
  </si>
  <si>
    <t>36847470</t>
  </si>
  <si>
    <t>MOTOSHOP Žubor, s.r.o.</t>
  </si>
  <si>
    <t>1PV2500370</t>
  </si>
  <si>
    <t>251669961</t>
  </si>
  <si>
    <t>materiálovo technické zabezpečenie športovej činnosti za dosiahnuté športové výsledky trénera reprezentácie puškových disciplín č.4 v roku 2025 - športové nohavice vrátane dopravy a dobierky</t>
  </si>
  <si>
    <t>28114221</t>
  </si>
  <si>
    <t>Propom s.r.o.</t>
  </si>
  <si>
    <t>2501194820</t>
  </si>
  <si>
    <t>11.10.2025</t>
  </si>
  <si>
    <t>materiálovo technické zabezpečenie športovej činnosti za dosiahnuté športové výsledky trénera reprezentácie puškových disciplín č.4 v roku 2025 - výživové doplnky a elektrolyty vrátane dopravy</t>
  </si>
  <si>
    <t>35767715</t>
  </si>
  <si>
    <t>BIO 5 s.r.o.</t>
  </si>
  <si>
    <t>2501106387</t>
  </si>
  <si>
    <t>materiálovo technické zabezpečenie športovej činnosti za dosiahnuté športové výsledky trénera reprezentácie puškových disciplín č.4 v roku 2025 - výživové doplnky vrátane dopravy čiastočná refundácia z 62,25eur</t>
  </si>
  <si>
    <t>1PV2500372</t>
  </si>
  <si>
    <t>SKADIN0000805194</t>
  </si>
  <si>
    <t>materiálovo technické zabezpečenie športovej činnosti za dosiahnuté športové výsledky reprezentanta brokových disciplín Skeet č.9 v roku 2025 - športové šľapky</t>
  </si>
  <si>
    <t>35739738</t>
  </si>
  <si>
    <t>adidas Slovakia, s.r.o.</t>
  </si>
  <si>
    <t>SKADIN0000805102</t>
  </si>
  <si>
    <t>3042260156122</t>
  </si>
  <si>
    <t>materiálovo technické zabezpečenie športovej činnosti za dosiahnuté športové výsledky reprezentanta brokových disciplín Skeet č.9 v roku 2025 - slúchadlá na počúvanie hudby počas pretekov ME Chateauroux</t>
  </si>
  <si>
    <t>Carrefour Chateauroux</t>
  </si>
  <si>
    <t>000603</t>
  </si>
  <si>
    <t>materiálovo technické zabezpečenie športovej činnosti za dosiahnuté športové výsledky reprezentanta brokových disciplín Skeet č.9 v roku 2025 - karabínky na zavesenie uterákov na streleckú vestu</t>
  </si>
  <si>
    <t>35849452</t>
  </si>
  <si>
    <t>GHT, s.r.o.</t>
  </si>
  <si>
    <t>39059/0016</t>
  </si>
  <si>
    <t>18.6.2025</t>
  </si>
  <si>
    <t>materiálovo technické zabezpečenie športovej činnosti za dosiahnuté športové výsledky reprezentanta brokových disciplín Skeet č.9 v roku 2025 - výživový doplnok na kĺby (Orthovit)</t>
  </si>
  <si>
    <t>47451696</t>
  </si>
  <si>
    <t>BENU SK 18, s.r.o.</t>
  </si>
  <si>
    <t>97592/0089</t>
  </si>
  <si>
    <t>materiálovo technické zabezpečenie športovej činnosti za dosiahnuté športové výsledky reprezentanta brokových disciplín Skeet č.9 v roku 2025 - výživový doplnok na imunitu a proti únave (Generica active folic)</t>
  </si>
  <si>
    <t>44713983</t>
  </si>
  <si>
    <t>BENU SK 153, s.r.o.</t>
  </si>
  <si>
    <t>39230/0028</t>
  </si>
  <si>
    <t>materiálovo technické zabezpečenie športovej činnosti za dosiahnuté športové výsledky reprezentanta brokových disciplín Skeet č.9 v roku 2025 - výživový doplnok na kĺby (Colafit)</t>
  </si>
  <si>
    <t>72229/0011</t>
  </si>
  <si>
    <t>23.9.2025</t>
  </si>
  <si>
    <t>materiálovo technické zabezpečenie športovej činnosti za dosiahnuté športové výsledky reprezentanta brokových disciplín Skeet č.9 v roku 2025 - výživový doplnok na imunitu a proti únave (Generica active) čiastočná refundácia z 8,44eur</t>
  </si>
  <si>
    <t>50557483</t>
  </si>
  <si>
    <t>Vesnala 3, s.r.o.</t>
  </si>
  <si>
    <t>Majstrovstvá SR  z veľkokalibrovej pištole a karabina  7.-8.11.2025 strelecký areai strelnica - Tormáš 21, Rimavská Sobota -   46 športovcov,  46 štartov, 1tréner, 7 rozhodcov ,14 ostatní</t>
  </si>
  <si>
    <t>1DF250409</t>
  </si>
  <si>
    <t>2025-0007</t>
  </si>
  <si>
    <t>materiálovo technické zabezpečenie - drobný spotrebný materiál na prípravu športoviska,laty a skrutky do dreva, nôž na prácu pri montáží</t>
  </si>
  <si>
    <t>ubytovanie rozhodcov 6osôb 1 noc</t>
  </si>
  <si>
    <t>služby - montáž internetového pripojenia pre pokrytie wifi  strelnice pre potreby organizovania športového podujatia iastočná refundácia z 185eur</t>
  </si>
  <si>
    <t>1DF250386</t>
  </si>
  <si>
    <t>022025</t>
  </si>
  <si>
    <t>19.11.2025</t>
  </si>
  <si>
    <r>
      <t xml:space="preserve">Organizovvanie  športových podujatí </t>
    </r>
    <r>
      <rPr>
        <b/>
        <sz val="8"/>
        <rFont val="Arial"/>
        <family val="2"/>
        <charset val="238"/>
      </rPr>
      <t>Majstrovstvá Ozbrojených síl SR a Veľká cena Spiša  4.9.2025</t>
    </r>
    <r>
      <rPr>
        <sz val="8"/>
        <rFont val="Arial"/>
        <family val="2"/>
        <charset val="238"/>
      </rPr>
      <t xml:space="preserve"> - 23 športovcov 43 štartov, 3 rozhodcovia, 1 organi.pracovníci a 3 pomocní - prepožičanie zariadení strelnice vrátane obsluhy počas podujatia 1ďeň 9hodín, 40eur/hod.    čiastková refundácie z 360eur</t>
    </r>
  </si>
  <si>
    <t xml:space="preserve">Klub Spišských strelcov </t>
  </si>
  <si>
    <t>1PV2500382</t>
  </si>
  <si>
    <t>02249</t>
  </si>
  <si>
    <t>materiálovo technické zabezpečenie športovej činnosti za dosiahnuté športové výsledky trénera reprezentácie brokových disciplín Trap č.18  v roku 2025 - kondičná príprava - šľapky do vody 2x, mikina, batoh</t>
  </si>
  <si>
    <t>0000397</t>
  </si>
  <si>
    <t>materiálovo technické zabezpečenie športovej činnosti za dosiahnuté športové výsledky trénera reprezentácie brokových disciplín Trap č.18  v roku 2025 - kondičná príprava - plášť + duša na bicykel</t>
  </si>
  <si>
    <t>Exter, s.r.o.</t>
  </si>
  <si>
    <t>materiálovo technické zabezpečenie športovej činnosti za dosiahnuté športové výsledky trénera reprezentácie brokových disciplín Trap č.18  v roku 2025 - účasť na športovom podujatí Trap 125 Sielnica, 2.-4.5.2025 - cestovné súkromné vozidlo Volkswagen Passat TT827GN najazdených 320km</t>
  </si>
  <si>
    <t>Mgr. Mário Filipovič</t>
  </si>
  <si>
    <t>materiálovo technické zabezpečenie športovej činnosti za dosiahnuté športové výsledky trénera reprezentácie brokových disciplín Trap č.18  v roku 2025 - účasť na športovom podujatí Extraliga+LTM II.kolo Sielnica, 16.-18.5.2025 - cestovné súkromné vozidlo Volkswagen Passat TT827GN najazdených 320km</t>
  </si>
  <si>
    <t>14.1.2025</t>
  </si>
  <si>
    <t>materiálovo technické zabezpečenie športovej činnosti za dosiahnuté športové výsledky trénera reprezentácie brokových disciplín Trap č.18  v roku 2025 - strelecká príprava - osvetlenie reflektory 2ks</t>
  </si>
  <si>
    <t>Ing. Alojzia Kytková - DOM SVETLA VARIANT LUX</t>
  </si>
  <si>
    <t>304</t>
  </si>
  <si>
    <t>materiálovo technické zabezpečenie športovej činnosti za dosiahnuté športové výsledky trénera reprezentácie brokových disciplín Trap č.18  v roku 2025 - strelecká príprava - žiarovky do reflektorov 4ks</t>
  </si>
  <si>
    <t>materiálovo technické zabezpečenie športovej činnosti za dosiahnuté športové výsledky trénera reprezentácie brokových disciplín Trap č.18  v roku 2025 - účasť na športovom podujatí Jesenné preteky Sielnica, 19.-21.9.2025 - cestovné súkromné vozidlo Volkswagen Passat TT827GN najazdených 320km - čiastočná refundácia zo sumy 115,72eur</t>
  </si>
  <si>
    <t>1DF250522</t>
  </si>
  <si>
    <t>007/2025</t>
  </si>
  <si>
    <t>Materialno technické zabezpečenie spotreba  11krabičiek žlté diabolky JSB, 1ks irisová clona, monokulár 1ks - čiastočná refundácia zo sumy 200,-eur</t>
  </si>
  <si>
    <t>štartovné 1 športovec a 2 tréningové položky - čiastočná refundácia zo sumy 86,32eur</t>
  </si>
  <si>
    <t>Výkon práce vedúceho trénera súvisiaca so zabezpečením a realizáciou športovej prípravy reprezentácie SR športovej streľby  Zmluva 15/2025, obdobie Apríl až Jún - čiastočná refundácia zo sumy 2000,-eur</t>
  </si>
  <si>
    <t>Materiálovo technické zabezpečenie krajského výberu talentovanje mládeže - spotrebný materiál - terče slávia 8x5x5 9000ks; terč malokalibrový 9000ks na zabezpečenie tréningovej činnosti - čiastočná refundácia zo sumy 550,-eur</t>
  </si>
  <si>
    <r>
      <rPr>
        <b/>
        <sz val="8"/>
        <rFont val="Arial"/>
        <family val="2"/>
        <charset val="238"/>
      </rPr>
      <t>Školenie športových odborníkov  I a II stupňa časť 1 , trénerov  konané na strelnici  SAV Bratislava konané dňa 26.-28.09.2025</t>
    </r>
    <r>
      <rPr>
        <sz val="8"/>
        <rFont val="Arial"/>
        <family val="2"/>
        <charset val="238"/>
      </rPr>
      <t xml:space="preserve"> - </t>
    </r>
    <r>
      <rPr>
        <b/>
        <sz val="8"/>
        <rFont val="Arial"/>
        <family val="2"/>
        <charset val="238"/>
      </rPr>
      <t>24 účastníkov, 4 lektori</t>
    </r>
  </si>
  <si>
    <t>1PV2500210</t>
  </si>
  <si>
    <t>pohľadávka 1.časť školenia na SAV na ubytovanie</t>
  </si>
  <si>
    <t>Petr Buberník vedúci TMK</t>
  </si>
  <si>
    <t>1PV2500314</t>
  </si>
  <si>
    <t>stravné 21 osôb 3 dni a 2 osoby 1 deň</t>
  </si>
  <si>
    <t>Peter Buberník, vedúci Trénersko-metodickej komisie</t>
  </si>
  <si>
    <t>ubytovanie 6 osôb 2 noci</t>
  </si>
  <si>
    <t>00179663</t>
  </si>
  <si>
    <t>Správa telovýchovných a rekreačných zariadení hlavného mesta SR Bratislavy</t>
  </si>
  <si>
    <t>1DF250455</t>
  </si>
  <si>
    <t>172025</t>
  </si>
  <si>
    <t>zapožičanie objektu strelnice, školiace miestnosti v termíne 26.-28.9.2025</t>
  </si>
  <si>
    <t>ŠPORTOVO STRELECKÝ KLUB SLOVENSKEJ AKADÉMIE VIED</t>
  </si>
  <si>
    <r>
      <rPr>
        <b/>
        <sz val="8"/>
        <color theme="1"/>
        <rFont val="Arial"/>
        <family val="2"/>
        <charset val="238"/>
      </rPr>
      <t>Školenie športových odborníkov  I a II stupňa časť 2 , trénerov  konané na strelnici  SAV Bratislava konané dňa 21.-23.11.2025</t>
    </r>
    <r>
      <rPr>
        <sz val="8"/>
        <color theme="1"/>
        <rFont val="Arial"/>
        <family val="2"/>
        <charset val="238"/>
      </rPr>
      <t xml:space="preserve"> - 19 účastníkov, 6 lektori</t>
    </r>
  </si>
  <si>
    <t>1PV2500315</t>
  </si>
  <si>
    <t>stravné 12 osôb 3 dni a 5 osôb 2 dni</t>
  </si>
  <si>
    <t>cestovné súkromné vozidlo Fiat Punto Grande MT399BZ najazdených 478km</t>
  </si>
  <si>
    <t>1DF250456</t>
  </si>
  <si>
    <t>182025</t>
  </si>
  <si>
    <t>zapožičanie objektu strelnice, školiace miestnosti v termíne 21.-23.11.2025</t>
  </si>
  <si>
    <t>odborné školenie 15.10.2025 legislatívne zmeny v športe - 2 osoby účastnícky poplatok</t>
  </si>
  <si>
    <t>PragmaSys s.r.o.</t>
  </si>
  <si>
    <t>1PV2500224</t>
  </si>
  <si>
    <t>16.10.2026</t>
  </si>
  <si>
    <t>odborné školenie 15.10.2025 legislatívne zmeny v športe - cestovné súkromné auto AA631ST najazdených 38km</t>
  </si>
  <si>
    <t>I2511022</t>
  </si>
  <si>
    <t>25.11.2025</t>
  </si>
  <si>
    <t xml:space="preserve">zasadanie komisie historickej streľby - vyhodnotenie nalepších historikov za 2025, 11.11.2025 Wolkrová BA  - cestovné súkromné motorové vozidlo ZV268DT najazdených 410km, cestovné vo výške železnice 4 osoby, </t>
  </si>
  <si>
    <t>Ing. Tomáš Šrámek</t>
  </si>
  <si>
    <t>202511/00074</t>
  </si>
  <si>
    <t xml:space="preserve">zasadanie komisie historickej streľby - vyhodnotenie nalepších historikov za 2025, 11.11.2025 Wolkrová BA  -  ocenenia medaile a plakety pre vyhodnotených 71 ocenení vrátane príslušenstva, </t>
  </si>
  <si>
    <t>Victory sport, spol. s r.o.</t>
  </si>
  <si>
    <t>zasadanie komisie historickej streľby - vyhodnotenie nalepších historikov za 2025, 11.11.2025 Wolkrová BA  -  občerstvenie pre účastníkov vyhodnotenia</t>
  </si>
  <si>
    <t>BILLA s.r.o.</t>
  </si>
  <si>
    <t>1DF250418</t>
  </si>
  <si>
    <t>4.12.2025</t>
  </si>
  <si>
    <t>odborné školenia prístup do 2026 vrátane pre výkon činnosti v športe  Zákon o športe a tomu prislúchajúce legislatívba - 1 prístup</t>
  </si>
  <si>
    <r>
      <t xml:space="preserve">Organizovanie športových podujatí :  </t>
    </r>
    <r>
      <rPr>
        <b/>
        <sz val="8"/>
        <color theme="1"/>
        <rFont val="Arial"/>
        <family val="2"/>
        <charset val="238"/>
      </rPr>
      <t>Liga talentovanej mládeže v streľbe zo vzduchových zbraní,  kvalifikačný pretek dvojkolo, ZUS ARÉNA ( športová hala ) Žiar nad Hronom 25.-26.10.2025</t>
    </r>
    <r>
      <rPr>
        <sz val="8"/>
        <color theme="1"/>
        <rFont val="Arial"/>
        <family val="2"/>
        <charset val="238"/>
      </rPr>
      <t>,108  športovcov, 126 štartov ,12 trénerov, 8 rozhodcov,4 organizačný pracovníci, 14 osôb pomocní a ostatní personál</t>
    </r>
  </si>
  <si>
    <t>1DF250395</t>
  </si>
  <si>
    <t>Ocenenie -športové poháre 54 ks,vrátane príslušenstva, papier na diplomy pre víťazov podujatia</t>
  </si>
  <si>
    <t>Mestský športový klub Žiar nad Hronom, spol. s r.o.</t>
  </si>
  <si>
    <t xml:space="preserve"> ubytovanie rozhodcov 4 osoby 2 noci</t>
  </si>
  <si>
    <t>Materiálovo technické zabezpečenie - drobný spotrebný materiál pásky na lepenie kobercov v hale, plátno</t>
  </si>
  <si>
    <t>Materiálovo technické zabezpečenie -počítač vrátane príslušenstva pre zabezpečenie priebehu športového podujatia čiastočná refundácia z 547,15eur</t>
  </si>
  <si>
    <t>1PV2500311</t>
  </si>
  <si>
    <t>9.12.2025</t>
  </si>
  <si>
    <t xml:space="preserve">vyhodnotenie najúspešnejších športovcov a trénerov SSZ za 2025 - hotel Tatra 9.12.2025 - cestovné súkromné motorové vozidlá ZV268DT, AA212BI, PN715DPKE383HR spolu najazdených 1926km, 1x cestovné vo výške železnice. </t>
  </si>
  <si>
    <t>Kristína Vinická ekonomický pracovník sekretariátu SSZ</t>
  </si>
  <si>
    <t>Materiálovo technické zabezpečenie - spotrebný materiál strelecká športová obuv  pre športovca č. 1,  strelecká bomba 1ks  čiastočná refundácia z 306,90eur</t>
  </si>
  <si>
    <t>Materiálovo technické zabezpečenie - spotrebný materiál strelecká športová obuv  pre športovca č. 1,  strelecká bomba 1ks   doplatok do sumy 306,90eur</t>
  </si>
  <si>
    <t>Materiálovo technické zabezpečenie - spotrebný materiál irisová clona 1ks, muška 1ks na tréningový proces mládeže</t>
  </si>
  <si>
    <t>Národná liga mládeže Prešov  22.-23.2.2025, 3 športovci a tréner - cestovné súkromné motorové vozidlo DK272BC najazdených 398km, stravné 4 osoby 2 dni</t>
  </si>
  <si>
    <t xml:space="preserve">Národná liga mládeže Zvolenská Slatina 12.1.2025 - cestovné súkromné motorové vozdlo DK272BC najazdených 182km, stravné 5 osôb 1 deň </t>
  </si>
  <si>
    <t xml:space="preserve">Národná liga mládeže Zvolenská Slatina 12.1.2025 - cestovné súkromné motorové vozdlo AA137LR najazdených 182km, stravné 5 osôb 1 deň </t>
  </si>
  <si>
    <t>Národná liga mládeže Zvolenská Slatina 12.1.2025 štartovné10 štartov</t>
  </si>
  <si>
    <t xml:space="preserve">Národná liga mládeže Zvolenská Slatina 11.1.2025 - cestovné súkromné motorové vozdlo AA137LR najazdených 182km, stravné 5 osôb 1 deň </t>
  </si>
  <si>
    <t>Národná liga mládeže Zvolenská Slatina 11.1.2025 štartovné10 štartov čiastočná refundácia z 50eur</t>
  </si>
  <si>
    <t>Prípravný strelecký pretek 1.Slovenská liga Dvojkolo v streľbe zo vzduchových zbraní Košice 4.1.2025, cestovné sukromné vozidlo MI224ET najazdených 120km, stravné 2 športovci</t>
  </si>
  <si>
    <t>Prípravný strelecký pretek : Prípravný strelecký pretek 1.Slovenská liga Dvojkolo v streľbe zo vzduchových zbraní Košice 4.1.2025, štartovné 2 športovci 2 štarty</t>
  </si>
  <si>
    <t>Prípravný strelecký pretek : Prípravný strelecký pretek 1.Slovenská liga Dvojkolo v streľbe zo vzduchových zbraní Košice 5.1.2025, štartovné 2 športovci 2 štarty</t>
  </si>
  <si>
    <t>materiálovo technické zabezpečenie - TOREX toner čierny 1ks vrátane dobierky</t>
  </si>
  <si>
    <t>Prípravný strelecký pretek Extraliga a liga talentovanej mládeže vzuduchové zbrane Martin 18.-19.1.2025, cestovné sukromné vozidlo MI224ET najazdených 600km 159eur,ubytovanie 3 osoby noc 90eur, stravné 3 osoby 2 dni 69,60eur</t>
  </si>
  <si>
    <t>Prípravný strelecký pretek Extraliga a liga talentovanej mládeže vzuduchové zbrane Martin 18.-19.1.2025, štartovné 2 športovci a 2 štarty</t>
  </si>
  <si>
    <t>Materialové technické zabezpečenie tréningoveho procesu-strelecké topanky SauerEasy 1ks športovec č.1, strelecký kabát Ahg 2ks pre športovcov č.1-č.2, očnica Varga 1ks pre športovca č.1</t>
  </si>
  <si>
    <t>Prevádzkové náklady auta Honda CRV 2,2 BL 991 IC, PHM obdobie 19.-28.7.2025 najazdených 580 km, účasť na športovom podujatí: Veľká cena ŠSK Sielnice 19.7.2025, Veľká cena Jozefa Laca a 1.slovenská liga Vištuk 26.7.2025</t>
  </si>
  <si>
    <t>Prevádzkové  náklady  auta Honda CRV 2,2 BL 991 IC, PHM obdobie 7.-13.07.2025 najazdených 360 km, účasť na športovom podujatí: Memoriál Františka Bojku Kajal 12.7.2025, Veľká cena Piešťan Jaslovské Bohunice 13.-15.7.2025</t>
  </si>
  <si>
    <t>Prevádzkové náklady  auta Honda CRV 2,2 BL 991 IC, PHM obdobie 29.6.-6.7.2025 najazdených 430 km, účasť na športovom podujatí: Extraliga a Liga talentovanej mládeže III.kolo Trnava 29.6.2025, Veľká cena Cyrila Orešanského Trnava 5.7.2025, Majstrovstvá kraja malokalibrová puška Vištuk 6.7.2025</t>
  </si>
  <si>
    <t>Prevádzkové náklady sekretariátu havarijné poistné auta Honda CRV 2,2 BL 991 IC obdobie od 01.07.-30.09.2025 - čiastočná refundácia zo sumy 231,25eur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</si>
</sst>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dd/mm/yy;@"/>
    <numFmt numFmtId="165" formatCode="dd/mm/yyyy;@"/>
    <numFmt numFmtId="166" formatCode="[$-41B]0"/>
    <numFmt numFmtId="167" formatCode="[$-41B]d&quot;.&quot;m&quot;.&quot;yyyy"/>
    <numFmt numFmtId="168" formatCode="[$-41B]0.00"/>
    <numFmt numFmtId="169" formatCode="[$-41B]General"/>
  </numFmts>
  <fonts count="102" x14ac:knownFonts="1">
    <font>
      <sz val="10"/>
      <color theme="1"/>
      <name val="Arial"/>
      <family val="2"/>
      <charset val="238"/>
    </font>
    <font>
      <sz val="11"/>
      <color theme="1"/>
      <name val="Calibri"/>
      <family val="2"/>
      <charset val="238"/>
      <scheme val="minor"/>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b/>
      <strike/>
      <sz val="8"/>
      <color indexed="10"/>
      <name val="Arial"/>
      <family val="2"/>
      <charset val="238"/>
    </font>
    <font>
      <b/>
      <sz val="8"/>
      <color indexed="56"/>
      <name val="Arial"/>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sz val="8"/>
      <color theme="1"/>
      <name val="Arial"/>
      <family val="2"/>
    </font>
    <font>
      <sz val="10"/>
      <name val="Times New Roman"/>
      <family val="1"/>
      <charset val="238"/>
    </font>
    <font>
      <b/>
      <sz val="8"/>
      <color theme="1"/>
      <name val="Arial"/>
      <family val="2"/>
    </font>
    <font>
      <b/>
      <sz val="8"/>
      <color indexed="8"/>
      <name val="Arial"/>
      <family val="2"/>
    </font>
    <font>
      <sz val="8"/>
      <name val="Arial"/>
      <family val="2"/>
    </font>
    <font>
      <sz val="9"/>
      <name val="Times New Roman"/>
      <family val="1"/>
      <charset val="238"/>
    </font>
    <font>
      <sz val="8"/>
      <color rgb="FF001D35"/>
      <name val="Arial"/>
      <family val="2"/>
    </font>
    <font>
      <sz val="9"/>
      <color theme="1"/>
      <name val="Times New Roman"/>
      <family val="1"/>
    </font>
    <font>
      <b/>
      <sz val="9"/>
      <name val="Times New Roman"/>
      <family val="1"/>
    </font>
    <font>
      <b/>
      <sz val="8"/>
      <color rgb="FF000000"/>
      <name val="Arial"/>
      <family val="2"/>
    </font>
    <font>
      <b/>
      <sz val="9"/>
      <color theme="1"/>
      <name val="Times New Roman"/>
      <family val="1"/>
    </font>
    <font>
      <sz val="9"/>
      <color theme="1"/>
      <name val="Times New Roman"/>
      <family val="1"/>
      <charset val="238"/>
    </font>
    <font>
      <sz val="8"/>
      <color indexed="8"/>
      <name val="Arial"/>
      <family val="2"/>
    </font>
    <font>
      <sz val="9"/>
      <name val="Times New Roman"/>
      <family val="1"/>
    </font>
    <font>
      <sz val="10"/>
      <name val="Times New Roman"/>
      <family val="1"/>
    </font>
    <font>
      <sz val="9"/>
      <name val="Arial"/>
      <family val="2"/>
      <charset val="238"/>
    </font>
    <font>
      <sz val="8"/>
      <color rgb="FF000000"/>
      <name val="Arial"/>
      <family val="2"/>
      <charset val="238"/>
    </font>
    <font>
      <sz val="8"/>
      <color rgb="FF00B0F0"/>
      <name val="Arial"/>
      <family val="2"/>
      <charset val="238"/>
    </font>
    <font>
      <sz val="10"/>
      <color rgb="FF000000"/>
      <name val="Times New Roman"/>
      <family val="1"/>
      <charset val="238"/>
    </font>
    <font>
      <b/>
      <sz val="8"/>
      <name val="Times New Roman"/>
      <family val="1"/>
      <charset val="238"/>
    </font>
    <font>
      <b/>
      <sz val="8"/>
      <color rgb="FF00B0F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
      <left style="thin">
        <color rgb="FF000000"/>
      </left>
      <right style="thin">
        <color rgb="FF000000"/>
      </right>
      <top/>
      <bottom style="thin">
        <color rgb="FF000000"/>
      </bottom>
      <diagonal/>
    </border>
    <border>
      <left style="thin">
        <color indexed="8"/>
      </left>
      <right style="thin">
        <color indexed="8"/>
      </right>
      <top style="thin">
        <color indexed="8"/>
      </top>
      <bottom style="thin">
        <color indexed="8"/>
      </bottom>
      <diagonal/>
    </border>
    <border>
      <left style="medium">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indexed="8"/>
      </right>
      <top/>
      <bottom style="thin">
        <color indexed="8"/>
      </bottom>
      <diagonal/>
    </border>
    <border>
      <left style="thin">
        <color indexed="8"/>
      </left>
      <right style="thin">
        <color indexed="8"/>
      </right>
      <top/>
      <bottom style="thin">
        <color indexed="8"/>
      </bottom>
      <diagonal/>
    </border>
  </borders>
  <cellStyleXfs count="42">
    <xf numFmtId="0" fontId="0" fillId="0" borderId="0"/>
    <xf numFmtId="0" fontId="36" fillId="0" borderId="0" applyNumberFormat="0" applyFill="0" applyBorder="0" applyAlignment="0" applyProtection="0"/>
    <xf numFmtId="0" fontId="37" fillId="0" borderId="0" applyBorder="0" applyProtection="0"/>
    <xf numFmtId="0" fontId="8" fillId="0" borderId="0"/>
    <xf numFmtId="0" fontId="38" fillId="0" borderId="0"/>
    <xf numFmtId="0" fontId="38" fillId="0" borderId="0"/>
    <xf numFmtId="0" fontId="38" fillId="0" borderId="0"/>
    <xf numFmtId="0" fontId="38" fillId="0" borderId="0"/>
    <xf numFmtId="0" fontId="39" fillId="0" borderId="0"/>
    <xf numFmtId="0" fontId="8" fillId="0" borderId="0"/>
    <xf numFmtId="0" fontId="40" fillId="0" borderId="0"/>
    <xf numFmtId="0" fontId="40" fillId="0" borderId="0"/>
    <xf numFmtId="0" fontId="8" fillId="0" borderId="0"/>
    <xf numFmtId="0" fontId="40" fillId="0" borderId="0"/>
    <xf numFmtId="0" fontId="40" fillId="0" borderId="0"/>
    <xf numFmtId="0" fontId="41" fillId="0" borderId="0"/>
    <xf numFmtId="0" fontId="8" fillId="0" borderId="0"/>
    <xf numFmtId="0" fontId="35" fillId="0" borderId="0"/>
    <xf numFmtId="0" fontId="40" fillId="0" borderId="0"/>
    <xf numFmtId="0" fontId="8" fillId="0" borderId="0"/>
    <xf numFmtId="0" fontId="40" fillId="0" borderId="0"/>
    <xf numFmtId="0" fontId="40" fillId="0" borderId="0"/>
    <xf numFmtId="0" fontId="8" fillId="0" borderId="0"/>
    <xf numFmtId="0" fontId="39" fillId="0" borderId="0"/>
    <xf numFmtId="0" fontId="42" fillId="0" borderId="0"/>
    <xf numFmtId="0" fontId="17" fillId="0" borderId="0"/>
    <xf numFmtId="0" fontId="43" fillId="0" borderId="0"/>
    <xf numFmtId="0" fontId="44" fillId="0" borderId="0"/>
    <xf numFmtId="0" fontId="40" fillId="0" borderId="0"/>
    <xf numFmtId="0" fontId="40" fillId="0" borderId="0"/>
    <xf numFmtId="0" fontId="40" fillId="0" borderId="0"/>
    <xf numFmtId="0" fontId="8" fillId="0" borderId="0"/>
    <xf numFmtId="0" fontId="82" fillId="0" borderId="0"/>
    <xf numFmtId="0" fontId="82" fillId="0" borderId="0"/>
    <xf numFmtId="0" fontId="82" fillId="0" borderId="0"/>
    <xf numFmtId="0" fontId="1" fillId="0" borderId="0"/>
    <xf numFmtId="0" fontId="82" fillId="0" borderId="0"/>
    <xf numFmtId="0" fontId="1" fillId="0" borderId="0"/>
    <xf numFmtId="0" fontId="95" fillId="0" borderId="0"/>
    <xf numFmtId="0" fontId="82" fillId="0" borderId="0"/>
    <xf numFmtId="0" fontId="1" fillId="0" borderId="0"/>
    <xf numFmtId="164" fontId="99" fillId="0" borderId="0" applyBorder="0" applyProtection="0"/>
  </cellStyleXfs>
  <cellXfs count="818">
    <xf numFmtId="0" fontId="0" fillId="0" borderId="0" xfId="0"/>
    <xf numFmtId="0" fontId="45" fillId="0" borderId="0" xfId="0" applyFont="1"/>
    <xf numFmtId="0" fontId="45" fillId="4" borderId="0" xfId="0" applyFont="1" applyFill="1"/>
    <xf numFmtId="0" fontId="47" fillId="0" borderId="0" xfId="0" applyFont="1" applyAlignment="1">
      <alignment vertical="top"/>
    </xf>
    <xf numFmtId="0" fontId="47" fillId="0" borderId="0" xfId="0" applyFont="1" applyAlignment="1">
      <alignment horizontal="center" vertical="center"/>
    </xf>
    <xf numFmtId="0" fontId="47" fillId="4" borderId="1" xfId="0" applyFont="1" applyFill="1" applyBorder="1" applyAlignment="1">
      <alignment vertical="top"/>
    </xf>
    <xf numFmtId="0" fontId="2" fillId="3" borderId="0" xfId="0" applyFont="1" applyFill="1" applyProtection="1">
      <protection locked="0"/>
    </xf>
    <xf numFmtId="4" fontId="2" fillId="3" borderId="0" xfId="0" applyNumberFormat="1" applyFont="1" applyFill="1" applyProtection="1">
      <protection locked="0"/>
    </xf>
    <xf numFmtId="0" fontId="2" fillId="3" borderId="0" xfId="0" applyFont="1" applyFill="1"/>
    <xf numFmtId="0" fontId="8" fillId="3" borderId="0" xfId="0" applyFont="1" applyFill="1"/>
    <xf numFmtId="0" fontId="9" fillId="2" borderId="1" xfId="0" applyFont="1" applyFill="1" applyBorder="1" applyAlignment="1">
      <alignment horizontal="center" vertical="center" wrapText="1"/>
    </xf>
    <xf numFmtId="4" fontId="9" fillId="2" borderId="1" xfId="0" applyNumberFormat="1" applyFont="1" applyFill="1" applyBorder="1" applyAlignment="1">
      <alignment horizontal="center" vertical="center" wrapText="1"/>
    </xf>
    <xf numFmtId="0" fontId="11" fillId="3" borderId="0" xfId="0" applyFont="1" applyFill="1"/>
    <xf numFmtId="0" fontId="48" fillId="2" borderId="0" xfId="0" applyFont="1" applyFill="1" applyAlignment="1">
      <alignment horizontal="center" vertical="center" wrapText="1"/>
    </xf>
    <xf numFmtId="49" fontId="2" fillId="3" borderId="0" xfId="0" applyNumberFormat="1" applyFont="1" applyFill="1" applyAlignment="1" applyProtection="1">
      <alignment vertical="top" wrapText="1"/>
      <protection locked="0"/>
    </xf>
    <xf numFmtId="4" fontId="2" fillId="3" borderId="0" xfId="0" applyNumberFormat="1" applyFont="1" applyFill="1" applyAlignment="1" applyProtection="1">
      <alignment vertical="top"/>
      <protection locked="0"/>
    </xf>
    <xf numFmtId="164" fontId="2" fillId="3" borderId="0" xfId="0" applyNumberFormat="1" applyFont="1" applyFill="1" applyAlignment="1" applyProtection="1">
      <alignment vertical="top"/>
      <protection locked="0"/>
    </xf>
    <xf numFmtId="0" fontId="13" fillId="5" borderId="0" xfId="9" applyFont="1" applyFill="1" applyAlignment="1">
      <alignment horizontal="center" vertical="top" wrapText="1"/>
    </xf>
    <xf numFmtId="0" fontId="14" fillId="5" borderId="0" xfId="9" applyFont="1" applyFill="1" applyAlignment="1">
      <alignment vertical="top"/>
    </xf>
    <xf numFmtId="0" fontId="8" fillId="5" borderId="0" xfId="9" applyFill="1" applyAlignment="1">
      <alignment horizontal="justify" vertical="top"/>
    </xf>
    <xf numFmtId="0" fontId="8" fillId="5" borderId="0" xfId="9" applyFill="1" applyAlignment="1">
      <alignment vertical="top"/>
    </xf>
    <xf numFmtId="0" fontId="8" fillId="5" borderId="0" xfId="9" applyFill="1" applyAlignment="1">
      <alignment vertical="top" wrapText="1"/>
    </xf>
    <xf numFmtId="0" fontId="49" fillId="5" borderId="0" xfId="9" applyFont="1" applyFill="1" applyAlignment="1">
      <alignment vertical="top"/>
    </xf>
    <xf numFmtId="0" fontId="8" fillId="5" borderId="0" xfId="9" applyFill="1" applyAlignment="1">
      <alignment horizontal="justify" vertical="top" wrapText="1"/>
    </xf>
    <xf numFmtId="0" fontId="8" fillId="5" borderId="0" xfId="9" applyFill="1" applyAlignment="1">
      <alignment horizontal="justify" wrapText="1"/>
    </xf>
    <xf numFmtId="0" fontId="7" fillId="5" borderId="0" xfId="9" applyFont="1" applyFill="1" applyAlignment="1">
      <alignment horizontal="justify" vertical="top" wrapText="1"/>
    </xf>
    <xf numFmtId="0" fontId="5" fillId="3" borderId="0" xfId="9" applyFont="1" applyFill="1" applyAlignment="1">
      <alignment vertical="center" wrapText="1"/>
    </xf>
    <xf numFmtId="0" fontId="6" fillId="5" borderId="0" xfId="9" applyFont="1" applyFill="1"/>
    <xf numFmtId="0" fontId="5" fillId="3" borderId="0" xfId="9" applyFont="1" applyFill="1" applyAlignment="1">
      <alignment horizontal="center" wrapText="1"/>
    </xf>
    <xf numFmtId="0" fontId="8" fillId="5" borderId="0" xfId="9" applyFill="1"/>
    <xf numFmtId="0" fontId="7" fillId="3" borderId="0" xfId="9" applyFont="1" applyFill="1" applyAlignment="1">
      <alignment horizontal="right"/>
    </xf>
    <xf numFmtId="0" fontId="11" fillId="4" borderId="1" xfId="9" applyFont="1" applyFill="1" applyBorder="1" applyAlignment="1">
      <alignment horizontal="center" vertical="center"/>
    </xf>
    <xf numFmtId="0" fontId="11" fillId="4" borderId="1" xfId="9" applyFont="1" applyFill="1" applyBorder="1" applyAlignment="1">
      <alignment horizontal="center" vertical="center" wrapText="1"/>
    </xf>
    <xf numFmtId="0" fontId="11" fillId="4" borderId="1" xfId="9" applyFont="1" applyFill="1" applyBorder="1" applyAlignment="1">
      <alignment vertical="center"/>
    </xf>
    <xf numFmtId="4" fontId="11" fillId="4" borderId="1" xfId="9" applyNumberFormat="1" applyFont="1" applyFill="1" applyBorder="1" applyAlignment="1">
      <alignment vertical="center"/>
    </xf>
    <xf numFmtId="0" fontId="2" fillId="3" borderId="0" xfId="9" applyFont="1" applyFill="1" applyProtection="1">
      <protection locked="0"/>
    </xf>
    <xf numFmtId="4" fontId="2" fillId="3" borderId="0" xfId="9" applyNumberFormat="1" applyFont="1" applyFill="1" applyProtection="1">
      <protection locked="0"/>
    </xf>
    <xf numFmtId="0" fontId="4" fillId="3" borderId="0" xfId="9" applyFont="1" applyFill="1"/>
    <xf numFmtId="0" fontId="2" fillId="3" borderId="0" xfId="9" applyFont="1" applyFill="1"/>
    <xf numFmtId="0" fontId="3" fillId="3" borderId="0" xfId="9" applyFont="1" applyFill="1"/>
    <xf numFmtId="0" fontId="5" fillId="3" borderId="0" xfId="9" applyFont="1" applyFill="1" applyAlignment="1">
      <alignment horizontal="center"/>
    </xf>
    <xf numFmtId="0" fontId="7" fillId="3" borderId="0" xfId="9" applyFont="1" applyFill="1" applyAlignment="1">
      <alignment horizontal="right" vertical="center"/>
    </xf>
    <xf numFmtId="0" fontId="6" fillId="3" borderId="0" xfId="9" applyFont="1" applyFill="1" applyProtection="1">
      <protection locked="0"/>
    </xf>
    <xf numFmtId="0" fontId="6" fillId="3" borderId="0" xfId="9" applyFont="1" applyFill="1" applyAlignment="1">
      <alignment horizontal="center"/>
    </xf>
    <xf numFmtId="0" fontId="8" fillId="3" borderId="0" xfId="9" applyFill="1"/>
    <xf numFmtId="0" fontId="11" fillId="3" borderId="0" xfId="9" applyFont="1" applyFill="1"/>
    <xf numFmtId="0" fontId="2" fillId="3" borderId="0" xfId="9" applyFont="1" applyFill="1" applyAlignment="1" applyProtection="1">
      <alignment vertical="top" wrapText="1"/>
      <protection locked="0"/>
    </xf>
    <xf numFmtId="49" fontId="2" fillId="3" borderId="0" xfId="9" applyNumberFormat="1" applyFont="1" applyFill="1" applyAlignment="1" applyProtection="1">
      <alignment vertical="top" wrapText="1"/>
      <protection locked="0"/>
    </xf>
    <xf numFmtId="14" fontId="2" fillId="3" borderId="0" xfId="9" applyNumberFormat="1" applyFont="1" applyFill="1" applyAlignment="1" applyProtection="1">
      <alignment vertical="top"/>
      <protection locked="0"/>
    </xf>
    <xf numFmtId="4" fontId="2" fillId="3" borderId="0" xfId="9" applyNumberFormat="1" applyFont="1" applyFill="1" applyAlignment="1" applyProtection="1">
      <alignment vertical="top"/>
      <protection locked="0"/>
    </xf>
    <xf numFmtId="17" fontId="2" fillId="3" borderId="0" xfId="9" applyNumberFormat="1" applyFont="1" applyFill="1" applyAlignment="1" applyProtection="1">
      <alignment vertical="top" wrapText="1"/>
      <protection locked="0"/>
    </xf>
    <xf numFmtId="0" fontId="2" fillId="3" borderId="0" xfId="9" applyFont="1" applyFill="1" applyAlignment="1" applyProtection="1">
      <alignment vertical="top"/>
      <protection locked="0"/>
    </xf>
    <xf numFmtId="1" fontId="4" fillId="3" borderId="0" xfId="9" applyNumberFormat="1" applyFont="1" applyFill="1"/>
    <xf numFmtId="1" fontId="2" fillId="3" borderId="0" xfId="9" applyNumberFormat="1" applyFont="1" applyFill="1"/>
    <xf numFmtId="1" fontId="3" fillId="3" borderId="0" xfId="9" applyNumberFormat="1" applyFont="1" applyFill="1"/>
    <xf numFmtId="1" fontId="2" fillId="3" borderId="0" xfId="9" applyNumberFormat="1" applyFont="1" applyFill="1" applyAlignment="1" applyProtection="1">
      <alignment vertical="top"/>
      <protection locked="0"/>
    </xf>
    <xf numFmtId="4" fontId="2" fillId="3" borderId="0" xfId="0" applyNumberFormat="1" applyFont="1" applyFill="1"/>
    <xf numFmtId="4" fontId="48" fillId="2" borderId="0" xfId="0" applyNumberFormat="1" applyFont="1" applyFill="1" applyAlignment="1">
      <alignment horizontal="center" vertical="center" wrapText="1"/>
    </xf>
    <xf numFmtId="3" fontId="9" fillId="2" borderId="1" xfId="0" applyNumberFormat="1" applyFont="1" applyFill="1" applyBorder="1" applyAlignment="1">
      <alignment horizontal="center" vertical="center" wrapText="1"/>
    </xf>
    <xf numFmtId="3" fontId="48" fillId="2" borderId="0" xfId="0" applyNumberFormat="1" applyFont="1" applyFill="1" applyAlignment="1">
      <alignment horizontal="center" vertical="center" wrapText="1"/>
    </xf>
    <xf numFmtId="0" fontId="15" fillId="5" borderId="0" xfId="9" applyFont="1" applyFill="1" applyAlignment="1">
      <alignment vertical="top"/>
    </xf>
    <xf numFmtId="0" fontId="7" fillId="4" borderId="1" xfId="9" applyFont="1" applyFill="1" applyBorder="1" applyAlignment="1">
      <alignment horizontal="center" vertical="top"/>
    </xf>
    <xf numFmtId="0" fontId="8" fillId="6" borderId="1" xfId="9" applyFill="1" applyBorder="1" applyAlignment="1">
      <alignment vertical="top"/>
    </xf>
    <xf numFmtId="0" fontId="8" fillId="7" borderId="1" xfId="9" applyFill="1" applyBorder="1" applyAlignment="1" applyProtection="1">
      <alignment vertical="top"/>
      <protection locked="0"/>
    </xf>
    <xf numFmtId="0" fontId="7" fillId="3" borderId="0" xfId="0" applyFont="1" applyFill="1" applyAlignment="1">
      <alignment horizontal="right"/>
    </xf>
    <xf numFmtId="14" fontId="50" fillId="8" borderId="0" xfId="0" applyNumberFormat="1" applyFont="1" applyFill="1" applyAlignment="1">
      <alignment horizontal="center"/>
    </xf>
    <xf numFmtId="0" fontId="8" fillId="3" borderId="0" xfId="0" applyFont="1" applyFill="1" applyAlignment="1">
      <alignment horizontal="left"/>
    </xf>
    <xf numFmtId="0" fontId="11" fillId="4" borderId="1" xfId="0" applyFont="1" applyFill="1" applyBorder="1" applyAlignment="1">
      <alignment horizontal="center" vertical="center"/>
    </xf>
    <xf numFmtId="4" fontId="11" fillId="4" borderId="1" xfId="0" applyNumberFormat="1" applyFont="1" applyFill="1" applyBorder="1" applyAlignment="1">
      <alignment horizontal="center" vertical="center" wrapText="1"/>
    </xf>
    <xf numFmtId="49" fontId="2" fillId="3" borderId="1" xfId="0" applyNumberFormat="1" applyFont="1" applyFill="1" applyBorder="1" applyAlignment="1">
      <alignment horizontal="center" vertical="center"/>
    </xf>
    <xf numFmtId="0" fontId="2" fillId="3" borderId="1" xfId="0" applyFont="1" applyFill="1" applyBorder="1" applyAlignment="1">
      <alignment vertical="center"/>
    </xf>
    <xf numFmtId="4" fontId="2" fillId="3" borderId="1" xfId="0" applyNumberFormat="1" applyFont="1" applyFill="1" applyBorder="1" applyAlignment="1">
      <alignment vertical="center"/>
    </xf>
    <xf numFmtId="0" fontId="11" fillId="4" borderId="1" xfId="0" applyFont="1" applyFill="1" applyBorder="1" applyAlignment="1">
      <alignment horizontal="center" vertical="center" wrapText="1"/>
    </xf>
    <xf numFmtId="4" fontId="2" fillId="5" borderId="1" xfId="0" applyNumberFormat="1" applyFont="1" applyFill="1" applyBorder="1" applyAlignment="1">
      <alignment vertical="top" wrapText="1"/>
    </xf>
    <xf numFmtId="4" fontId="8" fillId="3" borderId="0" xfId="0" applyNumberFormat="1" applyFont="1" applyFill="1"/>
    <xf numFmtId="0" fontId="2" fillId="3" borderId="1" xfId="0" applyFont="1" applyFill="1" applyBorder="1" applyAlignment="1">
      <alignment horizontal="center" vertical="top" wrapText="1"/>
    </xf>
    <xf numFmtId="3" fontId="2" fillId="5" borderId="0" xfId="0" applyNumberFormat="1" applyFont="1" applyFill="1" applyAlignment="1" applyProtection="1">
      <alignment horizontal="center"/>
      <protection locked="0"/>
    </xf>
    <xf numFmtId="3" fontId="2" fillId="3" borderId="0" xfId="0" applyNumberFormat="1" applyFont="1" applyFill="1" applyAlignment="1" applyProtection="1">
      <alignment horizontal="center" vertical="top"/>
      <protection locked="0"/>
    </xf>
    <xf numFmtId="4" fontId="2" fillId="5" borderId="1" xfId="0" applyNumberFormat="1" applyFont="1" applyFill="1" applyBorder="1" applyAlignment="1">
      <alignment vertical="center"/>
    </xf>
    <xf numFmtId="0" fontId="50" fillId="3" borderId="0" xfId="0" applyFont="1" applyFill="1" applyAlignment="1">
      <alignment horizontal="right" vertical="center"/>
    </xf>
    <xf numFmtId="0" fontId="51" fillId="3" borderId="0" xfId="0" applyFont="1" applyFill="1" applyAlignment="1">
      <alignment horizontal="center"/>
    </xf>
    <xf numFmtId="4" fontId="51" fillId="3" borderId="0" xfId="0" applyNumberFormat="1" applyFont="1" applyFill="1" applyAlignment="1">
      <alignment horizontal="center"/>
    </xf>
    <xf numFmtId="3" fontId="51" fillId="3" borderId="0" xfId="0" applyNumberFormat="1" applyFont="1" applyFill="1" applyAlignment="1">
      <alignment horizontal="center"/>
    </xf>
    <xf numFmtId="0" fontId="51" fillId="3" borderId="0" xfId="0" applyFont="1" applyFill="1"/>
    <xf numFmtId="0" fontId="52" fillId="3" borderId="0" xfId="0" applyFont="1" applyFill="1"/>
    <xf numFmtId="0" fontId="46" fillId="3" borderId="0" xfId="0" applyFont="1" applyFill="1"/>
    <xf numFmtId="4" fontId="52" fillId="3" borderId="0" xfId="0" applyNumberFormat="1" applyFont="1" applyFill="1"/>
    <xf numFmtId="0" fontId="53" fillId="3" borderId="0" xfId="0" applyFont="1" applyFill="1" applyProtection="1">
      <protection locked="0"/>
    </xf>
    <xf numFmtId="0" fontId="54" fillId="3" borderId="0" xfId="0" applyFont="1" applyFill="1" applyProtection="1">
      <protection locked="0"/>
    </xf>
    <xf numFmtId="0" fontId="55" fillId="3" borderId="0" xfId="0" applyFont="1" applyFill="1"/>
    <xf numFmtId="0" fontId="54" fillId="3" borderId="0" xfId="0" applyFont="1" applyFill="1"/>
    <xf numFmtId="0" fontId="53" fillId="3" borderId="0" xfId="0" applyFont="1" applyFill="1"/>
    <xf numFmtId="0" fontId="56" fillId="3" borderId="0" xfId="0" applyFont="1" applyFill="1"/>
    <xf numFmtId="0" fontId="48" fillId="3" borderId="0" xfId="0" applyFont="1" applyFill="1"/>
    <xf numFmtId="0" fontId="53" fillId="3" borderId="2" xfId="0" applyFont="1" applyFill="1" applyBorder="1" applyProtection="1">
      <protection locked="0"/>
    </xf>
    <xf numFmtId="0" fontId="53" fillId="3" borderId="3" xfId="0" applyFont="1" applyFill="1" applyBorder="1" applyProtection="1">
      <protection locked="0"/>
    </xf>
    <xf numFmtId="0" fontId="53" fillId="3" borderId="4" xfId="0" applyFont="1" applyFill="1" applyBorder="1" applyProtection="1">
      <protection locked="0"/>
    </xf>
    <xf numFmtId="0" fontId="53" fillId="3" borderId="5" xfId="0" applyFont="1" applyFill="1" applyBorder="1" applyProtection="1">
      <protection locked="0"/>
    </xf>
    <xf numFmtId="0" fontId="53" fillId="3" borderId="6" xfId="0" applyFont="1" applyFill="1" applyBorder="1" applyProtection="1">
      <protection locked="0"/>
    </xf>
    <xf numFmtId="0" fontId="53" fillId="3" borderId="7" xfId="0" applyFont="1" applyFill="1" applyBorder="1" applyProtection="1">
      <protection locked="0"/>
    </xf>
    <xf numFmtId="0" fontId="53" fillId="3" borderId="8" xfId="0" applyFont="1" applyFill="1" applyBorder="1" applyProtection="1">
      <protection locked="0"/>
    </xf>
    <xf numFmtId="0" fontId="53" fillId="9" borderId="8" xfId="0" applyFont="1" applyFill="1" applyBorder="1" applyProtection="1">
      <protection locked="0"/>
    </xf>
    <xf numFmtId="0" fontId="53" fillId="10" borderId="5" xfId="0" applyFont="1" applyFill="1" applyBorder="1" applyProtection="1">
      <protection locked="0"/>
    </xf>
    <xf numFmtId="0" fontId="53" fillId="10" borderId="6" xfId="0" applyFont="1" applyFill="1" applyBorder="1" applyProtection="1">
      <protection locked="0"/>
    </xf>
    <xf numFmtId="0" fontId="53" fillId="10" borderId="7" xfId="0" applyFont="1" applyFill="1" applyBorder="1" applyProtection="1">
      <protection locked="0"/>
    </xf>
    <xf numFmtId="0" fontId="53" fillId="10" borderId="8" xfId="0" applyFont="1" applyFill="1" applyBorder="1" applyProtection="1">
      <protection locked="0"/>
    </xf>
    <xf numFmtId="0" fontId="53" fillId="3" borderId="9" xfId="0" applyFont="1" applyFill="1" applyBorder="1" applyProtection="1">
      <protection locked="0"/>
    </xf>
    <xf numFmtId="0" fontId="53" fillId="3" borderId="10" xfId="0" applyFont="1" applyFill="1" applyBorder="1" applyProtection="1">
      <protection locked="0"/>
    </xf>
    <xf numFmtId="0" fontId="53" fillId="10" borderId="11" xfId="0" applyFont="1" applyFill="1" applyBorder="1" applyProtection="1">
      <protection locked="0"/>
    </xf>
    <xf numFmtId="0" fontId="53" fillId="10" borderId="10" xfId="0" applyFont="1" applyFill="1" applyBorder="1" applyProtection="1">
      <protection locked="0"/>
    </xf>
    <xf numFmtId="0" fontId="53" fillId="9" borderId="12" xfId="0" applyFont="1" applyFill="1" applyBorder="1" applyProtection="1">
      <protection locked="0"/>
    </xf>
    <xf numFmtId="4" fontId="2" fillId="5" borderId="0" xfId="0" applyNumberFormat="1" applyFont="1" applyFill="1" applyAlignment="1">
      <alignment vertical="top" wrapText="1"/>
    </xf>
    <xf numFmtId="0" fontId="2" fillId="5" borderId="0" xfId="0" applyFont="1" applyFill="1" applyAlignment="1">
      <alignment horizontal="center" vertical="top" wrapText="1"/>
    </xf>
    <xf numFmtId="0" fontId="2" fillId="5" borderId="0" xfId="0" applyFont="1" applyFill="1" applyAlignment="1">
      <alignment vertical="top" wrapText="1"/>
    </xf>
    <xf numFmtId="4" fontId="2" fillId="5" borderId="0" xfId="0" applyNumberFormat="1" applyFont="1" applyFill="1"/>
    <xf numFmtId="0" fontId="2" fillId="5" borderId="1" xfId="0" applyFont="1" applyFill="1" applyBorder="1" applyAlignment="1">
      <alignment horizontal="center" vertical="top" wrapText="1"/>
    </xf>
    <xf numFmtId="0" fontId="2" fillId="5" borderId="1" xfId="0" applyFont="1" applyFill="1" applyBorder="1" applyAlignment="1">
      <alignment vertical="top" wrapText="1"/>
    </xf>
    <xf numFmtId="0" fontId="12" fillId="4" borderId="1" xfId="0" applyFont="1" applyFill="1" applyBorder="1"/>
    <xf numFmtId="0" fontId="52" fillId="3" borderId="0" xfId="0" applyFont="1" applyFill="1" applyAlignment="1">
      <alignment horizontal="left"/>
    </xf>
    <xf numFmtId="0" fontId="2" fillId="3" borderId="1" xfId="0" applyFont="1" applyFill="1" applyBorder="1" applyAlignment="1">
      <alignment horizontal="left" vertical="top" wrapText="1"/>
    </xf>
    <xf numFmtId="0" fontId="52" fillId="3" borderId="1" xfId="0" applyFont="1" applyFill="1" applyBorder="1" applyAlignment="1">
      <alignment horizontal="center"/>
    </xf>
    <xf numFmtId="0" fontId="12" fillId="3" borderId="0" xfId="0" applyFont="1" applyFill="1"/>
    <xf numFmtId="4" fontId="12" fillId="3" borderId="0" xfId="0" applyNumberFormat="1" applyFont="1" applyFill="1"/>
    <xf numFmtId="0" fontId="9" fillId="5" borderId="1" xfId="0" applyFont="1" applyFill="1" applyBorder="1" applyAlignment="1">
      <alignment vertical="top" wrapText="1"/>
    </xf>
    <xf numFmtId="4" fontId="9" fillId="5" borderId="1" xfId="0" applyNumberFormat="1" applyFont="1" applyFill="1" applyBorder="1" applyAlignment="1">
      <alignment vertical="center"/>
    </xf>
    <xf numFmtId="4" fontId="11" fillId="4" borderId="13" xfId="0" applyNumberFormat="1" applyFont="1" applyFill="1" applyBorder="1" applyAlignment="1">
      <alignment horizontal="center" vertical="center" wrapText="1"/>
    </xf>
    <xf numFmtId="4" fontId="2" fillId="3" borderId="13" xfId="0" applyNumberFormat="1" applyFont="1" applyFill="1" applyBorder="1" applyAlignment="1">
      <alignment vertical="center"/>
    </xf>
    <xf numFmtId="0" fontId="12" fillId="5" borderId="0" xfId="9" applyFont="1" applyFill="1" applyAlignment="1">
      <alignment horizontal="left" vertical="top"/>
    </xf>
    <xf numFmtId="0" fontId="12" fillId="5" borderId="2" xfId="9" applyFont="1" applyFill="1" applyBorder="1" applyAlignment="1">
      <alignment horizontal="justify" vertical="top" wrapText="1"/>
    </xf>
    <xf numFmtId="0" fontId="8" fillId="5" borderId="14" xfId="9" applyFill="1" applyBorder="1" applyAlignment="1">
      <alignment horizontal="justify" vertical="top" wrapText="1"/>
    </xf>
    <xf numFmtId="0" fontId="8" fillId="5" borderId="14" xfId="9" applyFill="1" applyBorder="1" applyAlignment="1">
      <alignment horizontal="justify" vertical="top"/>
    </xf>
    <xf numFmtId="0" fontId="8" fillId="5" borderId="3" xfId="9" applyFill="1" applyBorder="1" applyAlignment="1">
      <alignment horizontal="justify" wrapText="1"/>
    </xf>
    <xf numFmtId="0" fontId="8" fillId="4" borderId="1" xfId="9" applyFill="1" applyBorder="1"/>
    <xf numFmtId="0" fontId="2" fillId="0" borderId="1" xfId="9" applyFont="1" applyBorder="1" applyAlignment="1">
      <alignment vertical="center"/>
    </xf>
    <xf numFmtId="0" fontId="8" fillId="0" borderId="1" xfId="9" applyBorder="1"/>
    <xf numFmtId="0" fontId="2" fillId="5" borderId="1" xfId="0" applyFont="1" applyFill="1" applyBorder="1" applyAlignment="1">
      <alignment horizontal="center"/>
    </xf>
    <xf numFmtId="0" fontId="12" fillId="4" borderId="1" xfId="0" applyFont="1" applyFill="1" applyBorder="1" applyAlignment="1">
      <alignment horizontal="center"/>
    </xf>
    <xf numFmtId="0" fontId="57" fillId="5" borderId="0" xfId="0" applyFont="1" applyFill="1" applyAlignment="1">
      <alignment vertical="top"/>
    </xf>
    <xf numFmtId="0" fontId="57" fillId="5" borderId="0" xfId="0" applyFont="1" applyFill="1" applyAlignment="1">
      <alignment vertical="top" wrapText="1"/>
    </xf>
    <xf numFmtId="0" fontId="0" fillId="5" borderId="0" xfId="0" applyFill="1" applyAlignment="1">
      <alignment vertical="top"/>
    </xf>
    <xf numFmtId="0" fontId="23" fillId="5" borderId="0" xfId="0" applyFont="1" applyFill="1" applyAlignment="1">
      <alignment vertical="top"/>
    </xf>
    <xf numFmtId="0" fontId="47" fillId="5" borderId="0" xfId="0" applyFont="1" applyFill="1" applyAlignment="1">
      <alignment vertical="top" wrapText="1"/>
    </xf>
    <xf numFmtId="0" fontId="45"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57" fillId="5" borderId="16" xfId="0" applyFont="1" applyFill="1" applyBorder="1" applyAlignment="1">
      <alignment vertical="top"/>
    </xf>
    <xf numFmtId="0" fontId="57" fillId="5" borderId="17" xfId="0" applyFont="1" applyFill="1" applyBorder="1" applyAlignment="1">
      <alignment vertical="top"/>
    </xf>
    <xf numFmtId="0" fontId="57" fillId="5" borderId="18" xfId="0" applyFont="1" applyFill="1" applyBorder="1" applyAlignment="1">
      <alignment vertical="top"/>
    </xf>
    <xf numFmtId="0" fontId="57" fillId="5" borderId="19" xfId="0" applyFont="1" applyFill="1" applyBorder="1" applyAlignment="1">
      <alignment vertical="top"/>
    </xf>
    <xf numFmtId="165" fontId="23" fillId="11" borderId="1" xfId="0" applyNumberFormat="1" applyFont="1" applyFill="1" applyBorder="1" applyAlignment="1" applyProtection="1">
      <alignment horizontal="left" vertical="top"/>
      <protection locked="0"/>
    </xf>
    <xf numFmtId="4" fontId="23" fillId="11" borderId="1" xfId="0" applyNumberFormat="1" applyFont="1" applyFill="1" applyBorder="1" applyAlignment="1" applyProtection="1">
      <alignment horizontal="left" vertical="top"/>
      <protection locked="0"/>
    </xf>
    <xf numFmtId="0" fontId="23" fillId="11" borderId="1" xfId="0" applyFont="1" applyFill="1" applyBorder="1" applyAlignment="1" applyProtection="1">
      <alignment vertical="top"/>
      <protection locked="0"/>
    </xf>
    <xf numFmtId="49" fontId="9" fillId="12" borderId="0" xfId="9" applyNumberFormat="1" applyFont="1" applyFill="1" applyAlignment="1" applyProtection="1">
      <alignment vertical="top" wrapText="1"/>
      <protection locked="0"/>
    </xf>
    <xf numFmtId="0" fontId="9" fillId="12" borderId="0" xfId="9" applyFont="1" applyFill="1" applyAlignment="1" applyProtection="1">
      <alignment vertical="top" wrapText="1"/>
      <protection locked="0"/>
    </xf>
    <xf numFmtId="4" fontId="9" fillId="12" borderId="0" xfId="9" applyNumberFormat="1" applyFont="1" applyFill="1" applyAlignment="1" applyProtection="1">
      <alignment vertical="top"/>
      <protection locked="0"/>
    </xf>
    <xf numFmtId="1" fontId="9" fillId="12" borderId="0" xfId="9" applyNumberFormat="1" applyFont="1" applyFill="1" applyAlignment="1" applyProtection="1">
      <alignment vertical="top"/>
      <protection locked="0"/>
    </xf>
    <xf numFmtId="49" fontId="9" fillId="3" borderId="0" xfId="9" applyNumberFormat="1" applyFont="1" applyFill="1" applyAlignment="1" applyProtection="1">
      <alignment vertical="top" wrapText="1"/>
      <protection locked="0"/>
    </xf>
    <xf numFmtId="0" fontId="9" fillId="3" borderId="0" xfId="9" applyFont="1" applyFill="1" applyAlignment="1" applyProtection="1">
      <alignment vertical="top" wrapText="1"/>
      <protection locked="0"/>
    </xf>
    <xf numFmtId="4" fontId="9" fillId="3" borderId="0" xfId="9" applyNumberFormat="1" applyFont="1" applyFill="1" applyAlignment="1" applyProtection="1">
      <alignment vertical="top"/>
      <protection locked="0"/>
    </xf>
    <xf numFmtId="1" fontId="9" fillId="3" borderId="0" xfId="9" applyNumberFormat="1" applyFont="1" applyFill="1" applyAlignment="1" applyProtection="1">
      <alignment vertical="top"/>
      <protection locked="0"/>
    </xf>
    <xf numFmtId="0" fontId="7" fillId="3" borderId="0" xfId="0" applyFont="1" applyFill="1" applyAlignment="1">
      <alignment horizontal="right" vertical="top"/>
    </xf>
    <xf numFmtId="0" fontId="52" fillId="3" borderId="1" xfId="0" applyFont="1" applyFill="1" applyBorder="1" applyAlignment="1">
      <alignment horizontal="left"/>
    </xf>
    <xf numFmtId="49" fontId="9" fillId="13" borderId="1" xfId="22" applyNumberFormat="1" applyFont="1" applyFill="1" applyBorder="1" applyAlignment="1">
      <alignment horizontal="center" vertical="center" wrapText="1"/>
    </xf>
    <xf numFmtId="0" fontId="9" fillId="13" borderId="1" xfId="22" applyFont="1" applyFill="1" applyBorder="1" applyAlignment="1">
      <alignment horizontal="center" vertical="center" wrapText="1"/>
    </xf>
    <xf numFmtId="3" fontId="9" fillId="13" borderId="1" xfId="22" applyNumberFormat="1" applyFont="1" applyFill="1" applyBorder="1" applyAlignment="1">
      <alignment horizontal="center" vertical="center" wrapText="1"/>
    </xf>
    <xf numFmtId="49" fontId="58" fillId="13" borderId="1" xfId="17" applyNumberFormat="1" applyFont="1" applyFill="1" applyBorder="1" applyAlignment="1">
      <alignment horizontal="center" vertical="center" wrapText="1"/>
    </xf>
    <xf numFmtId="49" fontId="47" fillId="5" borderId="1" xfId="17" applyNumberFormat="1" applyFont="1" applyFill="1" applyBorder="1" applyAlignment="1">
      <alignment vertical="top"/>
    </xf>
    <xf numFmtId="0" fontId="47" fillId="0" borderId="1" xfId="0" applyFont="1" applyBorder="1" applyAlignment="1">
      <alignment vertical="top"/>
    </xf>
    <xf numFmtId="0" fontId="58" fillId="13" borderId="1" xfId="17" applyFont="1" applyFill="1" applyBorder="1" applyAlignment="1">
      <alignment horizontal="center" vertical="center" wrapText="1"/>
    </xf>
    <xf numFmtId="0" fontId="47" fillId="5" borderId="1" xfId="17" applyFont="1" applyFill="1" applyBorder="1" applyAlignment="1">
      <alignment vertical="top"/>
    </xf>
    <xf numFmtId="3" fontId="58" fillId="13" borderId="1" xfId="17" applyNumberFormat="1" applyFont="1" applyFill="1" applyBorder="1" applyAlignment="1">
      <alignment horizontal="center" vertical="center" wrapText="1"/>
    </xf>
    <xf numFmtId="9" fontId="58" fillId="13" borderId="1" xfId="17" applyNumberFormat="1" applyFont="1" applyFill="1" applyBorder="1" applyAlignment="1">
      <alignment horizontal="center" vertical="center" wrapText="1"/>
    </xf>
    <xf numFmtId="3" fontId="47" fillId="5" borderId="1" xfId="17" applyNumberFormat="1" applyFont="1" applyFill="1" applyBorder="1" applyAlignment="1">
      <alignment vertical="top"/>
    </xf>
    <xf numFmtId="9" fontId="47" fillId="5" borderId="1" xfId="17" applyNumberFormat="1" applyFont="1" applyFill="1" applyBorder="1" applyAlignment="1">
      <alignment vertical="top"/>
    </xf>
    <xf numFmtId="14" fontId="5" fillId="11" borderId="1" xfId="9" applyNumberFormat="1" applyFont="1" applyFill="1" applyBorder="1" applyAlignment="1" applyProtection="1">
      <alignment horizontal="center" vertical="center"/>
      <protection locked="0"/>
    </xf>
    <xf numFmtId="4" fontId="2" fillId="11" borderId="1" xfId="9" applyNumberFormat="1" applyFont="1" applyFill="1" applyBorder="1" applyAlignment="1" applyProtection="1">
      <alignment vertical="center"/>
      <protection locked="0"/>
    </xf>
    <xf numFmtId="0" fontId="59" fillId="3" borderId="0" xfId="0" applyFont="1" applyFill="1"/>
    <xf numFmtId="0" fontId="60" fillId="3" borderId="0" xfId="0" applyFont="1" applyFill="1"/>
    <xf numFmtId="49" fontId="2" fillId="0" borderId="1" xfId="22" applyNumberFormat="1" applyFont="1" applyBorder="1"/>
    <xf numFmtId="49" fontId="2" fillId="5" borderId="0" xfId="22" applyNumberFormat="1" applyFont="1" applyFill="1"/>
    <xf numFmtId="0" fontId="2" fillId="5" borderId="0" xfId="22" applyFont="1" applyFill="1"/>
    <xf numFmtId="3" fontId="2" fillId="5" borderId="0" xfId="22" applyNumberFormat="1" applyFont="1" applyFill="1"/>
    <xf numFmtId="49" fontId="47" fillId="5" borderId="1" xfId="17" applyNumberFormat="1" applyFont="1" applyFill="1" applyBorder="1"/>
    <xf numFmtId="49" fontId="47" fillId="5" borderId="0" xfId="17" applyNumberFormat="1" applyFont="1" applyFill="1"/>
    <xf numFmtId="0" fontId="47" fillId="5" borderId="0" xfId="17" applyFont="1" applyFill="1"/>
    <xf numFmtId="0" fontId="47" fillId="5" borderId="1" xfId="17" applyFont="1" applyFill="1" applyBorder="1"/>
    <xf numFmtId="3" fontId="47" fillId="0" borderId="1" xfId="17" applyNumberFormat="1" applyFont="1" applyBorder="1"/>
    <xf numFmtId="3" fontId="47" fillId="5" borderId="1" xfId="17" applyNumberFormat="1" applyFont="1" applyFill="1" applyBorder="1"/>
    <xf numFmtId="3" fontId="47" fillId="5" borderId="0" xfId="17" applyNumberFormat="1" applyFont="1" applyFill="1"/>
    <xf numFmtId="9" fontId="47" fillId="5" borderId="0" xfId="17" applyNumberFormat="1" applyFont="1" applyFill="1"/>
    <xf numFmtId="0" fontId="47" fillId="5" borderId="1" xfId="17" applyFont="1" applyFill="1" applyBorder="1" applyAlignment="1">
      <alignment vertical="top" wrapText="1"/>
    </xf>
    <xf numFmtId="3" fontId="47" fillId="0" borderId="1" xfId="0" applyNumberFormat="1" applyFont="1" applyBorder="1"/>
    <xf numFmtId="49" fontId="47" fillId="0" borderId="1" xfId="0" applyNumberFormat="1" applyFont="1" applyBorder="1" applyAlignment="1">
      <alignment vertical="top"/>
    </xf>
    <xf numFmtId="0" fontId="45" fillId="5" borderId="0" xfId="0" applyFont="1" applyFill="1" applyAlignment="1">
      <alignment horizontal="right" vertical="top"/>
    </xf>
    <xf numFmtId="0" fontId="45" fillId="5" borderId="0" xfId="0" applyFont="1" applyFill="1" applyAlignment="1">
      <alignment horizontal="left" vertical="top"/>
    </xf>
    <xf numFmtId="0" fontId="21" fillId="5" borderId="1" xfId="0" applyFont="1" applyFill="1" applyBorder="1" applyAlignment="1">
      <alignment vertical="top" wrapText="1"/>
    </xf>
    <xf numFmtId="0" fontId="47" fillId="5" borderId="1" xfId="17" applyFont="1" applyFill="1" applyBorder="1" applyAlignment="1">
      <alignment wrapText="1"/>
    </xf>
    <xf numFmtId="0" fontId="47" fillId="0" borderId="1" xfId="0" applyFont="1" applyBorder="1" applyAlignment="1">
      <alignment wrapText="1"/>
    </xf>
    <xf numFmtId="49" fontId="2" fillId="0" borderId="1" xfId="22" applyNumberFormat="1" applyFont="1" applyBorder="1" applyAlignment="1">
      <alignment vertical="top"/>
    </xf>
    <xf numFmtId="0" fontId="2" fillId="0" borderId="1" xfId="22" applyFont="1" applyBorder="1" applyAlignment="1">
      <alignment vertical="top"/>
    </xf>
    <xf numFmtId="0" fontId="47" fillId="0" borderId="1" xfId="22" applyFont="1" applyBorder="1" applyAlignment="1">
      <alignment vertical="top"/>
    </xf>
    <xf numFmtId="3" fontId="2" fillId="0" borderId="1" xfId="22" applyNumberFormat="1" applyFont="1" applyBorder="1" applyAlignment="1">
      <alignment vertical="top"/>
    </xf>
    <xf numFmtId="49" fontId="2" fillId="5" borderId="1" xfId="22" applyNumberFormat="1" applyFont="1" applyFill="1" applyBorder="1" applyAlignment="1">
      <alignment vertical="top"/>
    </xf>
    <xf numFmtId="49" fontId="2" fillId="5" borderId="1" xfId="22" applyNumberFormat="1" applyFont="1" applyFill="1" applyBorder="1"/>
    <xf numFmtId="0" fontId="47" fillId="4" borderId="1" xfId="17" applyFont="1" applyFill="1" applyBorder="1"/>
    <xf numFmtId="0" fontId="15" fillId="5" borderId="0" xfId="9" applyFont="1" applyFill="1" applyAlignment="1">
      <alignment horizontal="center" vertical="top" wrapText="1"/>
    </xf>
    <xf numFmtId="0" fontId="0" fillId="5" borderId="15" xfId="0" applyFill="1" applyBorder="1" applyAlignment="1">
      <alignment wrapText="1"/>
    </xf>
    <xf numFmtId="0" fontId="57" fillId="5" borderId="20" xfId="0" applyFont="1" applyFill="1" applyBorder="1" applyAlignment="1">
      <alignment vertical="top"/>
    </xf>
    <xf numFmtId="0" fontId="57" fillId="5" borderId="21" xfId="0" applyFont="1" applyFill="1" applyBorder="1" applyAlignment="1">
      <alignment vertical="top"/>
    </xf>
    <xf numFmtId="0" fontId="57" fillId="5" borderId="22" xfId="0" applyFont="1" applyFill="1" applyBorder="1" applyAlignment="1">
      <alignment vertical="top"/>
    </xf>
    <xf numFmtId="0" fontId="57"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9" fillId="5" borderId="0" xfId="22" applyFont="1" applyFill="1" applyAlignment="1">
      <alignment vertical="center"/>
    </xf>
    <xf numFmtId="0" fontId="2" fillId="0" borderId="0" xfId="22" applyFont="1"/>
    <xf numFmtId="0" fontId="8" fillId="3" borderId="0" xfId="0" applyFont="1" applyFill="1" applyAlignment="1">
      <alignment vertical="center" wrapText="1"/>
    </xf>
    <xf numFmtId="0" fontId="8" fillId="3" borderId="0" xfId="0" applyFont="1" applyFill="1" applyAlignment="1">
      <alignment vertical="top" wrapText="1"/>
    </xf>
    <xf numFmtId="4" fontId="2" fillId="5" borderId="1" xfId="0" applyNumberFormat="1" applyFont="1" applyFill="1" applyBorder="1"/>
    <xf numFmtId="4" fontId="2" fillId="5" borderId="24" xfId="0" applyNumberFormat="1" applyFont="1" applyFill="1" applyBorder="1" applyAlignment="1">
      <alignment vertical="center"/>
    </xf>
    <xf numFmtId="0" fontId="52" fillId="3" borderId="0" xfId="0" applyFont="1" applyFill="1" applyAlignment="1">
      <alignment horizontal="right"/>
    </xf>
    <xf numFmtId="4" fontId="52" fillId="3" borderId="0" xfId="0" applyNumberFormat="1" applyFont="1" applyFill="1" applyAlignment="1">
      <alignment horizontal="right"/>
    </xf>
    <xf numFmtId="3" fontId="52" fillId="3" borderId="0" xfId="0" applyNumberFormat="1" applyFont="1" applyFill="1" applyAlignment="1">
      <alignment horizontal="center"/>
    </xf>
    <xf numFmtId="4" fontId="48" fillId="4" borderId="1" xfId="0" applyNumberFormat="1" applyFont="1" applyFill="1" applyBorder="1" applyAlignment="1">
      <alignment horizontal="center" vertical="center" wrapText="1"/>
    </xf>
    <xf numFmtId="4" fontId="2" fillId="3" borderId="15" xfId="0" applyNumberFormat="1" applyFont="1" applyFill="1" applyBorder="1" applyAlignment="1">
      <alignment vertical="center"/>
    </xf>
    <xf numFmtId="4" fontId="9" fillId="5" borderId="24" xfId="0" applyNumberFormat="1" applyFont="1" applyFill="1" applyBorder="1" applyAlignment="1">
      <alignment vertical="center"/>
    </xf>
    <xf numFmtId="0" fontId="61" fillId="3" borderId="0" xfId="0" applyFont="1" applyFill="1"/>
    <xf numFmtId="0" fontId="9" fillId="3" borderId="0" xfId="0" applyFont="1" applyFill="1"/>
    <xf numFmtId="0" fontId="9" fillId="4" borderId="1" xfId="0" applyFont="1" applyFill="1" applyBorder="1" applyAlignment="1">
      <alignment horizontal="center" vertical="top" wrapText="1"/>
    </xf>
    <xf numFmtId="0" fontId="9" fillId="4" borderId="1" xfId="0" applyFont="1" applyFill="1" applyBorder="1" applyAlignment="1">
      <alignment horizontal="left" vertical="top" wrapText="1"/>
    </xf>
    <xf numFmtId="4" fontId="9" fillId="4" borderId="1" xfId="0" applyNumberFormat="1" applyFont="1" applyFill="1" applyBorder="1" applyAlignment="1">
      <alignment vertical="top" wrapText="1"/>
    </xf>
    <xf numFmtId="3" fontId="8" fillId="5" borderId="0" xfId="0" applyNumberFormat="1" applyFont="1" applyFill="1"/>
    <xf numFmtId="9" fontId="47" fillId="5" borderId="1" xfId="17" applyNumberFormat="1" applyFont="1" applyFill="1" applyBorder="1"/>
    <xf numFmtId="0" fontId="52" fillId="5" borderId="13" xfId="0" applyFont="1" applyFill="1" applyBorder="1" applyProtection="1">
      <protection locked="0"/>
    </xf>
    <xf numFmtId="0" fontId="62" fillId="9" borderId="25" xfId="0" applyFont="1" applyFill="1" applyBorder="1" applyAlignment="1" applyProtection="1">
      <alignment horizontal="center"/>
      <protection locked="0"/>
    </xf>
    <xf numFmtId="9" fontId="52" fillId="5" borderId="26" xfId="0" applyNumberFormat="1" applyFont="1" applyFill="1" applyBorder="1" applyAlignment="1" applyProtection="1">
      <alignment horizontal="center"/>
      <protection locked="0"/>
    </xf>
    <xf numFmtId="0" fontId="52" fillId="5" borderId="1" xfId="0" applyFont="1" applyFill="1" applyBorder="1" applyAlignment="1" applyProtection="1">
      <alignment horizontal="center"/>
      <protection locked="0"/>
    </xf>
    <xf numFmtId="0" fontId="52" fillId="5" borderId="1" xfId="0" applyFont="1" applyFill="1" applyBorder="1" applyProtection="1">
      <protection locked="0"/>
    </xf>
    <xf numFmtId="4" fontId="52" fillId="5" borderId="1" xfId="0" applyNumberFormat="1" applyFont="1" applyFill="1" applyBorder="1" applyProtection="1">
      <protection locked="0"/>
    </xf>
    <xf numFmtId="0" fontId="62" fillId="9" borderId="27" xfId="0" applyFont="1" applyFill="1" applyBorder="1" applyAlignment="1" applyProtection="1">
      <alignment horizontal="center"/>
      <protection locked="0"/>
    </xf>
    <xf numFmtId="0" fontId="62" fillId="9" borderId="28" xfId="0" applyFont="1" applyFill="1" applyBorder="1" applyAlignment="1" applyProtection="1">
      <alignment horizontal="center"/>
      <protection locked="0"/>
    </xf>
    <xf numFmtId="0" fontId="62" fillId="5" borderId="3" xfId="0" applyFont="1" applyFill="1" applyBorder="1" applyProtection="1">
      <protection locked="0"/>
    </xf>
    <xf numFmtId="9" fontId="52" fillId="5" borderId="1" xfId="0" applyNumberFormat="1" applyFont="1" applyFill="1" applyBorder="1" applyAlignment="1" applyProtection="1">
      <alignment horizontal="center"/>
      <protection locked="0"/>
    </xf>
    <xf numFmtId="0" fontId="52" fillId="3" borderId="0" xfId="0" applyFont="1" applyFill="1" applyProtection="1">
      <protection locked="0"/>
    </xf>
    <xf numFmtId="0" fontId="52" fillId="5" borderId="0" xfId="0" applyFont="1" applyFill="1" applyAlignment="1" applyProtection="1">
      <alignment horizontal="center"/>
      <protection locked="0"/>
    </xf>
    <xf numFmtId="4" fontId="52" fillId="3" borderId="0" xfId="0" applyNumberFormat="1" applyFont="1" applyFill="1" applyProtection="1">
      <protection locked="0"/>
    </xf>
    <xf numFmtId="0" fontId="52" fillId="3" borderId="1" xfId="0" applyFont="1" applyFill="1" applyBorder="1" applyProtection="1">
      <protection locked="0"/>
    </xf>
    <xf numFmtId="3" fontId="52" fillId="5" borderId="0" xfId="0" applyNumberFormat="1" applyFont="1" applyFill="1" applyAlignment="1" applyProtection="1">
      <alignment horizontal="center"/>
      <protection locked="0"/>
    </xf>
    <xf numFmtId="0" fontId="52" fillId="3" borderId="1" xfId="0" applyFont="1" applyFill="1" applyBorder="1" applyAlignment="1" applyProtection="1">
      <alignment vertical="top"/>
      <protection locked="0"/>
    </xf>
    <xf numFmtId="0" fontId="52" fillId="3" borderId="0" xfId="0" applyFont="1" applyFill="1" applyAlignment="1" applyProtection="1">
      <alignment vertical="top"/>
      <protection locked="0"/>
    </xf>
    <xf numFmtId="0" fontId="52" fillId="3" borderId="0" xfId="0" applyFont="1" applyFill="1" applyAlignment="1" applyProtection="1">
      <alignment wrapText="1"/>
      <protection locked="0"/>
    </xf>
    <xf numFmtId="0" fontId="63" fillId="3" borderId="0" xfId="0" applyFont="1" applyFill="1" applyAlignment="1">
      <alignment horizontal="right" vertical="center"/>
    </xf>
    <xf numFmtId="0" fontId="64" fillId="3" borderId="0" xfId="0" applyFont="1" applyFill="1" applyAlignment="1" applyProtection="1">
      <alignment horizontal="center"/>
      <protection locked="0"/>
    </xf>
    <xf numFmtId="0" fontId="64" fillId="3" borderId="0" xfId="0" applyFont="1" applyFill="1" applyAlignment="1">
      <alignment horizontal="center"/>
    </xf>
    <xf numFmtId="164" fontId="6" fillId="5" borderId="0" xfId="9" applyNumberFormat="1" applyFont="1" applyFill="1"/>
    <xf numFmtId="164" fontId="28" fillId="5" borderId="0" xfId="9" applyNumberFormat="1" applyFont="1" applyFill="1"/>
    <xf numFmtId="0" fontId="12" fillId="5" borderId="0" xfId="0" applyFont="1" applyFill="1" applyAlignment="1">
      <alignment vertical="top"/>
    </xf>
    <xf numFmtId="9" fontId="8" fillId="5" borderId="0" xfId="9" applyNumberFormat="1" applyFill="1" applyAlignment="1">
      <alignment horizontal="center" vertical="center" wrapText="1"/>
    </xf>
    <xf numFmtId="9" fontId="8" fillId="5" borderId="0" xfId="9" applyNumberFormat="1" applyFill="1" applyAlignment="1">
      <alignment horizontal="center" vertical="center"/>
    </xf>
    <xf numFmtId="0" fontId="46" fillId="5" borderId="0" xfId="9" applyFont="1" applyFill="1" applyAlignment="1">
      <alignment vertical="top"/>
    </xf>
    <xf numFmtId="0" fontId="13" fillId="5" borderId="0" xfId="9" applyFont="1" applyFill="1" applyAlignment="1">
      <alignment horizontal="center" vertical="top"/>
    </xf>
    <xf numFmtId="0" fontId="35" fillId="5" borderId="0" xfId="9" applyFont="1" applyFill="1" applyAlignment="1" applyProtection="1">
      <alignment horizontal="justify" vertical="top" wrapText="1"/>
      <protection locked="0"/>
    </xf>
    <xf numFmtId="0" fontId="7" fillId="14" borderId="1" xfId="9" applyFont="1" applyFill="1" applyBorder="1" applyAlignment="1">
      <alignment horizontal="justify" vertical="top" wrapText="1"/>
    </xf>
    <xf numFmtId="0" fontId="46" fillId="5" borderId="0" xfId="9" applyFont="1" applyFill="1" applyAlignment="1">
      <alignment vertical="top" wrapText="1"/>
    </xf>
    <xf numFmtId="0" fontId="65" fillId="5" borderId="0" xfId="9" applyFont="1" applyFill="1" applyAlignment="1">
      <alignment vertical="top"/>
    </xf>
    <xf numFmtId="0" fontId="8" fillId="3" borderId="0" xfId="0" applyFont="1" applyFill="1" applyAlignment="1">
      <alignment horizontal="center" vertical="top" wrapText="1"/>
    </xf>
    <xf numFmtId="0" fontId="0" fillId="5" borderId="0" xfId="0" applyFill="1" applyAlignment="1">
      <alignment vertical="top" wrapText="1"/>
    </xf>
    <xf numFmtId="0" fontId="2" fillId="0" borderId="1" xfId="1" applyFont="1" applyFill="1" applyBorder="1" applyAlignment="1" applyProtection="1">
      <alignment vertical="top"/>
    </xf>
    <xf numFmtId="0" fontId="66" fillId="3" borderId="0" xfId="0" applyFont="1" applyFill="1"/>
    <xf numFmtId="0" fontId="32" fillId="5" borderId="2" xfId="9" applyFont="1" applyFill="1" applyBorder="1" applyAlignment="1">
      <alignment horizontal="left" vertical="top" wrapText="1"/>
    </xf>
    <xf numFmtId="0" fontId="8" fillId="5" borderId="14" xfId="9" applyFill="1" applyBorder="1" applyAlignment="1">
      <alignment horizontal="left" vertical="top" wrapText="1"/>
    </xf>
    <xf numFmtId="0" fontId="8" fillId="5" borderId="14" xfId="9" applyFill="1" applyBorder="1" applyAlignment="1">
      <alignment horizontal="left" vertical="top"/>
    </xf>
    <xf numFmtId="0" fontId="67" fillId="5" borderId="0" xfId="9" applyFont="1" applyFill="1" applyAlignment="1">
      <alignment horizontal="justify" vertical="top"/>
    </xf>
    <xf numFmtId="0" fontId="8" fillId="0" borderId="0" xfId="9" applyAlignment="1">
      <alignment horizontal="justify" vertical="top"/>
    </xf>
    <xf numFmtId="0" fontId="34" fillId="5" borderId="0" xfId="0" applyFont="1" applyFill="1" applyAlignment="1">
      <alignment vertical="top" wrapText="1"/>
    </xf>
    <xf numFmtId="0" fontId="8" fillId="5" borderId="0" xfId="0" applyFont="1" applyFill="1" applyAlignment="1">
      <alignment vertical="top"/>
    </xf>
    <xf numFmtId="0" fontId="9" fillId="13" borderId="1" xfId="22" applyFont="1" applyFill="1" applyBorder="1" applyAlignment="1">
      <alignment horizontal="center" vertical="center"/>
    </xf>
    <xf numFmtId="0" fontId="2" fillId="0" borderId="1" xfId="22" applyFont="1" applyBorder="1" applyAlignment="1">
      <alignment vertical="top" wrapText="1"/>
    </xf>
    <xf numFmtId="49" fontId="2" fillId="0" borderId="0" xfId="22" applyNumberFormat="1" applyFont="1"/>
    <xf numFmtId="0" fontId="47" fillId="0" borderId="0" xfId="0" applyFont="1" applyAlignment="1">
      <alignment vertical="center"/>
    </xf>
    <xf numFmtId="0" fontId="2" fillId="0" borderId="0" xfId="22" applyFont="1" applyAlignment="1">
      <alignment vertical="top"/>
    </xf>
    <xf numFmtId="0" fontId="2" fillId="0" borderId="1" xfId="22" applyFont="1" applyBorder="1"/>
    <xf numFmtId="0" fontId="47" fillId="0" borderId="1" xfId="0" applyFont="1" applyBorder="1" applyAlignment="1">
      <alignment vertical="center"/>
    </xf>
    <xf numFmtId="0" fontId="8" fillId="3" borderId="15" xfId="0" applyFont="1" applyFill="1" applyBorder="1" applyAlignment="1" applyProtection="1">
      <alignment horizontal="center"/>
      <protection locked="0"/>
    </xf>
    <xf numFmtId="0" fontId="8" fillId="3" borderId="0" xfId="0" applyFont="1" applyFill="1" applyAlignment="1">
      <alignment horizontal="left" vertical="top" wrapText="1"/>
    </xf>
    <xf numFmtId="0" fontId="8" fillId="3" borderId="0" xfId="0" applyFont="1" applyFill="1" applyAlignment="1" applyProtection="1">
      <alignment horizontal="left" vertical="top" wrapText="1"/>
      <protection locked="0"/>
    </xf>
    <xf numFmtId="3" fontId="57" fillId="5" borderId="19" xfId="0" applyNumberFormat="1" applyFont="1" applyFill="1" applyBorder="1" applyAlignment="1">
      <alignment vertical="top"/>
    </xf>
    <xf numFmtId="3" fontId="57" fillId="5" borderId="23" xfId="0" applyNumberFormat="1" applyFont="1" applyFill="1" applyBorder="1" applyAlignment="1">
      <alignment vertical="top"/>
    </xf>
    <xf numFmtId="1" fontId="57" fillId="5" borderId="0" xfId="0" applyNumberFormat="1" applyFont="1" applyFill="1" applyAlignment="1">
      <alignment vertical="top"/>
    </xf>
    <xf numFmtId="0" fontId="2" fillId="5" borderId="1" xfId="22" applyFont="1" applyFill="1" applyBorder="1"/>
    <xf numFmtId="3" fontId="2" fillId="5" borderId="1" xfId="22" applyNumberFormat="1" applyFont="1" applyFill="1" applyBorder="1"/>
    <xf numFmtId="4" fontId="47" fillId="5" borderId="1" xfId="17" applyNumberFormat="1" applyFont="1" applyFill="1" applyBorder="1"/>
    <xf numFmtId="4" fontId="47" fillId="5" borderId="1" xfId="17" applyNumberFormat="1" applyFont="1" applyFill="1" applyBorder="1" applyAlignment="1">
      <alignment vertical="top"/>
    </xf>
    <xf numFmtId="4" fontId="47" fillId="0" borderId="1" xfId="17" applyNumberFormat="1" applyFont="1" applyBorder="1"/>
    <xf numFmtId="4" fontId="47" fillId="0" borderId="1" xfId="0" applyNumberFormat="1" applyFont="1" applyBorder="1"/>
    <xf numFmtId="0" fontId="77" fillId="5" borderId="0" xfId="9" applyFont="1" applyFill="1" applyAlignment="1">
      <alignment horizontal="justify" vertical="top"/>
    </xf>
    <xf numFmtId="0" fontId="76" fillId="5" borderId="0" xfId="9" applyFont="1" applyFill="1" applyAlignment="1">
      <alignment horizontal="justify" vertical="top"/>
    </xf>
    <xf numFmtId="4" fontId="78" fillId="2" borderId="1" xfId="0" applyNumberFormat="1" applyFont="1" applyFill="1" applyBorder="1" applyAlignment="1">
      <alignment horizontal="center" vertical="center" wrapText="1"/>
    </xf>
    <xf numFmtId="0" fontId="40" fillId="5" borderId="14" xfId="9" applyFont="1" applyFill="1" applyBorder="1" applyAlignment="1">
      <alignment horizontal="left" vertical="top" wrapText="1"/>
    </xf>
    <xf numFmtId="0" fontId="12" fillId="14" borderId="1" xfId="9" applyFont="1" applyFill="1" applyBorder="1" applyAlignment="1">
      <alignment horizontal="justify" vertical="top" wrapText="1"/>
    </xf>
    <xf numFmtId="0" fontId="8" fillId="5" borderId="1" xfId="9" applyFill="1" applyBorder="1" applyAlignment="1">
      <alignment horizontal="justify" vertical="top" wrapText="1"/>
    </xf>
    <xf numFmtId="0" fontId="20" fillId="5" borderId="0" xfId="9" applyFont="1" applyFill="1" applyAlignment="1">
      <alignment horizontal="center" vertical="top" wrapText="1"/>
    </xf>
    <xf numFmtId="0" fontId="12" fillId="5" borderId="0" xfId="9" applyFont="1" applyFill="1" applyAlignment="1">
      <alignment horizontal="justify" vertical="top"/>
    </xf>
    <xf numFmtId="0" fontId="12" fillId="0" borderId="0" xfId="0" applyFont="1" applyAlignment="1">
      <alignment horizontal="justify" vertical="top" wrapText="1"/>
    </xf>
    <xf numFmtId="0" fontId="40" fillId="5" borderId="0" xfId="9" applyFont="1" applyFill="1" applyAlignment="1">
      <alignment horizontal="justify" vertical="top"/>
    </xf>
    <xf numFmtId="0" fontId="8" fillId="0" borderId="0" xfId="0" applyFont="1" applyAlignment="1">
      <alignment vertical="top" wrapText="1"/>
    </xf>
    <xf numFmtId="0" fontId="8" fillId="5" borderId="3" xfId="9" applyFill="1" applyBorder="1" applyAlignment="1">
      <alignment horizontal="left" vertical="top" wrapText="1"/>
    </xf>
    <xf numFmtId="0" fontId="13" fillId="5" borderId="0" xfId="9" applyFont="1" applyFill="1" applyAlignment="1">
      <alignment horizontal="center" vertical="center"/>
    </xf>
    <xf numFmtId="0" fontId="63" fillId="5" borderId="0" xfId="9" applyFont="1" applyFill="1" applyAlignment="1">
      <alignment horizontal="justify" vertical="top" wrapText="1"/>
    </xf>
    <xf numFmtId="0" fontId="80" fillId="5" borderId="0" xfId="9" applyFont="1" applyFill="1" applyAlignment="1">
      <alignment horizontal="justify" vertical="top" wrapText="1"/>
    </xf>
    <xf numFmtId="0" fontId="13" fillId="5" borderId="0" xfId="9" applyFont="1" applyFill="1" applyAlignment="1">
      <alignment horizontal="center" vertical="center" wrapText="1"/>
    </xf>
    <xf numFmtId="0" fontId="8" fillId="5" borderId="0" xfId="9" applyFill="1" applyAlignment="1">
      <alignment horizontal="left" vertical="top" wrapText="1"/>
    </xf>
    <xf numFmtId="0" fontId="63"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47" fillId="0" borderId="1" xfId="0" applyFont="1" applyBorder="1" applyAlignment="1">
      <alignment horizontal="justify" vertical="center"/>
    </xf>
    <xf numFmtId="0" fontId="21" fillId="5" borderId="24" xfId="0" applyFont="1" applyFill="1" applyBorder="1" applyAlignment="1">
      <alignment vertical="top" wrapText="1"/>
    </xf>
    <xf numFmtId="0" fontId="85" fillId="0" borderId="1" xfId="0" applyFont="1" applyBorder="1" applyAlignment="1" applyProtection="1">
      <alignment wrapText="1"/>
      <protection locked="0"/>
    </xf>
    <xf numFmtId="0" fontId="81" fillId="0" borderId="1" xfId="0" applyFont="1" applyBorder="1" applyProtection="1">
      <protection locked="0"/>
    </xf>
    <xf numFmtId="0" fontId="81" fillId="0" borderId="1" xfId="0" applyFont="1" applyBorder="1" applyAlignment="1" applyProtection="1">
      <alignment wrapText="1"/>
      <protection locked="0"/>
    </xf>
    <xf numFmtId="0" fontId="11" fillId="0" borderId="1" xfId="0" applyFont="1" applyBorder="1" applyAlignment="1" applyProtection="1">
      <alignment wrapText="1"/>
      <protection locked="0"/>
    </xf>
    <xf numFmtId="0" fontId="47" fillId="0" borderId="1" xfId="0" applyFont="1" applyBorder="1" applyAlignment="1" applyProtection="1">
      <alignment horizontal="left" wrapText="1"/>
      <protection locked="0"/>
    </xf>
    <xf numFmtId="2" fontId="47" fillId="0" borderId="1" xfId="0" applyNumberFormat="1" applyFont="1" applyBorder="1" applyAlignment="1" applyProtection="1">
      <alignment horizontal="center"/>
      <protection locked="0"/>
    </xf>
    <xf numFmtId="49" fontId="85" fillId="0" borderId="1" xfId="32" applyNumberFormat="1" applyFont="1" applyBorder="1" applyAlignment="1" applyProtection="1">
      <alignment horizontal="left"/>
      <protection locked="0"/>
    </xf>
    <xf numFmtId="0" fontId="85" fillId="0" borderId="0" xfId="32" applyFont="1" applyAlignment="1" applyProtection="1">
      <alignment horizontal="left"/>
      <protection locked="0"/>
    </xf>
    <xf numFmtId="14" fontId="85" fillId="0" borderId="1" xfId="32" applyNumberFormat="1" applyFont="1" applyBorder="1" applyAlignment="1" applyProtection="1">
      <alignment horizontal="left"/>
      <protection locked="0"/>
    </xf>
    <xf numFmtId="0" fontId="85" fillId="0" borderId="1" xfId="32" applyFont="1" applyBorder="1" applyAlignment="1" applyProtection="1">
      <alignment wrapText="1"/>
      <protection locked="0"/>
    </xf>
    <xf numFmtId="0" fontId="11" fillId="0" borderId="3" xfId="33" applyFont="1" applyBorder="1" applyAlignment="1" applyProtection="1">
      <alignment wrapText="1"/>
      <protection locked="0"/>
    </xf>
    <xf numFmtId="0" fontId="85" fillId="0" borderId="1" xfId="32" applyFont="1" applyBorder="1" applyAlignment="1" applyProtection="1">
      <alignment horizontal="right"/>
      <protection locked="0"/>
    </xf>
    <xf numFmtId="0" fontId="85" fillId="0" borderId="1" xfId="32" applyFont="1" applyBorder="1" applyAlignment="1" applyProtection="1">
      <alignment horizontal="left"/>
      <protection locked="0"/>
    </xf>
    <xf numFmtId="2" fontId="85" fillId="0" borderId="1" xfId="32" applyNumberFormat="1" applyFont="1" applyBorder="1" applyProtection="1">
      <protection locked="0"/>
    </xf>
    <xf numFmtId="14" fontId="85" fillId="0" borderId="1" xfId="32" applyNumberFormat="1" applyFont="1" applyBorder="1" applyAlignment="1" applyProtection="1">
      <alignment horizontal="left" wrapText="1"/>
      <protection locked="0"/>
    </xf>
    <xf numFmtId="0" fontId="81" fillId="0" borderId="1" xfId="33" applyFont="1" applyBorder="1" applyAlignment="1" applyProtection="1">
      <alignment horizontal="left" wrapText="1"/>
      <protection locked="0"/>
    </xf>
    <xf numFmtId="1" fontId="85" fillId="0" borderId="1" xfId="32" applyNumberFormat="1" applyFont="1" applyBorder="1" applyAlignment="1" applyProtection="1">
      <alignment horizontal="left"/>
      <protection locked="0"/>
    </xf>
    <xf numFmtId="0" fontId="81" fillId="0" borderId="1" xfId="32" applyFont="1" applyBorder="1" applyAlignment="1" applyProtection="1">
      <alignment wrapText="1"/>
      <protection locked="0"/>
    </xf>
    <xf numFmtId="0" fontId="85" fillId="0" borderId="4" xfId="34" applyFont="1" applyBorder="1" applyAlignment="1" applyProtection="1">
      <alignment horizontal="right"/>
      <protection locked="0"/>
    </xf>
    <xf numFmtId="1" fontId="85" fillId="0" borderId="4" xfId="34" applyNumberFormat="1" applyFont="1" applyBorder="1" applyAlignment="1" applyProtection="1">
      <alignment horizontal="left" wrapText="1"/>
      <protection locked="0"/>
    </xf>
    <xf numFmtId="49" fontId="86" fillId="0" borderId="1" xfId="32" applyNumberFormat="1" applyFont="1" applyBorder="1" applyAlignment="1" applyProtection="1">
      <alignment horizontal="left"/>
      <protection locked="0"/>
    </xf>
    <xf numFmtId="1" fontId="86" fillId="0" borderId="1" xfId="32" applyNumberFormat="1" applyFont="1" applyBorder="1" applyAlignment="1" applyProtection="1">
      <alignment horizontal="left"/>
      <protection locked="0"/>
    </xf>
    <xf numFmtId="14" fontId="86" fillId="0" borderId="1" xfId="32" applyNumberFormat="1" applyFont="1" applyBorder="1" applyAlignment="1" applyProtection="1">
      <alignment horizontal="left"/>
      <protection locked="0"/>
    </xf>
    <xf numFmtId="0" fontId="86" fillId="0" borderId="1" xfId="32" applyFont="1" applyBorder="1" applyAlignment="1" applyProtection="1">
      <alignment wrapText="1"/>
      <protection locked="0"/>
    </xf>
    <xf numFmtId="2" fontId="86" fillId="0" borderId="1" xfId="32" applyNumberFormat="1" applyFont="1" applyBorder="1" applyAlignment="1" applyProtection="1">
      <alignment horizontal="right"/>
      <protection locked="0"/>
    </xf>
    <xf numFmtId="49" fontId="85" fillId="0" borderId="1" xfId="32" applyNumberFormat="1" applyFont="1" applyBorder="1" applyProtection="1">
      <protection locked="0"/>
    </xf>
    <xf numFmtId="14" fontId="85" fillId="0" borderId="1" xfId="32" applyNumberFormat="1" applyFont="1" applyBorder="1" applyProtection="1">
      <protection locked="0"/>
    </xf>
    <xf numFmtId="2" fontId="85" fillId="0" borderId="1" xfId="32" applyNumberFormat="1" applyFont="1" applyBorder="1" applyAlignment="1" applyProtection="1">
      <alignment horizontal="right"/>
      <protection locked="0"/>
    </xf>
    <xf numFmtId="0" fontId="47" fillId="0" borderId="4" xfId="34" applyFont="1" applyBorder="1" applyAlignment="1" applyProtection="1">
      <alignment horizontal="right" wrapText="1"/>
      <protection locked="0"/>
    </xf>
    <xf numFmtId="0" fontId="47" fillId="0" borderId="3" xfId="35" applyFont="1" applyBorder="1" applyAlignment="1" applyProtection="1">
      <alignment wrapText="1"/>
      <protection locked="0"/>
    </xf>
    <xf numFmtId="49" fontId="47" fillId="0" borderId="4" xfId="34" applyNumberFormat="1" applyFont="1" applyBorder="1" applyAlignment="1" applyProtection="1">
      <alignment horizontal="left"/>
      <protection locked="0"/>
    </xf>
    <xf numFmtId="14" fontId="47" fillId="0" borderId="3" xfId="34" applyNumberFormat="1" applyFont="1" applyBorder="1" applyAlignment="1" applyProtection="1">
      <alignment horizontal="right"/>
      <protection locked="0"/>
    </xf>
    <xf numFmtId="49" fontId="47" fillId="0" borderId="1" xfId="34" applyNumberFormat="1" applyFont="1" applyBorder="1" applyAlignment="1" applyProtection="1">
      <alignment horizontal="left"/>
      <protection locked="0"/>
    </xf>
    <xf numFmtId="0" fontId="47" fillId="0" borderId="1" xfId="34" applyFont="1" applyBorder="1" applyAlignment="1" applyProtection="1">
      <alignment horizontal="right" wrapText="1"/>
      <protection locked="0"/>
    </xf>
    <xf numFmtId="0" fontId="47" fillId="0" borderId="1" xfId="35" applyFont="1" applyBorder="1" applyAlignment="1" applyProtection="1">
      <alignment wrapText="1"/>
      <protection locked="0"/>
    </xf>
    <xf numFmtId="2" fontId="2" fillId="0" borderId="2" xfId="34" applyNumberFormat="1" applyFont="1" applyBorder="1" applyProtection="1">
      <protection locked="0"/>
    </xf>
    <xf numFmtId="0" fontId="47" fillId="0" borderId="1" xfId="34" applyFont="1" applyBorder="1" applyAlignment="1" applyProtection="1">
      <alignment horizontal="left" wrapText="1"/>
      <protection locked="0"/>
    </xf>
    <xf numFmtId="0" fontId="85" fillId="0" borderId="4" xfId="33" applyFont="1" applyBorder="1" applyAlignment="1" applyProtection="1">
      <alignment horizontal="right"/>
      <protection locked="0"/>
    </xf>
    <xf numFmtId="0" fontId="81" fillId="0" borderId="4" xfId="33" applyFont="1" applyBorder="1" applyAlignment="1" applyProtection="1">
      <alignment wrapText="1"/>
      <protection locked="0"/>
    </xf>
    <xf numFmtId="49" fontId="47" fillId="0" borderId="1" xfId="34" applyNumberFormat="1" applyFont="1" applyBorder="1" applyAlignment="1" applyProtection="1">
      <alignment horizontal="left" wrapText="1"/>
      <protection locked="0"/>
    </xf>
    <xf numFmtId="0" fontId="47" fillId="0" borderId="26" xfId="34" applyFont="1" applyBorder="1" applyAlignment="1" applyProtection="1">
      <alignment horizontal="right" wrapText="1"/>
      <protection locked="0"/>
    </xf>
    <xf numFmtId="0" fontId="47" fillId="0" borderId="1" xfId="34" applyFont="1" applyBorder="1" applyAlignment="1" applyProtection="1">
      <alignment wrapText="1"/>
      <protection locked="0"/>
    </xf>
    <xf numFmtId="2" fontId="2" fillId="0" borderId="1" xfId="34" applyNumberFormat="1" applyFont="1" applyBorder="1" applyProtection="1">
      <protection locked="0"/>
    </xf>
    <xf numFmtId="0" fontId="85" fillId="0" borderId="3" xfId="32" applyFont="1" applyBorder="1" applyAlignment="1" applyProtection="1">
      <alignment horizontal="left"/>
      <protection locked="0"/>
    </xf>
    <xf numFmtId="14" fontId="85" fillId="0" borderId="3" xfId="32" applyNumberFormat="1" applyFont="1" applyBorder="1" applyAlignment="1" applyProtection="1">
      <alignment horizontal="left"/>
      <protection locked="0"/>
    </xf>
    <xf numFmtId="0" fontId="85" fillId="0" borderId="3" xfId="32" applyFont="1" applyBorder="1" applyAlignment="1" applyProtection="1">
      <alignment wrapText="1"/>
      <protection locked="0"/>
    </xf>
    <xf numFmtId="2" fontId="85" fillId="0" borderId="3" xfId="32" applyNumberFormat="1" applyFont="1" applyBorder="1" applyProtection="1">
      <protection locked="0"/>
    </xf>
    <xf numFmtId="0" fontId="85" fillId="0" borderId="3" xfId="33" applyFont="1" applyBorder="1" applyAlignment="1" applyProtection="1">
      <alignment wrapText="1"/>
      <protection locked="0"/>
    </xf>
    <xf numFmtId="49" fontId="85" fillId="0" borderId="1" xfId="32" applyNumberFormat="1" applyFont="1" applyBorder="1" applyAlignment="1" applyProtection="1">
      <alignment horizontal="left" wrapText="1"/>
      <protection locked="0"/>
    </xf>
    <xf numFmtId="20" fontId="85" fillId="0" borderId="3" xfId="0" applyNumberFormat="1" applyFont="1" applyBorder="1" applyAlignment="1" applyProtection="1">
      <alignment wrapText="1"/>
      <protection locked="0"/>
    </xf>
    <xf numFmtId="49" fontId="85" fillId="0" borderId="1" xfId="32" applyNumberFormat="1" applyFont="1" applyBorder="1" applyAlignment="1" applyProtection="1">
      <alignment horizontal="right"/>
      <protection locked="0"/>
    </xf>
    <xf numFmtId="2" fontId="85" fillId="0" borderId="1" xfId="34" applyNumberFormat="1" applyFont="1" applyBorder="1" applyProtection="1">
      <protection locked="0"/>
    </xf>
    <xf numFmtId="0" fontId="85" fillId="0" borderId="2" xfId="32" applyFont="1" applyBorder="1" applyAlignment="1" applyProtection="1">
      <alignment horizontal="left"/>
      <protection locked="0"/>
    </xf>
    <xf numFmtId="14" fontId="85" fillId="0" borderId="2" xfId="32" applyNumberFormat="1" applyFont="1" applyBorder="1" applyAlignment="1" applyProtection="1">
      <alignment horizontal="left"/>
      <protection locked="0"/>
    </xf>
    <xf numFmtId="0" fontId="85" fillId="0" borderId="2" xfId="32" applyFont="1" applyBorder="1" applyAlignment="1" applyProtection="1">
      <alignment wrapText="1"/>
      <protection locked="0"/>
    </xf>
    <xf numFmtId="0" fontId="11" fillId="0" borderId="2" xfId="32" applyFont="1" applyBorder="1" applyAlignment="1" applyProtection="1">
      <alignment wrapText="1"/>
      <protection locked="0"/>
    </xf>
    <xf numFmtId="0" fontId="85" fillId="0" borderId="2" xfId="32" applyFont="1" applyBorder="1" applyAlignment="1" applyProtection="1">
      <alignment horizontal="right"/>
      <protection locked="0"/>
    </xf>
    <xf numFmtId="2" fontId="85" fillId="0" borderId="2" xfId="32" applyNumberFormat="1" applyFont="1" applyBorder="1" applyProtection="1">
      <protection locked="0"/>
    </xf>
    <xf numFmtId="1" fontId="2" fillId="0" borderId="1" xfId="0" applyNumberFormat="1" applyFont="1" applyBorder="1" applyAlignment="1" applyProtection="1">
      <alignment horizontal="left" wrapText="1"/>
      <protection locked="0"/>
    </xf>
    <xf numFmtId="14" fontId="47" fillId="0" borderId="1" xfId="0" applyNumberFormat="1" applyFont="1" applyBorder="1" applyAlignment="1" applyProtection="1">
      <alignment horizontal="left"/>
      <protection locked="0"/>
    </xf>
    <xf numFmtId="0" fontId="2" fillId="0" borderId="1" xfId="0" applyFont="1" applyBorder="1" applyAlignment="1" applyProtection="1">
      <alignment horizontal="left" wrapText="1"/>
      <protection locked="0"/>
    </xf>
    <xf numFmtId="0" fontId="47" fillId="0" borderId="1" xfId="0" applyFont="1" applyBorder="1" applyAlignment="1" applyProtection="1">
      <alignment horizontal="right"/>
      <protection locked="0"/>
    </xf>
    <xf numFmtId="1" fontId="47" fillId="0" borderId="1" xfId="0" applyNumberFormat="1" applyFont="1" applyBorder="1" applyAlignment="1" applyProtection="1">
      <alignment horizontal="left" wrapText="1"/>
      <protection locked="0"/>
    </xf>
    <xf numFmtId="2" fontId="2" fillId="0" borderId="1" xfId="0" applyNumberFormat="1" applyFont="1" applyBorder="1" applyAlignment="1" applyProtection="1">
      <alignment horizontal="right"/>
      <protection locked="0"/>
    </xf>
    <xf numFmtId="1" fontId="87" fillId="0" borderId="0" xfId="0" applyNumberFormat="1" applyFont="1" applyProtection="1">
      <protection locked="0"/>
    </xf>
    <xf numFmtId="2" fontId="47" fillId="0" borderId="1" xfId="0" applyNumberFormat="1" applyFont="1" applyBorder="1" applyAlignment="1" applyProtection="1">
      <alignment horizontal="right"/>
      <protection locked="0"/>
    </xf>
    <xf numFmtId="14" fontId="2" fillId="0" borderId="1" xfId="34" applyNumberFormat="1" applyFont="1" applyBorder="1" applyAlignment="1" applyProtection="1">
      <alignment horizontal="left"/>
      <protection locked="0"/>
    </xf>
    <xf numFmtId="0" fontId="2" fillId="0" borderId="1" xfId="34" applyFont="1" applyBorder="1" applyProtection="1">
      <protection locked="0"/>
    </xf>
    <xf numFmtId="0" fontId="2" fillId="0" borderId="1" xfId="34" applyFont="1" applyBorder="1" applyAlignment="1" applyProtection="1">
      <alignment horizontal="right"/>
      <protection locked="0"/>
    </xf>
    <xf numFmtId="0" fontId="11" fillId="0" borderId="1" xfId="32" applyFont="1" applyBorder="1" applyAlignment="1" applyProtection="1">
      <alignment wrapText="1"/>
      <protection locked="0"/>
    </xf>
    <xf numFmtId="2" fontId="81" fillId="0" borderId="1" xfId="32" applyNumberFormat="1" applyFont="1" applyBorder="1" applyProtection="1">
      <protection locked="0"/>
    </xf>
    <xf numFmtId="0" fontId="9" fillId="0" borderId="3" xfId="33" applyFont="1" applyBorder="1" applyAlignment="1" applyProtection="1">
      <alignment wrapText="1"/>
      <protection locked="0"/>
    </xf>
    <xf numFmtId="49" fontId="85" fillId="0" borderId="1" xfId="32" applyNumberFormat="1" applyFont="1" applyBorder="1" applyAlignment="1" applyProtection="1">
      <alignment horizontal="center"/>
      <protection locked="0"/>
    </xf>
    <xf numFmtId="0" fontId="85" fillId="0" borderId="1" xfId="32" applyFont="1" applyBorder="1" applyAlignment="1" applyProtection="1">
      <alignment horizontal="center"/>
      <protection locked="0"/>
    </xf>
    <xf numFmtId="14" fontId="85" fillId="0" borderId="1" xfId="32" applyNumberFormat="1" applyFont="1" applyBorder="1" applyAlignment="1" applyProtection="1">
      <alignment horizontal="center"/>
      <protection locked="0"/>
    </xf>
    <xf numFmtId="0" fontId="85" fillId="0" borderId="1" xfId="32" applyFont="1" applyBorder="1" applyProtection="1">
      <protection locked="0"/>
    </xf>
    <xf numFmtId="2" fontId="85" fillId="0" borderId="1" xfId="32" applyNumberFormat="1" applyFont="1" applyBorder="1" applyAlignment="1" applyProtection="1">
      <alignment wrapText="1"/>
      <protection locked="0"/>
    </xf>
    <xf numFmtId="0" fontId="85" fillId="0" borderId="3" xfId="0" applyFont="1" applyBorder="1" applyAlignment="1" applyProtection="1">
      <alignment horizontal="center"/>
      <protection locked="0"/>
    </xf>
    <xf numFmtId="1" fontId="85" fillId="0" borderId="3" xfId="0" applyNumberFormat="1" applyFont="1" applyBorder="1" applyAlignment="1" applyProtection="1">
      <alignment vertical="center" wrapText="1"/>
      <protection locked="0"/>
    </xf>
    <xf numFmtId="0" fontId="85" fillId="0" borderId="1" xfId="0" applyFont="1" applyBorder="1" applyAlignment="1" applyProtection="1">
      <alignment horizontal="center"/>
      <protection locked="0"/>
    </xf>
    <xf numFmtId="1" fontId="85" fillId="0" borderId="1" xfId="0" applyNumberFormat="1" applyFont="1" applyBorder="1" applyAlignment="1" applyProtection="1">
      <alignment vertical="center" wrapText="1"/>
      <protection locked="0"/>
    </xf>
    <xf numFmtId="49" fontId="85" fillId="0" borderId="2" xfId="32" applyNumberFormat="1" applyFont="1" applyBorder="1" applyAlignment="1" applyProtection="1">
      <alignment horizontal="center"/>
      <protection locked="0"/>
    </xf>
    <xf numFmtId="14" fontId="85" fillId="0" borderId="2" xfId="32" applyNumberFormat="1" applyFont="1" applyBorder="1" applyAlignment="1" applyProtection="1">
      <alignment horizontal="center"/>
      <protection locked="0"/>
    </xf>
    <xf numFmtId="0" fontId="11" fillId="0" borderId="14" xfId="33" applyFont="1" applyBorder="1" applyAlignment="1" applyProtection="1">
      <alignment wrapText="1"/>
      <protection locked="0"/>
    </xf>
    <xf numFmtId="0" fontId="85" fillId="0" borderId="2" xfId="32" applyFont="1" applyBorder="1" applyAlignment="1" applyProtection="1">
      <alignment horizontal="center"/>
      <protection locked="0"/>
    </xf>
    <xf numFmtId="2" fontId="85" fillId="0" borderId="2" xfId="32" applyNumberFormat="1" applyFont="1" applyBorder="1" applyAlignment="1" applyProtection="1">
      <alignment wrapText="1"/>
      <protection locked="0"/>
    </xf>
    <xf numFmtId="2" fontId="85" fillId="0" borderId="2" xfId="32" applyNumberFormat="1" applyFont="1" applyBorder="1" applyAlignment="1" applyProtection="1">
      <alignment horizontal="right"/>
      <protection locked="0"/>
    </xf>
    <xf numFmtId="1" fontId="85" fillId="0" borderId="1" xfId="0" applyNumberFormat="1" applyFont="1" applyBorder="1" applyAlignment="1" applyProtection="1">
      <alignment horizontal="center" vertical="center" wrapText="1"/>
      <protection locked="0"/>
    </xf>
    <xf numFmtId="14" fontId="81" fillId="0" borderId="1" xfId="0" applyNumberFormat="1" applyFont="1" applyBorder="1" applyAlignment="1" applyProtection="1">
      <alignment horizontal="center" vertical="center"/>
      <protection locked="0"/>
    </xf>
    <xf numFmtId="14" fontId="81" fillId="0" borderId="1" xfId="0" applyNumberFormat="1" applyFont="1" applyBorder="1" applyAlignment="1" applyProtection="1">
      <alignment horizontal="left" vertical="center"/>
      <protection locked="0"/>
    </xf>
    <xf numFmtId="0" fontId="85" fillId="0" borderId="1" xfId="0" applyFont="1" applyBorder="1" applyAlignment="1" applyProtection="1">
      <alignment horizontal="left" vertical="center" wrapText="1"/>
      <protection locked="0"/>
    </xf>
    <xf numFmtId="0" fontId="85" fillId="0" borderId="1" xfId="0" applyFont="1" applyBorder="1" applyAlignment="1" applyProtection="1">
      <alignment horizontal="center" vertical="center"/>
      <protection locked="0"/>
    </xf>
    <xf numFmtId="4" fontId="81" fillId="0" borderId="1" xfId="0" applyNumberFormat="1" applyFont="1" applyBorder="1" applyAlignment="1" applyProtection="1">
      <alignment horizontal="right" vertical="center"/>
      <protection locked="0"/>
    </xf>
    <xf numFmtId="0" fontId="85" fillId="0" borderId="1" xfId="34" applyFont="1" applyBorder="1" applyAlignment="1" applyProtection="1">
      <alignment horizontal="left" vertical="center" wrapText="1"/>
      <protection locked="0"/>
    </xf>
    <xf numFmtId="0" fontId="85" fillId="0" borderId="1" xfId="34" applyFont="1" applyBorder="1" applyAlignment="1" applyProtection="1">
      <alignment horizontal="center" vertical="center"/>
      <protection locked="0"/>
    </xf>
    <xf numFmtId="2" fontId="85" fillId="0" borderId="1" xfId="34" applyNumberFormat="1" applyFont="1" applyBorder="1" applyAlignment="1" applyProtection="1">
      <alignment horizontal="right" vertical="center"/>
      <protection locked="0"/>
    </xf>
    <xf numFmtId="2" fontId="85" fillId="0" borderId="1" xfId="0" applyNumberFormat="1" applyFont="1" applyBorder="1" applyAlignment="1" applyProtection="1">
      <alignment horizontal="right" vertical="center"/>
      <protection locked="0"/>
    </xf>
    <xf numFmtId="49" fontId="81" fillId="0" borderId="1" xfId="0" applyNumberFormat="1" applyFont="1" applyBorder="1" applyAlignment="1" applyProtection="1">
      <alignment horizontal="center" vertical="center"/>
      <protection locked="0"/>
    </xf>
    <xf numFmtId="0" fontId="85" fillId="0" borderId="1" xfId="34" applyFont="1" applyBorder="1" applyAlignment="1" applyProtection="1">
      <alignment vertical="center" wrapText="1"/>
      <protection locked="0"/>
    </xf>
    <xf numFmtId="1" fontId="85" fillId="0" borderId="1" xfId="0" applyNumberFormat="1" applyFont="1" applyBorder="1" applyAlignment="1" applyProtection="1">
      <alignment horizontal="center" wrapText="1"/>
      <protection locked="0"/>
    </xf>
    <xf numFmtId="14" fontId="81" fillId="0" borderId="1" xfId="0" applyNumberFormat="1" applyFont="1" applyBorder="1" applyAlignment="1" applyProtection="1">
      <alignment horizontal="center"/>
      <protection locked="0"/>
    </xf>
    <xf numFmtId="0" fontId="85" fillId="0" borderId="1" xfId="0" applyFont="1" applyBorder="1" applyAlignment="1" applyProtection="1">
      <alignment horizontal="left" wrapText="1"/>
      <protection locked="0"/>
    </xf>
    <xf numFmtId="49" fontId="86" fillId="0" borderId="1" xfId="32" applyNumberFormat="1" applyFont="1" applyBorder="1" applyAlignment="1" applyProtection="1">
      <alignment horizontal="center"/>
      <protection locked="0"/>
    </xf>
    <xf numFmtId="0" fontId="86" fillId="0" borderId="1" xfId="32" applyFont="1" applyBorder="1" applyAlignment="1" applyProtection="1">
      <alignment horizontal="left"/>
      <protection locked="0"/>
    </xf>
    <xf numFmtId="14" fontId="86" fillId="0" borderId="1" xfId="32" applyNumberFormat="1" applyFont="1" applyBorder="1" applyAlignment="1" applyProtection="1">
      <alignment horizontal="center"/>
      <protection locked="0"/>
    </xf>
    <xf numFmtId="0" fontId="86" fillId="0" borderId="1" xfId="32" applyFont="1" applyBorder="1" applyProtection="1">
      <protection locked="0"/>
    </xf>
    <xf numFmtId="0" fontId="86" fillId="0" borderId="1" xfId="32" applyFont="1" applyBorder="1" applyAlignment="1" applyProtection="1">
      <alignment horizontal="left" wrapText="1"/>
      <protection locked="0"/>
    </xf>
    <xf numFmtId="2" fontId="86" fillId="0" borderId="1" xfId="32" applyNumberFormat="1" applyFont="1" applyBorder="1" applyProtection="1">
      <protection locked="0"/>
    </xf>
    <xf numFmtId="14" fontId="86" fillId="0" borderId="1" xfId="32" applyNumberFormat="1" applyFont="1" applyBorder="1" applyAlignment="1" applyProtection="1">
      <alignment horizontal="left" wrapText="1"/>
      <protection locked="0"/>
    </xf>
    <xf numFmtId="0" fontId="2" fillId="0" borderId="1" xfId="34" applyFont="1" applyBorder="1" applyAlignment="1" applyProtection="1">
      <alignment wrapText="1"/>
      <protection locked="0"/>
    </xf>
    <xf numFmtId="0" fontId="2" fillId="0" borderId="4" xfId="33" applyFont="1" applyBorder="1" applyProtection="1">
      <protection locked="0"/>
    </xf>
    <xf numFmtId="1" fontId="2" fillId="0" borderId="4" xfId="33" applyNumberFormat="1" applyFont="1" applyBorder="1" applyAlignment="1" applyProtection="1">
      <alignment horizontal="left" wrapText="1"/>
      <protection locked="0"/>
    </xf>
    <xf numFmtId="0" fontId="47" fillId="0" borderId="1" xfId="33" applyFont="1" applyBorder="1" applyAlignment="1" applyProtection="1">
      <alignment wrapText="1"/>
      <protection locked="0"/>
    </xf>
    <xf numFmtId="2" fontId="2" fillId="0" borderId="3" xfId="34" applyNumberFormat="1" applyFont="1" applyBorder="1" applyProtection="1">
      <protection locked="0"/>
    </xf>
    <xf numFmtId="0" fontId="9" fillId="0" borderId="1" xfId="33" applyFont="1" applyBorder="1" applyAlignment="1" applyProtection="1">
      <alignment wrapText="1"/>
      <protection locked="0"/>
    </xf>
    <xf numFmtId="14" fontId="2" fillId="0" borderId="1" xfId="34" applyNumberFormat="1" applyFont="1" applyBorder="1" applyProtection="1">
      <protection locked="0"/>
    </xf>
    <xf numFmtId="4" fontId="2" fillId="0" borderId="1" xfId="34" applyNumberFormat="1" applyFont="1" applyBorder="1" applyProtection="1">
      <protection locked="0"/>
    </xf>
    <xf numFmtId="0" fontId="2" fillId="0" borderId="1" xfId="34" applyFont="1" applyBorder="1" applyAlignment="1" applyProtection="1">
      <alignment vertical="center"/>
      <protection locked="0"/>
    </xf>
    <xf numFmtId="4" fontId="2" fillId="0" borderId="1" xfId="34" applyNumberFormat="1" applyFont="1" applyBorder="1" applyAlignment="1" applyProtection="1">
      <alignment vertical="center"/>
      <protection locked="0"/>
    </xf>
    <xf numFmtId="14" fontId="2" fillId="0" borderId="1" xfId="34" applyNumberFormat="1" applyFont="1" applyBorder="1" applyAlignment="1" applyProtection="1">
      <alignment vertical="center"/>
      <protection locked="0"/>
    </xf>
    <xf numFmtId="0" fontId="2" fillId="0" borderId="1" xfId="33" applyFont="1" applyBorder="1" applyAlignment="1" applyProtection="1">
      <alignment wrapText="1"/>
      <protection locked="0"/>
    </xf>
    <xf numFmtId="0" fontId="2" fillId="0" borderId="1" xfId="33" applyFont="1" applyBorder="1" applyAlignment="1" applyProtection="1">
      <alignment vertical="center"/>
      <protection locked="0"/>
    </xf>
    <xf numFmtId="0" fontId="2" fillId="0" borderId="1" xfId="33" applyFont="1" applyBorder="1" applyAlignment="1" applyProtection="1">
      <alignment vertical="center" wrapText="1"/>
      <protection locked="0"/>
    </xf>
    <xf numFmtId="1" fontId="2" fillId="0" borderId="1" xfId="33" applyNumberFormat="1" applyFont="1" applyBorder="1" applyAlignment="1" applyProtection="1">
      <alignment horizontal="center" vertical="center" wrapText="1"/>
      <protection locked="0"/>
    </xf>
    <xf numFmtId="0" fontId="9" fillId="0" borderId="3" xfId="34" applyFont="1" applyBorder="1" applyAlignment="1" applyProtection="1">
      <alignment vertical="center" wrapText="1"/>
      <protection locked="0"/>
    </xf>
    <xf numFmtId="0" fontId="2" fillId="0" borderId="3" xfId="33" applyFont="1" applyBorder="1" applyAlignment="1" applyProtection="1">
      <alignment wrapText="1"/>
      <protection locked="0"/>
    </xf>
    <xf numFmtId="1" fontId="2" fillId="0" borderId="4" xfId="33" applyNumberFormat="1" applyFont="1" applyBorder="1" applyAlignment="1" applyProtection="1">
      <alignment wrapText="1"/>
      <protection locked="0"/>
    </xf>
    <xf numFmtId="0" fontId="2" fillId="0" borderId="4" xfId="33" applyFont="1" applyBorder="1" applyAlignment="1" applyProtection="1">
      <alignment horizontal="right"/>
      <protection locked="0"/>
    </xf>
    <xf numFmtId="3" fontId="86" fillId="0" borderId="1" xfId="32" applyNumberFormat="1" applyFont="1" applyBorder="1" applyAlignment="1" applyProtection="1">
      <alignment horizontal="right"/>
      <protection locked="0"/>
    </xf>
    <xf numFmtId="14" fontId="86" fillId="0" borderId="1" xfId="32" applyNumberFormat="1" applyFont="1" applyBorder="1" applyAlignment="1" applyProtection="1">
      <alignment horizontal="center" wrapText="1"/>
      <protection locked="0"/>
    </xf>
    <xf numFmtId="1" fontId="2" fillId="0" borderId="4" xfId="18" applyNumberFormat="1" applyFont="1" applyBorder="1" applyAlignment="1" applyProtection="1">
      <alignment wrapText="1"/>
      <protection locked="0"/>
    </xf>
    <xf numFmtId="0" fontId="88" fillId="0" borderId="1" xfId="0" applyFont="1" applyBorder="1" applyAlignment="1" applyProtection="1">
      <alignment horizontal="left"/>
      <protection locked="0"/>
    </xf>
    <xf numFmtId="0" fontId="88" fillId="0" borderId="1" xfId="0" applyFont="1" applyBorder="1" applyProtection="1">
      <protection locked="0"/>
    </xf>
    <xf numFmtId="14" fontId="88" fillId="0" borderId="1" xfId="0" applyNumberFormat="1" applyFont="1" applyBorder="1" applyAlignment="1" applyProtection="1">
      <alignment horizontal="center"/>
      <protection locked="0"/>
    </xf>
    <xf numFmtId="0" fontId="86" fillId="0" borderId="1" xfId="32" applyFont="1" applyBorder="1" applyAlignment="1" applyProtection="1">
      <alignment horizontal="center" wrapText="1"/>
      <protection locked="0"/>
    </xf>
    <xf numFmtId="0" fontId="86" fillId="0" borderId="1" xfId="34" applyFont="1" applyBorder="1" applyAlignment="1" applyProtection="1">
      <alignment horizontal="left" wrapText="1"/>
      <protection locked="0"/>
    </xf>
    <xf numFmtId="49" fontId="86" fillId="0" borderId="1" xfId="32" applyNumberFormat="1" applyFont="1" applyBorder="1" applyProtection="1">
      <protection locked="0"/>
    </xf>
    <xf numFmtId="3" fontId="86" fillId="0" borderId="1" xfId="32" applyNumberFormat="1" applyFont="1" applyBorder="1" applyProtection="1">
      <protection locked="0"/>
    </xf>
    <xf numFmtId="0" fontId="89" fillId="0" borderId="1" xfId="32" applyFont="1" applyBorder="1" applyAlignment="1" applyProtection="1">
      <alignment wrapText="1"/>
      <protection locked="0"/>
    </xf>
    <xf numFmtId="0" fontId="21" fillId="0" borderId="1" xfId="0" applyFont="1" applyBorder="1" applyAlignment="1" applyProtection="1">
      <alignment wrapText="1"/>
      <protection locked="0"/>
    </xf>
    <xf numFmtId="0" fontId="21" fillId="0" borderId="1" xfId="0" applyFont="1" applyBorder="1" applyAlignment="1" applyProtection="1">
      <alignment horizontal="right" wrapText="1"/>
      <protection locked="0"/>
    </xf>
    <xf numFmtId="0" fontId="2" fillId="0" borderId="1" xfId="0" applyFont="1" applyBorder="1" applyAlignment="1" applyProtection="1">
      <alignment wrapText="1"/>
      <protection locked="0"/>
    </xf>
    <xf numFmtId="0" fontId="86" fillId="0" borderId="1" xfId="32" applyFont="1" applyBorder="1" applyAlignment="1" applyProtection="1">
      <alignment horizontal="right"/>
      <protection locked="0"/>
    </xf>
    <xf numFmtId="0" fontId="2" fillId="0" borderId="4" xfId="34" applyFont="1" applyBorder="1" applyAlignment="1" applyProtection="1">
      <alignment horizontal="right"/>
      <protection locked="0"/>
    </xf>
    <xf numFmtId="1" fontId="2" fillId="0" borderId="4" xfId="34" applyNumberFormat="1" applyFont="1" applyBorder="1" applyAlignment="1" applyProtection="1">
      <alignment horizontal="left" wrapText="1"/>
      <protection locked="0"/>
    </xf>
    <xf numFmtId="0" fontId="88" fillId="0" borderId="1" xfId="32" applyFont="1" applyBorder="1" applyAlignment="1" applyProtection="1">
      <alignment wrapText="1"/>
      <protection locked="0"/>
    </xf>
    <xf numFmtId="49" fontId="47" fillId="0" borderId="3" xfId="34" applyNumberFormat="1" applyFont="1" applyBorder="1" applyAlignment="1" applyProtection="1">
      <alignment horizontal="left"/>
      <protection locked="0"/>
    </xf>
    <xf numFmtId="0" fontId="2" fillId="0" borderId="3" xfId="34" applyFont="1" applyBorder="1" applyAlignment="1" applyProtection="1">
      <alignment wrapText="1"/>
      <protection locked="0"/>
    </xf>
    <xf numFmtId="0" fontId="47" fillId="0" borderId="3" xfId="34" applyFont="1" applyBorder="1" applyAlignment="1" applyProtection="1">
      <alignment wrapText="1"/>
      <protection locked="0"/>
    </xf>
    <xf numFmtId="49" fontId="86" fillId="0" borderId="3" xfId="32" applyNumberFormat="1" applyFont="1" applyBorder="1" applyProtection="1">
      <protection locked="0"/>
    </xf>
    <xf numFmtId="0" fontId="86" fillId="0" borderId="3" xfId="32" applyFont="1" applyBorder="1" applyAlignment="1" applyProtection="1">
      <alignment horizontal="left"/>
      <protection locked="0"/>
    </xf>
    <xf numFmtId="14" fontId="86" fillId="0" borderId="3" xfId="32" applyNumberFormat="1" applyFont="1" applyBorder="1" applyProtection="1">
      <protection locked="0"/>
    </xf>
    <xf numFmtId="0" fontId="86" fillId="0" borderId="3" xfId="32" applyFont="1" applyBorder="1" applyAlignment="1" applyProtection="1">
      <alignment wrapText="1"/>
      <protection locked="0"/>
    </xf>
    <xf numFmtId="0" fontId="91" fillId="0" borderId="3" xfId="32" applyFont="1" applyBorder="1" applyAlignment="1" applyProtection="1">
      <alignment wrapText="1"/>
      <protection locked="0"/>
    </xf>
    <xf numFmtId="0" fontId="86" fillId="0" borderId="3" xfId="32" applyFont="1" applyBorder="1" applyAlignment="1" applyProtection="1">
      <alignment horizontal="right"/>
      <protection locked="0"/>
    </xf>
    <xf numFmtId="2" fontId="86" fillId="0" borderId="3" xfId="32" applyNumberFormat="1" applyFont="1" applyBorder="1" applyAlignment="1" applyProtection="1">
      <alignment horizontal="center"/>
      <protection locked="0"/>
    </xf>
    <xf numFmtId="14" fontId="86" fillId="0" borderId="1" xfId="32" applyNumberFormat="1" applyFont="1" applyBorder="1" applyProtection="1">
      <protection locked="0"/>
    </xf>
    <xf numFmtId="14" fontId="92" fillId="0" borderId="3" xfId="34" applyNumberFormat="1" applyFont="1" applyBorder="1" applyAlignment="1" applyProtection="1">
      <alignment horizontal="left"/>
      <protection locked="0"/>
    </xf>
    <xf numFmtId="14" fontId="92" fillId="0" borderId="1" xfId="34" applyNumberFormat="1" applyFont="1" applyBorder="1" applyAlignment="1" applyProtection="1">
      <alignment horizontal="left"/>
      <protection locked="0"/>
    </xf>
    <xf numFmtId="0" fontId="86" fillId="0" borderId="3" xfId="34" applyFont="1" applyBorder="1" applyAlignment="1" applyProtection="1">
      <alignment wrapText="1"/>
      <protection locked="0"/>
    </xf>
    <xf numFmtId="0" fontId="92" fillId="0" borderId="4" xfId="34" applyFont="1" applyBorder="1" applyAlignment="1" applyProtection="1">
      <alignment horizontal="right" wrapText="1"/>
      <protection locked="0"/>
    </xf>
    <xf numFmtId="0" fontId="92" fillId="0" borderId="3" xfId="34" applyFont="1" applyBorder="1" applyAlignment="1" applyProtection="1">
      <alignment wrapText="1"/>
      <protection locked="0"/>
    </xf>
    <xf numFmtId="2" fontId="86" fillId="0" borderId="3" xfId="34" applyNumberFormat="1" applyFont="1" applyBorder="1" applyProtection="1">
      <protection locked="0"/>
    </xf>
    <xf numFmtId="49" fontId="92" fillId="0" borderId="4" xfId="34" applyNumberFormat="1" applyFont="1" applyBorder="1" applyAlignment="1" applyProtection="1">
      <alignment horizontal="left" wrapText="1"/>
      <protection locked="0"/>
    </xf>
    <xf numFmtId="49" fontId="92" fillId="0" borderId="1" xfId="34" applyNumberFormat="1" applyFont="1" applyBorder="1" applyAlignment="1" applyProtection="1">
      <alignment horizontal="right" wrapText="1"/>
      <protection locked="0"/>
    </xf>
    <xf numFmtId="0" fontId="86" fillId="0" borderId="4" xfId="34" applyFont="1" applyBorder="1" applyAlignment="1" applyProtection="1">
      <alignment horizontal="right"/>
      <protection locked="0"/>
    </xf>
    <xf numFmtId="1" fontId="86" fillId="0" borderId="4" xfId="34" applyNumberFormat="1" applyFont="1" applyBorder="1" applyAlignment="1" applyProtection="1">
      <alignment horizontal="left" wrapText="1"/>
      <protection locked="0"/>
    </xf>
    <xf numFmtId="0" fontId="85" fillId="0" borderId="1" xfId="12" applyFont="1" applyBorder="1" applyProtection="1">
      <protection locked="0"/>
    </xf>
    <xf numFmtId="49" fontId="93" fillId="0" borderId="1" xfId="0" applyNumberFormat="1" applyFont="1" applyBorder="1" applyAlignment="1" applyProtection="1">
      <alignment horizontal="right"/>
      <protection locked="0"/>
    </xf>
    <xf numFmtId="14" fontId="93" fillId="0" borderId="1" xfId="0" applyNumberFormat="1" applyFont="1" applyBorder="1" applyAlignment="1" applyProtection="1">
      <alignment horizontal="right"/>
      <protection locked="0"/>
    </xf>
    <xf numFmtId="14" fontId="93" fillId="0" borderId="1" xfId="0" applyNumberFormat="1" applyFont="1" applyBorder="1" applyProtection="1">
      <protection locked="0"/>
    </xf>
    <xf numFmtId="4" fontId="93" fillId="0" borderId="1" xfId="0" applyNumberFormat="1" applyFont="1" applyBorder="1" applyProtection="1">
      <protection locked="0"/>
    </xf>
    <xf numFmtId="14" fontId="86" fillId="0" borderId="1" xfId="32" applyNumberFormat="1" applyFont="1" applyBorder="1" applyAlignment="1" applyProtection="1">
      <alignment horizontal="right"/>
      <protection locked="0"/>
    </xf>
    <xf numFmtId="0" fontId="2" fillId="0" borderId="1" xfId="9" applyFont="1" applyBorder="1" applyAlignment="1" applyProtection="1">
      <alignment horizontal="left" vertical="center" wrapText="1"/>
      <protection locked="0"/>
    </xf>
    <xf numFmtId="0" fontId="2" fillId="0" borderId="1" xfId="9" applyFont="1" applyBorder="1" applyAlignment="1" applyProtection="1">
      <alignment horizontal="right" vertical="center" wrapText="1"/>
      <protection locked="0"/>
    </xf>
    <xf numFmtId="0" fontId="2" fillId="0" borderId="1" xfId="0" applyFont="1" applyBorder="1" applyAlignment="1" applyProtection="1">
      <alignment horizontal="left"/>
      <protection locked="0"/>
    </xf>
    <xf numFmtId="49" fontId="2" fillId="0" borderId="1" xfId="0" applyNumberFormat="1" applyFont="1" applyBorder="1" applyAlignment="1" applyProtection="1">
      <alignment horizontal="left"/>
      <protection locked="0"/>
    </xf>
    <xf numFmtId="14" fontId="2" fillId="0" borderId="1" xfId="0" applyNumberFormat="1" applyFont="1" applyBorder="1" applyAlignment="1" applyProtection="1">
      <alignment horizontal="right"/>
      <protection locked="0"/>
    </xf>
    <xf numFmtId="14" fontId="2" fillId="0" borderId="1" xfId="0" applyNumberFormat="1" applyFont="1" applyBorder="1" applyAlignment="1" applyProtection="1">
      <alignment horizontal="center"/>
      <protection locked="0"/>
    </xf>
    <xf numFmtId="0" fontId="2" fillId="0" borderId="1" xfId="0" applyFont="1" applyBorder="1" applyAlignment="1" applyProtection="1">
      <alignment horizontal="right" wrapText="1"/>
      <protection locked="0"/>
    </xf>
    <xf numFmtId="4" fontId="2" fillId="0" borderId="1" xfId="0" applyNumberFormat="1" applyFont="1" applyBorder="1" applyAlignment="1" applyProtection="1">
      <alignment wrapText="1"/>
      <protection locked="0"/>
    </xf>
    <xf numFmtId="0" fontId="2" fillId="0" borderId="3" xfId="0" applyFont="1" applyBorder="1" applyAlignment="1" applyProtection="1">
      <alignment horizontal="left" vertical="center"/>
      <protection locked="0"/>
    </xf>
    <xf numFmtId="49" fontId="2" fillId="0" borderId="1" xfId="0" applyNumberFormat="1" applyFont="1" applyBorder="1" applyAlignment="1" applyProtection="1">
      <alignment horizontal="left" vertical="center"/>
      <protection locked="0"/>
    </xf>
    <xf numFmtId="49" fontId="2" fillId="0" borderId="1" xfId="0" applyNumberFormat="1" applyFont="1" applyBorder="1" applyAlignment="1" applyProtection="1">
      <alignment horizontal="right" vertical="center"/>
      <protection locked="0"/>
    </xf>
    <xf numFmtId="14" fontId="2" fillId="0" borderId="1" xfId="0" applyNumberFormat="1" applyFont="1" applyBorder="1" applyAlignment="1" applyProtection="1">
      <alignment horizontal="center" vertical="center"/>
      <protection locked="0"/>
    </xf>
    <xf numFmtId="0" fontId="2" fillId="0" borderId="1" xfId="0" applyFont="1" applyBorder="1" applyAlignment="1" applyProtection="1">
      <alignment horizontal="left" vertical="center" wrapText="1"/>
      <protection locked="0"/>
    </xf>
    <xf numFmtId="0" fontId="2" fillId="0" borderId="1" xfId="0" applyFont="1" applyBorder="1" applyAlignment="1" applyProtection="1">
      <alignment horizontal="center" vertical="center" wrapText="1"/>
      <protection locked="0"/>
    </xf>
    <xf numFmtId="4" fontId="21" fillId="0" borderId="1" xfId="0" applyNumberFormat="1" applyFont="1" applyBorder="1" applyAlignment="1" applyProtection="1">
      <alignment horizontal="right" vertical="center"/>
      <protection locked="0"/>
    </xf>
    <xf numFmtId="49" fontId="2" fillId="0" borderId="1" xfId="0" applyNumberFormat="1" applyFont="1" applyBorder="1" applyProtection="1">
      <protection locked="0"/>
    </xf>
    <xf numFmtId="14" fontId="85" fillId="0" borderId="1" xfId="32" applyNumberFormat="1" applyFont="1" applyBorder="1" applyAlignment="1" applyProtection="1">
      <alignment horizontal="right"/>
      <protection locked="0"/>
    </xf>
    <xf numFmtId="0" fontId="85" fillId="0" borderId="26" xfId="34" applyFont="1" applyBorder="1" applyAlignment="1" applyProtection="1">
      <alignment horizontal="right"/>
      <protection locked="0"/>
    </xf>
    <xf numFmtId="1" fontId="85" fillId="0" borderId="26" xfId="34" applyNumberFormat="1" applyFont="1" applyBorder="1" applyAlignment="1" applyProtection="1">
      <alignment horizontal="left" wrapText="1"/>
      <protection locked="0"/>
    </xf>
    <xf numFmtId="14" fontId="47" fillId="0" borderId="3" xfId="34" applyNumberFormat="1" applyFont="1" applyBorder="1" applyAlignment="1" applyProtection="1">
      <alignment horizontal="left"/>
      <protection locked="0"/>
    </xf>
    <xf numFmtId="49" fontId="47" fillId="0" borderId="4" xfId="34" applyNumberFormat="1" applyFont="1" applyBorder="1" applyAlignment="1" applyProtection="1">
      <alignment horizontal="right"/>
      <protection locked="0"/>
    </xf>
    <xf numFmtId="14" fontId="47" fillId="0" borderId="1" xfId="34" applyNumberFormat="1" applyFont="1" applyBorder="1" applyAlignment="1" applyProtection="1">
      <alignment horizontal="left"/>
      <protection locked="0"/>
    </xf>
    <xf numFmtId="49" fontId="47" fillId="0" borderId="26" xfId="34" applyNumberFormat="1" applyFont="1" applyBorder="1" applyAlignment="1" applyProtection="1">
      <alignment horizontal="center"/>
      <protection locked="0"/>
    </xf>
    <xf numFmtId="49" fontId="47" fillId="0" borderId="3" xfId="34" applyNumberFormat="1" applyFont="1" applyBorder="1" applyAlignment="1" applyProtection="1">
      <alignment horizontal="left" wrapText="1"/>
      <protection locked="0"/>
    </xf>
    <xf numFmtId="49" fontId="47" fillId="0" borderId="3" xfId="34" applyNumberFormat="1" applyFont="1" applyBorder="1" applyAlignment="1" applyProtection="1">
      <alignment horizontal="center" wrapText="1"/>
      <protection locked="0"/>
    </xf>
    <xf numFmtId="49" fontId="47" fillId="0" borderId="4" xfId="34" applyNumberFormat="1" applyFont="1" applyBorder="1" applyAlignment="1" applyProtection="1">
      <alignment horizontal="center" wrapText="1"/>
      <protection locked="0"/>
    </xf>
    <xf numFmtId="0" fontId="2" fillId="0" borderId="1" xfId="36" applyFont="1" applyBorder="1" applyAlignment="1" applyProtection="1">
      <alignment wrapText="1"/>
      <protection locked="0"/>
    </xf>
    <xf numFmtId="0" fontId="21" fillId="0" borderId="1" xfId="0" applyFont="1" applyBorder="1" applyAlignment="1" applyProtection="1">
      <alignment horizontal="left"/>
      <protection locked="0"/>
    </xf>
    <xf numFmtId="49" fontId="21" fillId="0" borderId="1" xfId="0" applyNumberFormat="1" applyFont="1" applyBorder="1" applyAlignment="1" applyProtection="1">
      <alignment horizontal="right"/>
      <protection locked="0"/>
    </xf>
    <xf numFmtId="14" fontId="21" fillId="0" borderId="1" xfId="0" applyNumberFormat="1" applyFont="1" applyBorder="1" applyAlignment="1" applyProtection="1">
      <alignment horizontal="left"/>
      <protection locked="0"/>
    </xf>
    <xf numFmtId="0" fontId="21" fillId="0" borderId="1" xfId="0" applyFont="1" applyBorder="1" applyAlignment="1" applyProtection="1">
      <alignment horizontal="left" wrapText="1"/>
      <protection locked="0"/>
    </xf>
    <xf numFmtId="49" fontId="21" fillId="0" borderId="3" xfId="0" applyNumberFormat="1" applyFont="1" applyBorder="1" applyAlignment="1" applyProtection="1">
      <alignment horizontal="right" wrapText="1"/>
      <protection locked="0"/>
    </xf>
    <xf numFmtId="49" fontId="21" fillId="0" borderId="3" xfId="0" applyNumberFormat="1" applyFont="1" applyBorder="1" applyAlignment="1" applyProtection="1">
      <alignment horizontal="left"/>
      <protection locked="0"/>
    </xf>
    <xf numFmtId="2" fontId="21" fillId="0" borderId="1" xfId="0" applyNumberFormat="1" applyFont="1" applyBorder="1" applyAlignment="1" applyProtection="1">
      <alignment horizontal="right"/>
      <protection locked="0"/>
    </xf>
    <xf numFmtId="49" fontId="21" fillId="0" borderId="3" xfId="0" applyNumberFormat="1" applyFont="1" applyBorder="1" applyAlignment="1" applyProtection="1">
      <alignment horizontal="left" wrapText="1"/>
      <protection locked="0"/>
    </xf>
    <xf numFmtId="14" fontId="86" fillId="0" borderId="1" xfId="34" applyNumberFormat="1" applyFont="1" applyBorder="1" applyAlignment="1" applyProtection="1">
      <alignment horizontal="left" wrapText="1"/>
      <protection locked="0"/>
    </xf>
    <xf numFmtId="0" fontId="86" fillId="0" borderId="1" xfId="34" applyFont="1" applyBorder="1" applyAlignment="1" applyProtection="1">
      <alignment horizontal="right" wrapText="1"/>
      <protection locked="0"/>
    </xf>
    <xf numFmtId="0" fontId="86" fillId="0" borderId="1" xfId="34" applyFont="1" applyBorder="1" applyAlignment="1" applyProtection="1">
      <alignment horizontal="left"/>
      <protection locked="0"/>
    </xf>
    <xf numFmtId="2" fontId="86" fillId="0" borderId="1" xfId="34" applyNumberFormat="1" applyFont="1" applyBorder="1" applyProtection="1">
      <protection locked="0"/>
    </xf>
    <xf numFmtId="2" fontId="86" fillId="0" borderId="1" xfId="32" applyNumberFormat="1" applyFont="1" applyBorder="1" applyAlignment="1" applyProtection="1">
      <alignment horizontal="center"/>
      <protection locked="0"/>
    </xf>
    <xf numFmtId="1" fontId="2" fillId="0" borderId="4" xfId="34" applyNumberFormat="1" applyFont="1" applyBorder="1" applyAlignment="1" applyProtection="1">
      <alignment wrapText="1"/>
      <protection locked="0"/>
    </xf>
    <xf numFmtId="14" fontId="86" fillId="0" borderId="1" xfId="0" applyNumberFormat="1" applyFont="1" applyBorder="1" applyAlignment="1" applyProtection="1">
      <alignment horizontal="center"/>
      <protection locked="0"/>
    </xf>
    <xf numFmtId="4" fontId="47" fillId="0" borderId="1" xfId="0" applyNumberFormat="1" applyFont="1" applyBorder="1" applyAlignment="1" applyProtection="1">
      <alignment horizontal="center"/>
      <protection locked="0"/>
    </xf>
    <xf numFmtId="0" fontId="86" fillId="0" borderId="13" xfId="32" applyFont="1" applyBorder="1" applyAlignment="1" applyProtection="1">
      <alignment horizontal="left"/>
      <protection locked="0"/>
    </xf>
    <xf numFmtId="0" fontId="86" fillId="0" borderId="26" xfId="32" applyFont="1" applyBorder="1" applyAlignment="1" applyProtection="1">
      <alignment horizontal="left"/>
      <protection locked="0"/>
    </xf>
    <xf numFmtId="0" fontId="85" fillId="0" borderId="13" xfId="32" applyFont="1" applyBorder="1" applyProtection="1">
      <protection locked="0"/>
    </xf>
    <xf numFmtId="0" fontId="85" fillId="0" borderId="1" xfId="32" applyFont="1" applyBorder="1" applyAlignment="1" applyProtection="1">
      <alignment horizontal="left" wrapText="1"/>
      <protection locked="0"/>
    </xf>
    <xf numFmtId="0" fontId="85" fillId="0" borderId="26" xfId="32" applyFont="1" applyBorder="1" applyAlignment="1" applyProtection="1">
      <alignment horizontal="left"/>
      <protection locked="0"/>
    </xf>
    <xf numFmtId="0" fontId="91" fillId="0" borderId="1" xfId="32" applyFont="1" applyBorder="1" applyAlignment="1" applyProtection="1">
      <alignment wrapText="1"/>
      <protection locked="0"/>
    </xf>
    <xf numFmtId="14" fontId="47" fillId="0" borderId="1" xfId="34" applyNumberFormat="1" applyFont="1" applyBorder="1" applyAlignment="1" applyProtection="1">
      <alignment horizontal="center"/>
      <protection locked="0"/>
    </xf>
    <xf numFmtId="0" fontId="47" fillId="0" borderId="1" xfId="34" applyFont="1" applyBorder="1" applyProtection="1">
      <protection locked="0"/>
    </xf>
    <xf numFmtId="14" fontId="92" fillId="0" borderId="3" xfId="34" applyNumberFormat="1" applyFont="1" applyBorder="1" applyAlignment="1" applyProtection="1">
      <alignment horizontal="center"/>
      <protection locked="0"/>
    </xf>
    <xf numFmtId="2" fontId="86" fillId="0" borderId="3" xfId="34" applyNumberFormat="1" applyFont="1" applyBorder="1" applyAlignment="1" applyProtection="1">
      <alignment horizontal="center"/>
      <protection locked="0"/>
    </xf>
    <xf numFmtId="0" fontId="86" fillId="0" borderId="1" xfId="34" applyFont="1" applyBorder="1" applyAlignment="1" applyProtection="1">
      <alignment wrapText="1"/>
      <protection locked="0"/>
    </xf>
    <xf numFmtId="0" fontId="92" fillId="0" borderId="1" xfId="35" applyFont="1" applyBorder="1" applyAlignment="1" applyProtection="1">
      <alignment wrapText="1"/>
      <protection locked="0"/>
    </xf>
    <xf numFmtId="49" fontId="86" fillId="0" borderId="4" xfId="34" applyNumberFormat="1" applyFont="1" applyBorder="1" applyAlignment="1" applyProtection="1">
      <alignment horizontal="right"/>
      <protection locked="0"/>
    </xf>
    <xf numFmtId="2" fontId="86" fillId="0" borderId="1" xfId="34" applyNumberFormat="1" applyFont="1" applyBorder="1" applyAlignment="1" applyProtection="1">
      <alignment horizontal="center"/>
      <protection locked="0"/>
    </xf>
    <xf numFmtId="0" fontId="86" fillId="0" borderId="41" xfId="34" applyFont="1" applyBorder="1" applyAlignment="1" applyProtection="1">
      <alignment horizontal="left" wrapText="1"/>
      <protection locked="0"/>
    </xf>
    <xf numFmtId="49" fontId="92" fillId="0" borderId="26" xfId="34" applyNumberFormat="1" applyFont="1" applyBorder="1" applyAlignment="1" applyProtection="1">
      <alignment horizontal="left" wrapText="1"/>
      <protection locked="0"/>
    </xf>
    <xf numFmtId="14" fontId="92" fillId="0" borderId="1" xfId="34" applyNumberFormat="1" applyFont="1" applyBorder="1" applyAlignment="1" applyProtection="1">
      <alignment horizontal="center"/>
      <protection locked="0"/>
    </xf>
    <xf numFmtId="0" fontId="92" fillId="0" borderId="4" xfId="34" applyFont="1" applyBorder="1" applyAlignment="1" applyProtection="1">
      <alignment horizontal="right"/>
      <protection locked="0"/>
    </xf>
    <xf numFmtId="2" fontId="92" fillId="0" borderId="1" xfId="34" applyNumberFormat="1" applyFont="1" applyBorder="1" applyAlignment="1" applyProtection="1">
      <alignment horizontal="center"/>
      <protection locked="0"/>
    </xf>
    <xf numFmtId="0" fontId="92" fillId="0" borderId="4" xfId="34" applyFont="1" applyBorder="1" applyAlignment="1" applyProtection="1">
      <alignment horizontal="right" vertical="center"/>
      <protection locked="0"/>
    </xf>
    <xf numFmtId="0" fontId="92" fillId="0" borderId="1" xfId="35" applyFont="1" applyBorder="1" applyAlignment="1" applyProtection="1">
      <alignment vertical="center" wrapText="1"/>
      <protection locked="0"/>
    </xf>
    <xf numFmtId="2" fontId="92" fillId="0" borderId="1" xfId="34" applyNumberFormat="1" applyFont="1" applyBorder="1" applyAlignment="1" applyProtection="1">
      <alignment horizontal="center" vertical="center"/>
      <protection locked="0"/>
    </xf>
    <xf numFmtId="0" fontId="86" fillId="0" borderId="1" xfId="32" applyFont="1" applyBorder="1" applyAlignment="1" applyProtection="1">
      <alignment horizontal="center"/>
      <protection locked="0"/>
    </xf>
    <xf numFmtId="2" fontId="92" fillId="0" borderId="1" xfId="32" applyNumberFormat="1" applyFont="1" applyBorder="1" applyAlignment="1" applyProtection="1">
      <alignment horizontal="center"/>
      <protection locked="0"/>
    </xf>
    <xf numFmtId="0" fontId="94" fillId="0" borderId="1" xfId="32" applyFont="1" applyBorder="1" applyAlignment="1" applyProtection="1">
      <alignment wrapText="1"/>
      <protection locked="0"/>
    </xf>
    <xf numFmtId="0" fontId="92" fillId="0" borderId="1" xfId="32" applyFont="1" applyBorder="1" applyAlignment="1" applyProtection="1">
      <alignment wrapText="1"/>
      <protection locked="0"/>
    </xf>
    <xf numFmtId="0" fontId="86" fillId="0" borderId="4" xfId="32" applyFont="1" applyBorder="1" applyAlignment="1" applyProtection="1">
      <alignment horizontal="right"/>
      <protection locked="0"/>
    </xf>
    <xf numFmtId="0" fontId="86" fillId="0" borderId="4" xfId="32" applyFont="1" applyBorder="1" applyProtection="1">
      <protection locked="0"/>
    </xf>
    <xf numFmtId="49" fontId="2" fillId="0" borderId="4" xfId="34" applyNumberFormat="1" applyFont="1" applyBorder="1" applyAlignment="1" applyProtection="1">
      <alignment horizontal="right"/>
      <protection locked="0"/>
    </xf>
    <xf numFmtId="49" fontId="86" fillId="0" borderId="1" xfId="32" applyNumberFormat="1" applyFont="1" applyBorder="1" applyAlignment="1" applyProtection="1">
      <alignment horizontal="left" wrapText="1"/>
      <protection locked="0"/>
    </xf>
    <xf numFmtId="49" fontId="92" fillId="0" borderId="1" xfId="34" applyNumberFormat="1" applyFont="1" applyBorder="1" applyAlignment="1" applyProtection="1">
      <alignment horizontal="center"/>
      <protection locked="0"/>
    </xf>
    <xf numFmtId="4" fontId="92" fillId="0" borderId="1" xfId="34" applyNumberFormat="1" applyFont="1" applyBorder="1" applyAlignment="1" applyProtection="1">
      <alignment horizontal="center"/>
      <protection locked="0"/>
    </xf>
    <xf numFmtId="49" fontId="86" fillId="0" borderId="1" xfId="34" applyNumberFormat="1" applyFont="1" applyBorder="1" applyAlignment="1" applyProtection="1">
      <alignment horizontal="left" wrapText="1"/>
      <protection locked="0"/>
    </xf>
    <xf numFmtId="49" fontId="92" fillId="0" borderId="1" xfId="34" applyNumberFormat="1" applyFont="1" applyBorder="1" applyAlignment="1" applyProtection="1">
      <alignment wrapText="1"/>
      <protection locked="0"/>
    </xf>
    <xf numFmtId="4" fontId="86" fillId="0" borderId="1" xfId="34" applyNumberFormat="1" applyFont="1" applyBorder="1" applyAlignment="1" applyProtection="1">
      <alignment horizontal="center"/>
      <protection locked="0"/>
    </xf>
    <xf numFmtId="49" fontId="86" fillId="0" borderId="2" xfId="34" applyNumberFormat="1" applyFont="1" applyBorder="1" applyAlignment="1" applyProtection="1">
      <alignment horizontal="left" wrapText="1"/>
      <protection locked="0"/>
    </xf>
    <xf numFmtId="4" fontId="92" fillId="0" borderId="2" xfId="34" applyNumberFormat="1" applyFont="1" applyBorder="1" applyAlignment="1" applyProtection="1">
      <alignment horizontal="center"/>
      <protection locked="0"/>
    </xf>
    <xf numFmtId="0" fontId="92" fillId="0" borderId="26" xfId="34" applyFont="1" applyBorder="1" applyAlignment="1" applyProtection="1">
      <alignment horizontal="right" wrapText="1"/>
      <protection locked="0"/>
    </xf>
    <xf numFmtId="0" fontId="92" fillId="0" borderId="1" xfId="34" applyFont="1" applyBorder="1" applyAlignment="1" applyProtection="1">
      <alignment wrapText="1"/>
      <protection locked="0"/>
    </xf>
    <xf numFmtId="0" fontId="92" fillId="0" borderId="1" xfId="34" applyFont="1" applyBorder="1" applyAlignment="1" applyProtection="1">
      <alignment horizontal="center"/>
      <protection locked="0"/>
    </xf>
    <xf numFmtId="0" fontId="92" fillId="0" borderId="1" xfId="35" applyFont="1" applyBorder="1" applyAlignment="1" applyProtection="1">
      <alignment horizontal="right"/>
      <protection locked="0"/>
    </xf>
    <xf numFmtId="2" fontId="92" fillId="0" borderId="1" xfId="35" applyNumberFormat="1" applyFont="1" applyBorder="1" applyAlignment="1" applyProtection="1">
      <alignment horizontal="center"/>
      <protection locked="0"/>
    </xf>
    <xf numFmtId="49" fontId="86" fillId="0" borderId="26" xfId="34" applyNumberFormat="1" applyFont="1" applyBorder="1" applyAlignment="1" applyProtection="1">
      <alignment horizontal="left" wrapText="1"/>
      <protection locked="0"/>
    </xf>
    <xf numFmtId="49" fontId="92" fillId="0" borderId="1" xfId="34" applyNumberFormat="1" applyFont="1" applyBorder="1" applyAlignment="1" applyProtection="1">
      <alignment horizontal="left" wrapText="1"/>
      <protection locked="0"/>
    </xf>
    <xf numFmtId="49" fontId="86" fillId="0" borderId="26" xfId="34" applyNumberFormat="1" applyFont="1" applyBorder="1" applyAlignment="1" applyProtection="1">
      <alignment horizontal="right" wrapText="1"/>
      <protection locked="0"/>
    </xf>
    <xf numFmtId="49" fontId="92" fillId="0" borderId="1" xfId="34" applyNumberFormat="1" applyFont="1" applyBorder="1" applyAlignment="1" applyProtection="1">
      <alignment horizontal="left"/>
      <protection locked="0"/>
    </xf>
    <xf numFmtId="0" fontId="86" fillId="0" borderId="1" xfId="34" applyFont="1" applyBorder="1" applyAlignment="1" applyProtection="1">
      <alignment horizontal="center"/>
      <protection locked="0"/>
    </xf>
    <xf numFmtId="0" fontId="92" fillId="0" borderId="26" xfId="35" applyFont="1" applyBorder="1" applyAlignment="1" applyProtection="1">
      <alignment horizontal="right"/>
      <protection locked="0"/>
    </xf>
    <xf numFmtId="1" fontId="86" fillId="0" borderId="1" xfId="34" applyNumberFormat="1" applyFont="1" applyBorder="1" applyAlignment="1" applyProtection="1">
      <alignment horizontal="left"/>
      <protection locked="0"/>
    </xf>
    <xf numFmtId="0" fontId="92" fillId="0" borderId="1" xfId="37" applyFont="1" applyBorder="1" applyAlignment="1" applyProtection="1">
      <alignment wrapText="1"/>
      <protection locked="0"/>
    </xf>
    <xf numFmtId="49" fontId="92" fillId="0" borderId="4" xfId="34" applyNumberFormat="1" applyFont="1" applyBorder="1" applyAlignment="1" applyProtection="1">
      <alignment horizontal="right" wrapText="1"/>
      <protection locked="0"/>
    </xf>
    <xf numFmtId="0" fontId="86" fillId="0" borderId="1" xfId="35" applyFont="1" applyBorder="1" applyAlignment="1" applyProtection="1">
      <alignment wrapText="1"/>
      <protection locked="0"/>
    </xf>
    <xf numFmtId="0" fontId="2" fillId="0" borderId="4" xfId="34" applyFont="1" applyBorder="1" applyAlignment="1" applyProtection="1">
      <alignment horizontal="left"/>
      <protection locked="0"/>
    </xf>
    <xf numFmtId="49" fontId="2" fillId="0" borderId="4" xfId="0" applyNumberFormat="1" applyFont="1" applyBorder="1" applyAlignment="1" applyProtection="1">
      <alignment horizontal="center"/>
      <protection locked="0"/>
    </xf>
    <xf numFmtId="14" fontId="47" fillId="0" borderId="3" xfId="0" applyNumberFormat="1" applyFont="1" applyBorder="1" applyAlignment="1" applyProtection="1">
      <alignment horizontal="center"/>
      <protection locked="0"/>
    </xf>
    <xf numFmtId="14" fontId="2" fillId="0" borderId="1" xfId="0" applyNumberFormat="1" applyFont="1" applyBorder="1" applyProtection="1">
      <protection locked="0"/>
    </xf>
    <xf numFmtId="20" fontId="2" fillId="0" borderId="3" xfId="0" applyNumberFormat="1" applyFont="1" applyBorder="1" applyAlignment="1" applyProtection="1">
      <alignment wrapText="1"/>
      <protection locked="0"/>
    </xf>
    <xf numFmtId="0" fontId="2" fillId="0" borderId="3" xfId="0" applyFont="1" applyBorder="1" applyAlignment="1" applyProtection="1">
      <alignment wrapText="1"/>
      <protection locked="0"/>
    </xf>
    <xf numFmtId="0" fontId="2" fillId="0" borderId="3" xfId="0" applyFont="1" applyBorder="1" applyAlignment="1" applyProtection="1">
      <alignment horizontal="left"/>
      <protection locked="0"/>
    </xf>
    <xf numFmtId="0" fontId="2" fillId="0" borderId="3" xfId="0" applyFont="1" applyBorder="1" applyAlignment="1" applyProtection="1">
      <alignment horizontal="left" wrapText="1"/>
      <protection locked="0"/>
    </xf>
    <xf numFmtId="49" fontId="2" fillId="0" borderId="1" xfId="32" applyNumberFormat="1" applyFont="1" applyBorder="1" applyAlignment="1" applyProtection="1">
      <alignment horizontal="center"/>
      <protection locked="0"/>
    </xf>
    <xf numFmtId="14" fontId="2" fillId="0" borderId="1" xfId="0" applyNumberFormat="1" applyFont="1" applyBorder="1" applyAlignment="1" applyProtection="1">
      <alignment horizontal="left"/>
      <protection locked="0"/>
    </xf>
    <xf numFmtId="1" fontId="2" fillId="0" borderId="1" xfId="38" applyNumberFormat="1" applyFont="1" applyBorder="1" applyAlignment="1" applyProtection="1">
      <alignment horizontal="center" wrapText="1"/>
      <protection locked="0"/>
    </xf>
    <xf numFmtId="14" fontId="47" fillId="0" borderId="1" xfId="38" applyNumberFormat="1" applyFont="1" applyBorder="1" applyAlignment="1" applyProtection="1">
      <alignment horizontal="center"/>
      <protection locked="0"/>
    </xf>
    <xf numFmtId="0" fontId="2" fillId="0" borderId="1" xfId="39" applyFont="1" applyBorder="1" applyAlignment="1" applyProtection="1">
      <alignment horizontal="left"/>
      <protection locked="0"/>
    </xf>
    <xf numFmtId="1" fontId="2" fillId="0" borderId="1" xfId="39" applyNumberFormat="1" applyFont="1" applyBorder="1" applyAlignment="1" applyProtection="1">
      <alignment horizontal="left" wrapText="1"/>
      <protection locked="0"/>
    </xf>
    <xf numFmtId="49" fontId="47" fillId="0" borderId="1" xfId="32" applyNumberFormat="1" applyFont="1" applyBorder="1" applyAlignment="1" applyProtection="1">
      <alignment horizontal="center"/>
      <protection locked="0"/>
    </xf>
    <xf numFmtId="1" fontId="47" fillId="0" borderId="3" xfId="38" applyNumberFormat="1" applyFont="1" applyBorder="1" applyAlignment="1" applyProtection="1">
      <alignment horizontal="center" wrapText="1"/>
      <protection locked="0"/>
    </xf>
    <xf numFmtId="0" fontId="47" fillId="0" borderId="1" xfId="39" applyFont="1" applyBorder="1" applyAlignment="1" applyProtection="1">
      <alignment horizontal="left" vertical="center" wrapText="1"/>
      <protection locked="0"/>
    </xf>
    <xf numFmtId="0" fontId="47" fillId="0" borderId="1" xfId="39" applyFont="1" applyBorder="1" applyAlignment="1" applyProtection="1">
      <alignment horizontal="center" vertical="center"/>
      <protection locked="0"/>
    </xf>
    <xf numFmtId="1" fontId="47" fillId="0" borderId="1" xfId="39" applyNumberFormat="1" applyFont="1" applyBorder="1" applyAlignment="1" applyProtection="1">
      <alignment horizontal="left" wrapText="1"/>
      <protection locked="0"/>
    </xf>
    <xf numFmtId="49" fontId="21" fillId="0" borderId="1" xfId="0" applyNumberFormat="1" applyFont="1" applyBorder="1" applyAlignment="1" applyProtection="1">
      <alignment horizontal="center" vertical="center"/>
      <protection locked="0"/>
    </xf>
    <xf numFmtId="49" fontId="96" fillId="0" borderId="1" xfId="32" applyNumberFormat="1" applyFont="1" applyBorder="1" applyAlignment="1" applyProtection="1">
      <alignment horizontal="left"/>
      <protection locked="0"/>
    </xf>
    <xf numFmtId="0" fontId="96" fillId="0" borderId="1" xfId="32" applyFont="1" applyBorder="1" applyAlignment="1" applyProtection="1">
      <alignment horizontal="left"/>
      <protection locked="0"/>
    </xf>
    <xf numFmtId="14" fontId="96" fillId="0" borderId="1" xfId="32" applyNumberFormat="1" applyFont="1" applyBorder="1" applyAlignment="1" applyProtection="1">
      <alignment horizontal="left"/>
      <protection locked="0"/>
    </xf>
    <xf numFmtId="0" fontId="96" fillId="0" borderId="1" xfId="32" applyFont="1" applyBorder="1" applyAlignment="1" applyProtection="1">
      <alignment wrapText="1"/>
      <protection locked="0"/>
    </xf>
    <xf numFmtId="2" fontId="96" fillId="0" borderId="1" xfId="32" applyNumberFormat="1" applyFont="1" applyBorder="1" applyProtection="1">
      <protection locked="0"/>
    </xf>
    <xf numFmtId="49" fontId="2" fillId="0" borderId="1" xfId="32" applyNumberFormat="1" applyFont="1" applyBorder="1" applyAlignment="1" applyProtection="1">
      <alignment horizontal="left"/>
      <protection locked="0"/>
    </xf>
    <xf numFmtId="14" fontId="2" fillId="0" borderId="1" xfId="32" applyNumberFormat="1" applyFont="1" applyBorder="1" applyAlignment="1" applyProtection="1">
      <alignment horizontal="left"/>
      <protection locked="0"/>
    </xf>
    <xf numFmtId="2" fontId="2" fillId="0" borderId="1" xfId="32" applyNumberFormat="1" applyFont="1" applyBorder="1" applyProtection="1">
      <protection locked="0"/>
    </xf>
    <xf numFmtId="0" fontId="2" fillId="0" borderId="1" xfId="32" applyFont="1" applyBorder="1" applyAlignment="1" applyProtection="1">
      <alignment horizontal="left"/>
      <protection locked="0"/>
    </xf>
    <xf numFmtId="4" fontId="47" fillId="0" borderId="1" xfId="0" applyNumberFormat="1" applyFont="1" applyBorder="1" applyProtection="1">
      <protection locked="0"/>
    </xf>
    <xf numFmtId="0" fontId="2" fillId="0" borderId="1" xfId="32" applyFont="1" applyBorder="1" applyAlignment="1" applyProtection="1">
      <alignment horizontal="left" wrapText="1"/>
      <protection locked="0"/>
    </xf>
    <xf numFmtId="0" fontId="2" fillId="0" borderId="1" xfId="32" applyFont="1" applyBorder="1" applyAlignment="1" applyProtection="1">
      <alignment wrapText="1"/>
      <protection locked="0"/>
    </xf>
    <xf numFmtId="0" fontId="2" fillId="0" borderId="1" xfId="32" applyFont="1" applyBorder="1" applyAlignment="1" applyProtection="1">
      <alignment horizontal="right"/>
      <protection locked="0"/>
    </xf>
    <xf numFmtId="4" fontId="2" fillId="0" borderId="1" xfId="0" applyNumberFormat="1" applyFont="1" applyBorder="1" applyAlignment="1" applyProtection="1">
      <alignment horizontal="right"/>
      <protection locked="0"/>
    </xf>
    <xf numFmtId="0" fontId="47" fillId="0" borderId="1" xfId="10" applyFont="1" applyBorder="1" applyProtection="1">
      <protection locked="0"/>
    </xf>
    <xf numFmtId="0" fontId="47" fillId="0" borderId="1" xfId="10" applyFont="1" applyBorder="1" applyAlignment="1" applyProtection="1">
      <alignment horizontal="left"/>
      <protection locked="0"/>
    </xf>
    <xf numFmtId="0" fontId="58" fillId="0" borderId="1" xfId="10" applyFont="1" applyBorder="1" applyAlignment="1" applyProtection="1">
      <alignment horizontal="left" wrapText="1"/>
      <protection locked="0"/>
    </xf>
    <xf numFmtId="0" fontId="47" fillId="0" borderId="1" xfId="10" applyFont="1" applyBorder="1" applyAlignment="1" applyProtection="1">
      <alignment horizontal="right"/>
      <protection locked="0"/>
    </xf>
    <xf numFmtId="0" fontId="52" fillId="0" borderId="1" xfId="10" applyFont="1" applyBorder="1" applyAlignment="1" applyProtection="1">
      <alignment horizontal="left" wrapText="1"/>
      <protection locked="0"/>
    </xf>
    <xf numFmtId="49" fontId="47" fillId="0" borderId="1" xfId="10" applyNumberFormat="1" applyFont="1" applyBorder="1" applyProtection="1">
      <protection locked="0"/>
    </xf>
    <xf numFmtId="14" fontId="47" fillId="0" borderId="1" xfId="10" applyNumberFormat="1" applyFont="1" applyBorder="1" applyAlignment="1" applyProtection="1">
      <alignment horizontal="left"/>
      <protection locked="0"/>
    </xf>
    <xf numFmtId="0" fontId="47" fillId="0" borderId="1" xfId="40" applyFont="1" applyBorder="1" applyAlignment="1" applyProtection="1">
      <alignment horizontal="right"/>
      <protection locked="0"/>
    </xf>
    <xf numFmtId="4" fontId="47" fillId="0" borderId="1" xfId="10" applyNumberFormat="1" applyFont="1" applyBorder="1" applyAlignment="1" applyProtection="1">
      <alignment horizontal="right"/>
      <protection locked="0"/>
    </xf>
    <xf numFmtId="1" fontId="2" fillId="0" borderId="4" xfId="0" applyNumberFormat="1" applyFont="1" applyBorder="1" applyAlignment="1" applyProtection="1">
      <alignment horizontal="left" wrapText="1"/>
      <protection locked="0"/>
    </xf>
    <xf numFmtId="0" fontId="2" fillId="0" borderId="1" xfId="0" applyFont="1" applyBorder="1" applyAlignment="1" applyProtection="1">
      <alignment horizontal="right"/>
      <protection locked="0"/>
    </xf>
    <xf numFmtId="0" fontId="21" fillId="0" borderId="2" xfId="0" applyFont="1" applyBorder="1" applyProtection="1">
      <protection locked="0"/>
    </xf>
    <xf numFmtId="0" fontId="21" fillId="0" borderId="2" xfId="0" applyFont="1" applyBorder="1" applyAlignment="1" applyProtection="1">
      <alignment horizontal="left"/>
      <protection locked="0"/>
    </xf>
    <xf numFmtId="14" fontId="21" fillId="0" borderId="2" xfId="0" applyNumberFormat="1" applyFont="1" applyBorder="1" applyAlignment="1" applyProtection="1">
      <alignment horizontal="left"/>
      <protection locked="0"/>
    </xf>
    <xf numFmtId="164" fontId="21" fillId="0" borderId="2" xfId="0" applyNumberFormat="1" applyFont="1" applyBorder="1" applyAlignment="1" applyProtection="1">
      <alignment horizontal="left"/>
      <protection locked="0"/>
    </xf>
    <xf numFmtId="0" fontId="21" fillId="0" borderId="2" xfId="0" applyFont="1" applyBorder="1" applyAlignment="1" applyProtection="1">
      <alignment horizontal="right" wrapText="1"/>
      <protection locked="0"/>
    </xf>
    <xf numFmtId="0" fontId="21" fillId="0" borderId="2" xfId="0" applyFont="1" applyBorder="1" applyAlignment="1" applyProtection="1">
      <alignment horizontal="left" wrapText="1"/>
      <protection locked="0"/>
    </xf>
    <xf numFmtId="4" fontId="47" fillId="0" borderId="2" xfId="0" applyNumberFormat="1" applyFont="1" applyBorder="1" applyAlignment="1" applyProtection="1">
      <alignment horizontal="right"/>
      <protection locked="0"/>
    </xf>
    <xf numFmtId="49" fontId="85" fillId="0" borderId="1" xfId="28" applyNumberFormat="1" applyFont="1" applyBorder="1" applyProtection="1">
      <protection locked="0"/>
    </xf>
    <xf numFmtId="1" fontId="2" fillId="0" borderId="1" xfId="28" applyNumberFormat="1" applyFont="1" applyBorder="1" applyAlignment="1" applyProtection="1">
      <alignment horizontal="left" wrapText="1"/>
      <protection locked="0"/>
    </xf>
    <xf numFmtId="14" fontId="47" fillId="0" borderId="1" xfId="28" applyNumberFormat="1" applyFont="1" applyBorder="1" applyAlignment="1" applyProtection="1">
      <alignment horizontal="left"/>
      <protection locked="0"/>
    </xf>
    <xf numFmtId="0" fontId="9" fillId="0" borderId="1" xfId="28" applyFont="1" applyBorder="1" applyAlignment="1" applyProtection="1">
      <alignment horizontal="left" vertical="center" wrapText="1"/>
      <protection locked="0"/>
    </xf>
    <xf numFmtId="0" fontId="2" fillId="0" borderId="1" xfId="28" applyFont="1" applyBorder="1" applyAlignment="1" applyProtection="1">
      <alignment horizontal="right"/>
      <protection locked="0"/>
    </xf>
    <xf numFmtId="2" fontId="98" fillId="0" borderId="1" xfId="28" applyNumberFormat="1" applyFont="1" applyBorder="1" applyAlignment="1" applyProtection="1">
      <alignment horizontal="right"/>
      <protection locked="0"/>
    </xf>
    <xf numFmtId="0" fontId="52" fillId="0" borderId="1" xfId="10" applyFont="1" applyBorder="1" applyProtection="1">
      <protection locked="0"/>
    </xf>
    <xf numFmtId="49" fontId="52" fillId="0" borderId="1" xfId="31" applyNumberFormat="1" applyFont="1" applyBorder="1" applyAlignment="1" applyProtection="1">
      <alignment horizontal="left"/>
      <protection locked="0"/>
    </xf>
    <xf numFmtId="14" fontId="52" fillId="0" borderId="1" xfId="31" applyNumberFormat="1" applyFont="1" applyBorder="1" applyAlignment="1" applyProtection="1">
      <alignment horizontal="left"/>
      <protection locked="0"/>
    </xf>
    <xf numFmtId="0" fontId="2" fillId="0" borderId="1" xfId="31" applyFont="1" applyBorder="1" applyAlignment="1" applyProtection="1">
      <alignment horizontal="right" wrapText="1"/>
      <protection locked="0"/>
    </xf>
    <xf numFmtId="0" fontId="2" fillId="0" borderId="1" xfId="31" applyFont="1" applyBorder="1" applyAlignment="1" applyProtection="1">
      <alignment horizontal="left" wrapText="1"/>
      <protection locked="0"/>
    </xf>
    <xf numFmtId="4" fontId="98" fillId="0" borderId="1" xfId="31" applyNumberFormat="1" applyFont="1" applyBorder="1" applyAlignment="1" applyProtection="1">
      <alignment horizontal="right"/>
      <protection locked="0"/>
    </xf>
    <xf numFmtId="49" fontId="2" fillId="0" borderId="1" xfId="31" applyNumberFormat="1" applyFont="1" applyBorder="1" applyAlignment="1" applyProtection="1">
      <alignment horizontal="left"/>
      <protection locked="0"/>
    </xf>
    <xf numFmtId="0" fontId="2" fillId="0" borderId="1" xfId="31" applyFont="1" applyBorder="1" applyAlignment="1" applyProtection="1">
      <alignment horizontal="left" vertical="center" wrapText="1"/>
      <protection locked="0"/>
    </xf>
    <xf numFmtId="14" fontId="47" fillId="0" borderId="3" xfId="0" applyNumberFormat="1" applyFont="1" applyBorder="1" applyAlignment="1" applyProtection="1">
      <alignment horizontal="left"/>
      <protection locked="0"/>
    </xf>
    <xf numFmtId="0" fontId="2" fillId="0" borderId="1" xfId="9" applyFont="1" applyBorder="1" applyAlignment="1" applyProtection="1">
      <alignment horizontal="left" wrapText="1"/>
      <protection locked="0"/>
    </xf>
    <xf numFmtId="0" fontId="2" fillId="0" borderId="1" xfId="31" applyFont="1" applyBorder="1" applyAlignment="1" applyProtection="1">
      <alignment wrapText="1"/>
      <protection locked="0"/>
    </xf>
    <xf numFmtId="0" fontId="58" fillId="0" borderId="1" xfId="0" applyFont="1" applyBorder="1" applyProtection="1">
      <protection locked="0"/>
    </xf>
    <xf numFmtId="49" fontId="58" fillId="0" borderId="1" xfId="0" applyNumberFormat="1" applyFont="1" applyBorder="1" applyAlignment="1" applyProtection="1">
      <alignment horizontal="left"/>
      <protection locked="0"/>
    </xf>
    <xf numFmtId="14" fontId="58" fillId="0" borderId="1" xfId="0" applyNumberFormat="1" applyFont="1" applyBorder="1" applyAlignment="1" applyProtection="1">
      <alignment horizontal="left"/>
      <protection locked="0"/>
    </xf>
    <xf numFmtId="2" fontId="58" fillId="0" borderId="1" xfId="0" applyNumberFormat="1" applyFont="1" applyBorder="1" applyAlignment="1" applyProtection="1">
      <alignment horizontal="right"/>
      <protection locked="0"/>
    </xf>
    <xf numFmtId="0" fontId="47" fillId="0" borderId="1" xfId="0" applyFont="1" applyBorder="1" applyProtection="1">
      <protection locked="0"/>
    </xf>
    <xf numFmtId="49" fontId="47" fillId="0" borderId="1" xfId="0" applyNumberFormat="1" applyFont="1" applyBorder="1" applyAlignment="1" applyProtection="1">
      <alignment horizontal="left"/>
      <protection locked="0"/>
    </xf>
    <xf numFmtId="2" fontId="98" fillId="0" borderId="1" xfId="0" applyNumberFormat="1" applyFont="1" applyBorder="1" applyAlignment="1" applyProtection="1">
      <alignment horizontal="right"/>
      <protection locked="0"/>
    </xf>
    <xf numFmtId="166" fontId="21" fillId="0" borderId="44" xfId="41" applyNumberFormat="1" applyFont="1" applyBorder="1" applyAlignment="1" applyProtection="1">
      <alignment horizontal="center" wrapText="1"/>
      <protection locked="0"/>
    </xf>
    <xf numFmtId="0" fontId="81" fillId="0" borderId="1" xfId="31" applyFont="1" applyBorder="1" applyAlignment="1" applyProtection="1">
      <alignment horizontal="left" vertical="center" wrapText="1"/>
      <protection locked="0"/>
    </xf>
    <xf numFmtId="0" fontId="2" fillId="0" borderId="1" xfId="31" applyFont="1" applyBorder="1" applyAlignment="1" applyProtection="1">
      <alignment vertical="center" wrapText="1"/>
      <protection locked="0"/>
    </xf>
    <xf numFmtId="0" fontId="9" fillId="0" borderId="1" xfId="33" applyFont="1" applyBorder="1" applyAlignment="1" applyProtection="1">
      <alignment horizontal="left" wrapText="1"/>
      <protection locked="0"/>
    </xf>
    <xf numFmtId="0" fontId="9" fillId="0" borderId="1" xfId="33" applyFont="1" applyBorder="1" applyAlignment="1" applyProtection="1">
      <alignment horizontal="right" wrapText="1"/>
      <protection locked="0"/>
    </xf>
    <xf numFmtId="0" fontId="9" fillId="0" borderId="1" xfId="33" applyFont="1" applyBorder="1" applyAlignment="1" applyProtection="1">
      <alignment horizontal="center"/>
      <protection locked="0"/>
    </xf>
    <xf numFmtId="49" fontId="85" fillId="0" borderId="1" xfId="33" applyNumberFormat="1" applyFont="1" applyBorder="1" applyProtection="1">
      <protection locked="0"/>
    </xf>
    <xf numFmtId="2" fontId="47" fillId="0" borderId="1" xfId="34" applyNumberFormat="1" applyFont="1" applyBorder="1" applyAlignment="1" applyProtection="1">
      <alignment horizontal="center"/>
      <protection locked="0"/>
    </xf>
    <xf numFmtId="0" fontId="100" fillId="0" borderId="1" xfId="0" applyFont="1" applyBorder="1" applyAlignment="1" applyProtection="1">
      <alignment horizontal="center" vertical="center" wrapText="1"/>
      <protection locked="0"/>
    </xf>
    <xf numFmtId="0" fontId="100" fillId="0" borderId="1" xfId="0" applyFont="1" applyBorder="1" applyAlignment="1" applyProtection="1">
      <alignment horizontal="right" vertical="center" wrapText="1"/>
      <protection locked="0"/>
    </xf>
    <xf numFmtId="0" fontId="100" fillId="0" borderId="1" xfId="0" applyFont="1" applyBorder="1" applyAlignment="1" applyProtection="1">
      <alignment horizontal="left" vertical="center"/>
      <protection locked="0"/>
    </xf>
    <xf numFmtId="4" fontId="100" fillId="0" borderId="1" xfId="0" applyNumberFormat="1" applyFont="1" applyBorder="1" applyAlignment="1" applyProtection="1">
      <alignment horizontal="center" vertical="center" wrapText="1"/>
      <protection locked="0"/>
    </xf>
    <xf numFmtId="0" fontId="21" fillId="0" borderId="1" xfId="0" applyFont="1" applyBorder="1" applyAlignment="1" applyProtection="1">
      <alignment horizontal="center" vertical="center"/>
      <protection locked="0"/>
    </xf>
    <xf numFmtId="14" fontId="21" fillId="0" borderId="1" xfId="0" applyNumberFormat="1" applyFont="1" applyBorder="1" applyAlignment="1" applyProtection="1">
      <alignment horizontal="center" vertical="center"/>
      <protection locked="0"/>
    </xf>
    <xf numFmtId="0" fontId="9" fillId="0" borderId="1" xfId="34" applyFont="1" applyBorder="1" applyAlignment="1" applyProtection="1">
      <alignment horizontal="center" vertical="center" wrapText="1"/>
      <protection locked="0"/>
    </xf>
    <xf numFmtId="0" fontId="9" fillId="0" borderId="1" xfId="0" applyFont="1" applyBorder="1" applyAlignment="1" applyProtection="1">
      <alignment horizontal="left" vertical="center" wrapText="1"/>
      <protection locked="0"/>
    </xf>
    <xf numFmtId="0" fontId="2" fillId="0" borderId="1" xfId="0" applyFont="1" applyBorder="1" applyAlignment="1" applyProtection="1">
      <alignment horizontal="left" vertical="center"/>
      <protection locked="0"/>
    </xf>
    <xf numFmtId="4" fontId="9" fillId="0" borderId="1" xfId="34" applyNumberFormat="1" applyFont="1" applyBorder="1" applyAlignment="1" applyProtection="1">
      <alignment horizontal="center" vertical="center" wrapText="1"/>
      <protection locked="0"/>
    </xf>
    <xf numFmtId="0" fontId="9" fillId="0" borderId="1" xfId="34" applyFont="1" applyBorder="1" applyAlignment="1" applyProtection="1">
      <alignment wrapText="1"/>
      <protection locked="0"/>
    </xf>
    <xf numFmtId="0" fontId="9" fillId="0" borderId="1" xfId="34" applyFont="1" applyBorder="1" applyAlignment="1" applyProtection="1">
      <alignment horizontal="left" wrapText="1"/>
      <protection locked="0"/>
    </xf>
    <xf numFmtId="0" fontId="9" fillId="0" borderId="1" xfId="34" applyFont="1" applyBorder="1" applyAlignment="1" applyProtection="1">
      <alignment horizontal="right" wrapText="1"/>
      <protection locked="0"/>
    </xf>
    <xf numFmtId="0" fontId="9" fillId="0" borderId="1" xfId="34" applyFont="1" applyBorder="1" applyProtection="1">
      <protection locked="0"/>
    </xf>
    <xf numFmtId="4" fontId="58" fillId="0" borderId="1" xfId="34" applyNumberFormat="1" applyFont="1" applyBorder="1" applyAlignment="1" applyProtection="1">
      <alignment wrapText="1"/>
      <protection locked="0"/>
    </xf>
    <xf numFmtId="0" fontId="85" fillId="0" borderId="3" xfId="34" applyFont="1" applyBorder="1" applyAlignment="1" applyProtection="1">
      <alignment horizontal="left" wrapText="1"/>
      <protection locked="0"/>
    </xf>
    <xf numFmtId="0" fontId="97" fillId="9" borderId="43" xfId="10" applyFont="1" applyFill="1" applyBorder="1" applyAlignment="1" applyProtection="1">
      <alignment horizontal="right"/>
      <protection locked="0"/>
    </xf>
    <xf numFmtId="0" fontId="97" fillId="9" borderId="43" xfId="10" applyFont="1" applyFill="1" applyBorder="1" applyProtection="1">
      <protection locked="0"/>
    </xf>
    <xf numFmtId="0" fontId="85" fillId="0" borderId="1" xfId="0" applyFont="1" applyBorder="1" applyAlignment="1" applyProtection="1">
      <alignment vertical="center"/>
      <protection locked="0"/>
    </xf>
    <xf numFmtId="49" fontId="85" fillId="0" borderId="1" xfId="12" applyNumberFormat="1" applyFont="1" applyBorder="1" applyAlignment="1" applyProtection="1">
      <alignment horizontal="left" vertical="center"/>
      <protection locked="0"/>
    </xf>
    <xf numFmtId="14" fontId="85" fillId="0" borderId="1" xfId="0" applyNumberFormat="1" applyFont="1" applyBorder="1" applyAlignment="1" applyProtection="1">
      <alignment horizontal="left" vertical="center"/>
      <protection locked="0"/>
    </xf>
    <xf numFmtId="0" fontId="85" fillId="0" borderId="1" xfId="0" applyFont="1" applyBorder="1" applyAlignment="1" applyProtection="1">
      <alignment horizontal="right" wrapText="1"/>
      <protection locked="0"/>
    </xf>
    <xf numFmtId="0" fontId="9" fillId="0" borderId="1" xfId="10" applyFont="1" applyBorder="1" applyAlignment="1" applyProtection="1">
      <alignment wrapText="1"/>
      <protection locked="0"/>
    </xf>
    <xf numFmtId="0" fontId="9" fillId="0" borderId="1" xfId="10" applyFont="1" applyBorder="1" applyAlignment="1" applyProtection="1">
      <alignment horizontal="left" wrapText="1"/>
      <protection locked="0"/>
    </xf>
    <xf numFmtId="0" fontId="9" fillId="0" borderId="1" xfId="10" applyFont="1" applyBorder="1" applyAlignment="1" applyProtection="1">
      <alignment horizontal="right" wrapText="1"/>
      <protection locked="0"/>
    </xf>
    <xf numFmtId="0" fontId="9" fillId="0" borderId="1" xfId="10" applyFont="1" applyBorder="1" applyProtection="1">
      <protection locked="0"/>
    </xf>
    <xf numFmtId="4" fontId="58" fillId="0" borderId="1" xfId="10" applyNumberFormat="1" applyFont="1" applyBorder="1" applyAlignment="1" applyProtection="1">
      <alignment wrapText="1"/>
      <protection locked="0"/>
    </xf>
    <xf numFmtId="0" fontId="21" fillId="0" borderId="1" xfId="0" applyFont="1" applyBorder="1" applyAlignment="1" applyProtection="1">
      <alignment horizontal="left" vertical="center" wrapText="1"/>
      <protection locked="0"/>
    </xf>
    <xf numFmtId="49" fontId="2" fillId="0" borderId="1" xfId="32" applyNumberFormat="1" applyFont="1" applyBorder="1" applyAlignment="1" applyProtection="1">
      <alignment horizontal="center" vertical="center"/>
      <protection locked="0"/>
    </xf>
    <xf numFmtId="0" fontId="2" fillId="0" borderId="1" xfId="32" applyFont="1" applyBorder="1" applyAlignment="1" applyProtection="1">
      <alignment horizontal="center" vertical="center"/>
      <protection locked="0"/>
    </xf>
    <xf numFmtId="14" fontId="2" fillId="0" borderId="1" xfId="32" applyNumberFormat="1" applyFont="1" applyBorder="1" applyAlignment="1" applyProtection="1">
      <alignment horizontal="center" vertical="center"/>
      <protection locked="0"/>
    </xf>
    <xf numFmtId="0" fontId="2" fillId="0" borderId="1" xfId="32" applyFont="1" applyBorder="1" applyAlignment="1" applyProtection="1">
      <alignment vertical="center" wrapText="1"/>
      <protection locked="0"/>
    </xf>
    <xf numFmtId="0" fontId="2" fillId="0" borderId="1" xfId="9" applyFont="1" applyBorder="1" applyAlignment="1" applyProtection="1">
      <alignment horizontal="right"/>
      <protection locked="0"/>
    </xf>
    <xf numFmtId="2" fontId="2" fillId="0" borderId="1" xfId="32" applyNumberFormat="1" applyFont="1" applyBorder="1" applyAlignment="1" applyProtection="1">
      <alignment horizontal="center"/>
      <protection locked="0"/>
    </xf>
    <xf numFmtId="169" fontId="21" fillId="0" borderId="44" xfId="41" applyNumberFormat="1" applyFont="1" applyBorder="1" applyAlignment="1" applyProtection="1">
      <alignment horizontal="center"/>
      <protection locked="0"/>
    </xf>
    <xf numFmtId="167" fontId="21" fillId="0" borderId="40" xfId="41" applyNumberFormat="1" applyFont="1" applyBorder="1" applyAlignment="1" applyProtection="1">
      <alignment horizontal="center" vertical="center"/>
      <protection locked="0"/>
    </xf>
    <xf numFmtId="14" fontId="2" fillId="0" borderId="1" xfId="31" applyNumberFormat="1" applyFont="1" applyBorder="1" applyAlignment="1" applyProtection="1">
      <alignment horizontal="center" vertical="center"/>
      <protection locked="0"/>
    </xf>
    <xf numFmtId="167" fontId="97" fillId="0" borderId="39" xfId="41" applyNumberFormat="1" applyFont="1" applyBorder="1" applyAlignment="1" applyProtection="1">
      <alignment horizontal="center" vertical="center"/>
      <protection locked="0"/>
    </xf>
    <xf numFmtId="167" fontId="21" fillId="0" borderId="45" xfId="41" applyNumberFormat="1" applyFont="1" applyBorder="1" applyAlignment="1" applyProtection="1">
      <alignment horizontal="center" vertical="center"/>
      <protection locked="0"/>
    </xf>
    <xf numFmtId="0" fontId="9" fillId="0" borderId="1" xfId="31" applyFont="1" applyBorder="1" applyAlignment="1" applyProtection="1">
      <alignment wrapText="1"/>
      <protection locked="0"/>
    </xf>
    <xf numFmtId="168" fontId="21" fillId="0" borderId="45" xfId="41" applyNumberFormat="1" applyFont="1" applyBorder="1" applyAlignment="1" applyProtection="1">
      <alignment horizontal="center" vertical="center"/>
      <protection locked="0"/>
    </xf>
    <xf numFmtId="49" fontId="2" fillId="0" borderId="4" xfId="0" applyNumberFormat="1" applyFont="1" applyBorder="1" applyAlignment="1" applyProtection="1">
      <alignment horizontal="left" wrapText="1"/>
      <protection locked="0"/>
    </xf>
    <xf numFmtId="0" fontId="81" fillId="0" borderId="1" xfId="31" applyFont="1" applyBorder="1" applyAlignment="1" applyProtection="1">
      <alignment horizontal="left" wrapText="1"/>
      <protection locked="0"/>
    </xf>
    <xf numFmtId="0" fontId="2" fillId="0" borderId="1" xfId="28" applyFont="1" applyBorder="1" applyAlignment="1" applyProtection="1">
      <alignment horizontal="right" vertical="center"/>
      <protection locked="0"/>
    </xf>
    <xf numFmtId="1" fontId="2" fillId="0" borderId="1" xfId="28" applyNumberFormat="1" applyFont="1" applyBorder="1" applyAlignment="1" applyProtection="1">
      <alignment horizontal="left" vertical="center" wrapText="1"/>
      <protection locked="0"/>
    </xf>
    <xf numFmtId="166" fontId="22" fillId="0" borderId="44" xfId="41" applyNumberFormat="1" applyFont="1" applyBorder="1" applyAlignment="1" applyProtection="1">
      <alignment horizontal="center" vertical="center"/>
      <protection locked="0"/>
    </xf>
    <xf numFmtId="166" fontId="21" fillId="0" borderId="44" xfId="41" applyNumberFormat="1" applyFont="1" applyBorder="1" applyAlignment="1" applyProtection="1">
      <alignment horizontal="center" vertical="center" wrapText="1"/>
      <protection locked="0"/>
    </xf>
    <xf numFmtId="0" fontId="2" fillId="0" borderId="1" xfId="31" applyFont="1" applyBorder="1" applyAlignment="1" applyProtection="1">
      <alignment horizontal="right" vertical="center" wrapText="1"/>
      <protection locked="0"/>
    </xf>
    <xf numFmtId="169" fontId="97" fillId="0" borderId="43" xfId="41" applyNumberFormat="1" applyFont="1" applyBorder="1" applyAlignment="1" applyProtection="1">
      <alignment horizontal="center" vertical="center"/>
      <protection locked="0"/>
    </xf>
    <xf numFmtId="166" fontId="97" fillId="0" borderId="43" xfId="41" applyNumberFormat="1" applyFont="1" applyBorder="1" applyAlignment="1" applyProtection="1">
      <alignment horizontal="center" vertical="center"/>
      <protection locked="0"/>
    </xf>
    <xf numFmtId="168" fontId="98" fillId="0" borderId="42" xfId="41" applyNumberFormat="1" applyFont="1" applyBorder="1" applyAlignment="1" applyProtection="1">
      <alignment horizontal="center" vertical="center"/>
      <protection locked="0"/>
    </xf>
    <xf numFmtId="4" fontId="21" fillId="0" borderId="45" xfId="41" applyNumberFormat="1" applyFont="1" applyBorder="1" applyAlignment="1" applyProtection="1">
      <alignment horizontal="right" vertical="center"/>
      <protection locked="0"/>
    </xf>
    <xf numFmtId="49" fontId="2" fillId="0" borderId="1" xfId="10" applyNumberFormat="1" applyFont="1" applyBorder="1" applyProtection="1">
      <protection locked="0"/>
    </xf>
    <xf numFmtId="14" fontId="8" fillId="0" borderId="1" xfId="31" applyNumberFormat="1" applyBorder="1" applyAlignment="1" applyProtection="1">
      <alignment horizontal="left"/>
      <protection locked="0"/>
    </xf>
    <xf numFmtId="0" fontId="83" fillId="0" borderId="1" xfId="31" applyFont="1" applyBorder="1" applyAlignment="1" applyProtection="1">
      <alignment wrapText="1"/>
      <protection locked="0"/>
    </xf>
    <xf numFmtId="0" fontId="61" fillId="0" borderId="1" xfId="33" applyFont="1" applyBorder="1" applyAlignment="1" applyProtection="1">
      <alignment horizontal="left" wrapText="1"/>
      <protection locked="0"/>
    </xf>
    <xf numFmtId="4" fontId="98" fillId="0" borderId="1" xfId="33" applyNumberFormat="1" applyFont="1" applyBorder="1" applyAlignment="1" applyProtection="1">
      <alignment horizontal="right" wrapText="1"/>
      <protection locked="0"/>
    </xf>
    <xf numFmtId="0" fontId="85" fillId="0" borderId="1" xfId="33" applyFont="1" applyBorder="1" applyAlignment="1" applyProtection="1">
      <alignment horizontal="left" wrapText="1"/>
      <protection locked="0"/>
    </xf>
    <xf numFmtId="14" fontId="81" fillId="0" borderId="3" xfId="33" applyNumberFormat="1" applyFont="1" applyBorder="1" applyAlignment="1" applyProtection="1">
      <alignment horizontal="left"/>
      <protection locked="0"/>
    </xf>
    <xf numFmtId="1" fontId="85" fillId="0" borderId="4" xfId="33" applyNumberFormat="1" applyFont="1" applyBorder="1" applyAlignment="1" applyProtection="1">
      <alignment horizontal="left" wrapText="1"/>
      <protection locked="0"/>
    </xf>
    <xf numFmtId="2" fontId="85" fillId="0" borderId="3" xfId="33" applyNumberFormat="1" applyFont="1" applyBorder="1" applyAlignment="1" applyProtection="1">
      <alignment horizontal="right"/>
      <protection locked="0"/>
    </xf>
    <xf numFmtId="0" fontId="11" fillId="0" borderId="1" xfId="31" applyFont="1" applyBorder="1" applyAlignment="1" applyProtection="1">
      <alignment wrapText="1"/>
      <protection locked="0"/>
    </xf>
    <xf numFmtId="1" fontId="85" fillId="0" borderId="1" xfId="0" applyNumberFormat="1" applyFont="1" applyBorder="1" applyProtection="1">
      <protection locked="0"/>
    </xf>
    <xf numFmtId="0" fontId="9" fillId="0" borderId="13" xfId="31" applyFont="1" applyBorder="1" applyAlignment="1" applyProtection="1">
      <alignment vertical="center" wrapText="1"/>
      <protection locked="0"/>
    </xf>
    <xf numFmtId="14" fontId="47" fillId="0" borderId="3" xfId="0" applyNumberFormat="1" applyFont="1" applyBorder="1" applyProtection="1">
      <protection locked="0"/>
    </xf>
    <xf numFmtId="0" fontId="2" fillId="0" borderId="4" xfId="0" applyFont="1" applyBorder="1" applyAlignment="1" applyProtection="1">
      <alignment horizontal="left"/>
      <protection locked="0"/>
    </xf>
    <xf numFmtId="1" fontId="2" fillId="0" borderId="4" xfId="0" applyNumberFormat="1" applyFont="1" applyBorder="1" applyAlignment="1" applyProtection="1">
      <alignment horizontal="center" wrapText="1"/>
      <protection locked="0"/>
    </xf>
    <xf numFmtId="2" fontId="2" fillId="0" borderId="3" xfId="0" applyNumberFormat="1" applyFont="1" applyBorder="1" applyProtection="1">
      <protection locked="0"/>
    </xf>
    <xf numFmtId="14" fontId="85" fillId="0" borderId="1" xfId="32" applyNumberFormat="1" applyFont="1" applyBorder="1" applyAlignment="1" applyProtection="1">
      <alignment wrapText="1"/>
      <protection locked="0"/>
    </xf>
    <xf numFmtId="49" fontId="21" fillId="0" borderId="3" xfId="0" applyNumberFormat="1" applyFont="1" applyBorder="1" applyAlignment="1" applyProtection="1">
      <alignment horizontal="center" vertical="center"/>
      <protection locked="0"/>
    </xf>
    <xf numFmtId="0" fontId="9" fillId="0" borderId="1" xfId="0" applyFont="1" applyBorder="1" applyAlignment="1" applyProtection="1">
      <alignment horizontal="left" wrapText="1"/>
      <protection locked="0"/>
    </xf>
    <xf numFmtId="0" fontId="9" fillId="0" borderId="1" xfId="31" applyFont="1" applyBorder="1" applyAlignment="1" applyProtection="1">
      <alignment horizontal="left" wrapText="1"/>
      <protection locked="0"/>
    </xf>
    <xf numFmtId="4" fontId="101" fillId="0" borderId="1" xfId="0" applyNumberFormat="1" applyFont="1" applyBorder="1" applyAlignment="1" applyProtection="1">
      <alignment horizontal="center" wrapText="1"/>
      <protection locked="0"/>
    </xf>
    <xf numFmtId="2" fontId="47" fillId="0" borderId="3" xfId="0" applyNumberFormat="1" applyFont="1" applyBorder="1" applyAlignment="1" applyProtection="1">
      <alignment horizontal="center"/>
      <protection locked="0"/>
    </xf>
    <xf numFmtId="49" fontId="21" fillId="0" borderId="1" xfId="0" applyNumberFormat="1" applyFont="1" applyBorder="1" applyAlignment="1" applyProtection="1">
      <alignment horizontal="left"/>
      <protection locked="0"/>
    </xf>
    <xf numFmtId="164" fontId="21" fillId="0" borderId="1" xfId="0" applyNumberFormat="1" applyFont="1" applyBorder="1" applyAlignment="1" applyProtection="1">
      <alignment horizontal="left"/>
      <protection locked="0"/>
    </xf>
    <xf numFmtId="4" fontId="47" fillId="0" borderId="0" xfId="0" applyNumberFormat="1" applyFont="1" applyAlignment="1" applyProtection="1">
      <alignment horizontal="center"/>
      <protection locked="0"/>
    </xf>
    <xf numFmtId="166" fontId="97" fillId="0" borderId="1" xfId="41" applyNumberFormat="1" applyFont="1" applyBorder="1" applyAlignment="1" applyProtection="1">
      <alignment horizontal="left" wrapText="1"/>
      <protection locked="0"/>
    </xf>
    <xf numFmtId="167" fontId="97" fillId="0" borderId="1" xfId="41" applyNumberFormat="1" applyFont="1" applyBorder="1" applyAlignment="1" applyProtection="1">
      <alignment horizontal="left"/>
      <protection locked="0"/>
    </xf>
    <xf numFmtId="1" fontId="2" fillId="0" borderId="1" xfId="34" applyNumberFormat="1" applyFont="1" applyBorder="1" applyAlignment="1" applyProtection="1">
      <alignment horizontal="left"/>
      <protection locked="0"/>
    </xf>
    <xf numFmtId="49" fontId="2" fillId="0" borderId="1" xfId="34" applyNumberFormat="1" applyFont="1" applyBorder="1" applyAlignment="1" applyProtection="1">
      <alignment horizontal="left" wrapText="1"/>
      <protection locked="0"/>
    </xf>
    <xf numFmtId="0" fontId="47" fillId="0" borderId="1" xfId="35" applyFont="1" applyBorder="1" applyAlignment="1" applyProtection="1">
      <alignment horizontal="left"/>
      <protection locked="0"/>
    </xf>
    <xf numFmtId="0" fontId="47" fillId="0" borderId="1" xfId="35" applyFont="1" applyBorder="1" applyAlignment="1" applyProtection="1">
      <alignment horizontal="left" wrapText="1"/>
      <protection locked="0"/>
    </xf>
    <xf numFmtId="0" fontId="47" fillId="0" borderId="1" xfId="0" applyFont="1" applyBorder="1" applyAlignment="1" applyProtection="1">
      <alignment horizontal="left"/>
      <protection locked="0"/>
    </xf>
    <xf numFmtId="0" fontId="47" fillId="0" borderId="1" xfId="0" applyFont="1" applyBorder="1" applyAlignment="1" applyProtection="1">
      <alignment horizontal="left" vertical="center" wrapText="1"/>
      <protection locked="0"/>
    </xf>
    <xf numFmtId="164" fontId="2" fillId="0" borderId="1" xfId="0" applyNumberFormat="1" applyFont="1" applyBorder="1" applyAlignment="1" applyProtection="1">
      <alignment horizontal="left"/>
      <protection locked="0"/>
    </xf>
    <xf numFmtId="49" fontId="2" fillId="0" borderId="1" xfId="0" applyNumberFormat="1" applyFont="1" applyBorder="1" applyAlignment="1" applyProtection="1">
      <alignment horizontal="left" wrapText="1"/>
      <protection locked="0"/>
    </xf>
    <xf numFmtId="9" fontId="8" fillId="0" borderId="0" xfId="9" applyNumberFormat="1" applyAlignment="1">
      <alignment horizontal="center" vertical="center"/>
    </xf>
    <xf numFmtId="0" fontId="8" fillId="0" borderId="0" xfId="9" applyAlignment="1">
      <alignment horizontal="center" vertical="center"/>
    </xf>
    <xf numFmtId="0" fontId="15" fillId="5" borderId="0" xfId="9" applyFont="1" applyFill="1" applyAlignment="1">
      <alignment horizontal="center" vertical="top" wrapText="1"/>
    </xf>
    <xf numFmtId="0" fontId="8" fillId="5" borderId="0" xfId="9" applyFill="1" applyAlignment="1">
      <alignment horizontal="center" vertical="center"/>
    </xf>
    <xf numFmtId="9" fontId="8" fillId="5" borderId="0" xfId="9" applyNumberFormat="1" applyFill="1" applyAlignment="1">
      <alignment horizontal="center" vertical="center"/>
    </xf>
    <xf numFmtId="0" fontId="15" fillId="3" borderId="0" xfId="9" applyFont="1" applyFill="1" applyAlignment="1">
      <alignment horizontal="center"/>
    </xf>
    <xf numFmtId="0" fontId="6" fillId="3" borderId="13" xfId="9" applyFont="1" applyFill="1" applyBorder="1" applyProtection="1">
      <protection locked="0"/>
    </xf>
    <xf numFmtId="0" fontId="6" fillId="3" borderId="29" xfId="9" applyFont="1" applyFill="1" applyBorder="1" applyProtection="1">
      <protection locked="0"/>
    </xf>
    <xf numFmtId="0" fontId="6" fillId="3" borderId="26" xfId="9" applyFont="1" applyFill="1" applyBorder="1" applyProtection="1">
      <protection locked="0"/>
    </xf>
    <xf numFmtId="2" fontId="68" fillId="8" borderId="0" xfId="0" applyNumberFormat="1" applyFont="1" applyFill="1" applyAlignment="1">
      <alignment horizontal="center"/>
    </xf>
    <xf numFmtId="164" fontId="68" fillId="8" borderId="0" xfId="0" applyNumberFormat="1" applyFont="1" applyFill="1" applyAlignment="1">
      <alignment horizontal="center"/>
    </xf>
    <xf numFmtId="0" fontId="18" fillId="3" borderId="0" xfId="0" applyFont="1" applyFill="1" applyAlignment="1">
      <alignment horizontal="center"/>
    </xf>
    <xf numFmtId="0" fontId="8" fillId="5" borderId="0" xfId="9" applyFill="1"/>
    <xf numFmtId="0" fontId="8" fillId="5" borderId="0" xfId="9" applyFill="1" applyAlignment="1">
      <alignment vertical="top" wrapText="1"/>
    </xf>
    <xf numFmtId="0" fontId="5" fillId="3" borderId="0" xfId="9" applyFont="1" applyFill="1" applyAlignment="1">
      <alignment vertical="center" wrapText="1"/>
    </xf>
    <xf numFmtId="0" fontId="5" fillId="3" borderId="30" xfId="9" applyFont="1" applyFill="1" applyBorder="1" applyAlignment="1">
      <alignment vertical="center" wrapText="1"/>
    </xf>
    <xf numFmtId="0" fontId="8" fillId="3" borderId="24" xfId="0" applyFont="1" applyFill="1" applyBorder="1" applyAlignment="1">
      <alignment horizontal="center" vertical="top" wrapText="1"/>
    </xf>
    <xf numFmtId="4" fontId="20" fillId="3" borderId="31" xfId="0" applyNumberFormat="1" applyFont="1" applyFill="1" applyBorder="1"/>
    <xf numFmtId="4" fontId="20" fillId="3" borderId="32" xfId="0" applyNumberFormat="1" applyFont="1" applyFill="1" applyBorder="1"/>
    <xf numFmtId="4" fontId="69" fillId="5" borderId="0" xfId="0" applyNumberFormat="1" applyFont="1" applyFill="1" applyAlignment="1">
      <alignment horizontal="left" vertical="top" wrapText="1"/>
    </xf>
    <xf numFmtId="0" fontId="69" fillId="5" borderId="0" xfId="0" applyFont="1" applyFill="1" applyAlignment="1">
      <alignment horizontal="left" vertical="top" wrapText="1"/>
    </xf>
    <xf numFmtId="0" fontId="2" fillId="5" borderId="13" xfId="0" applyFont="1" applyFill="1" applyBorder="1" applyAlignment="1">
      <alignment vertical="center"/>
    </xf>
    <xf numFmtId="0" fontId="2" fillId="5" borderId="29" xfId="0" applyFont="1" applyFill="1" applyBorder="1" applyAlignment="1">
      <alignment vertical="center"/>
    </xf>
    <xf numFmtId="0" fontId="2" fillId="5" borderId="26" xfId="0" applyFont="1" applyFill="1" applyBorder="1" applyAlignment="1">
      <alignment vertical="center"/>
    </xf>
    <xf numFmtId="0" fontId="15" fillId="3" borderId="0" xfId="0" applyFont="1" applyFill="1" applyAlignment="1">
      <alignment horizontal="center" wrapText="1"/>
    </xf>
    <xf numFmtId="0" fontId="8" fillId="3" borderId="0" xfId="0" applyFont="1" applyFill="1" applyAlignment="1">
      <alignment vertical="top" wrapText="1"/>
    </xf>
    <xf numFmtId="0" fontId="70" fillId="4" borderId="33" xfId="0" applyFont="1" applyFill="1" applyBorder="1" applyAlignment="1">
      <alignment horizontal="center" vertical="center" wrapText="1"/>
    </xf>
    <xf numFmtId="0" fontId="70" fillId="4" borderId="34" xfId="0" applyFont="1" applyFill="1" applyBorder="1" applyAlignment="1">
      <alignment horizontal="center" vertical="center" wrapText="1"/>
    </xf>
    <xf numFmtId="4" fontId="20" fillId="11" borderId="35" xfId="0" applyNumberFormat="1" applyFont="1" applyFill="1" applyBorder="1" applyAlignment="1">
      <alignment horizontal="right" vertical="center"/>
    </xf>
    <xf numFmtId="4" fontId="20" fillId="11" borderId="36" xfId="0" applyNumberFormat="1" applyFont="1" applyFill="1" applyBorder="1" applyAlignment="1">
      <alignment horizontal="right" vertical="center"/>
    </xf>
    <xf numFmtId="4" fontId="20" fillId="3" borderId="37" xfId="0" applyNumberFormat="1" applyFont="1" applyFill="1" applyBorder="1"/>
    <xf numFmtId="4" fontId="20" fillId="3" borderId="38" xfId="0" applyNumberFormat="1" applyFont="1" applyFill="1" applyBorder="1"/>
    <xf numFmtId="0" fontId="2" fillId="5" borderId="1" xfId="0" applyFont="1" applyFill="1" applyBorder="1" applyAlignment="1">
      <alignment vertical="center"/>
    </xf>
    <xf numFmtId="0" fontId="2" fillId="5" borderId="13" xfId="0" applyFont="1" applyFill="1" applyBorder="1" applyAlignment="1">
      <alignment vertical="center" wrapText="1"/>
    </xf>
    <xf numFmtId="0" fontId="2" fillId="5" borderId="29" xfId="0" applyFont="1" applyFill="1" applyBorder="1" applyAlignment="1">
      <alignment vertical="center" wrapText="1"/>
    </xf>
    <xf numFmtId="0" fontId="2" fillId="5" borderId="26" xfId="0" applyFont="1" applyFill="1" applyBorder="1" applyAlignment="1">
      <alignment vertical="center" wrapText="1"/>
    </xf>
    <xf numFmtId="3" fontId="8" fillId="5" borderId="15" xfId="0" applyNumberFormat="1" applyFont="1" applyFill="1" applyBorder="1" applyAlignment="1" applyProtection="1">
      <alignment horizontal="center"/>
      <protection locked="0"/>
    </xf>
    <xf numFmtId="0" fontId="12" fillId="4" borderId="13" xfId="0" applyFont="1" applyFill="1" applyBorder="1" applyAlignment="1">
      <alignment horizontal="left"/>
    </xf>
    <xf numFmtId="0" fontId="12" fillId="4" borderId="29" xfId="0" applyFont="1" applyFill="1" applyBorder="1" applyAlignment="1">
      <alignment horizontal="left"/>
    </xf>
    <xf numFmtId="0" fontId="12" fillId="4" borderId="26" xfId="0" applyFont="1" applyFill="1" applyBorder="1" applyAlignment="1">
      <alignment horizontal="left"/>
    </xf>
    <xf numFmtId="0" fontId="2" fillId="5" borderId="13" xfId="0" applyFont="1" applyFill="1" applyBorder="1" applyAlignment="1">
      <alignment horizontal="left" vertical="center"/>
    </xf>
    <xf numFmtId="0" fontId="2" fillId="5" borderId="29" xfId="0" applyFont="1" applyFill="1" applyBorder="1" applyAlignment="1">
      <alignment horizontal="left" vertical="center"/>
    </xf>
    <xf numFmtId="0" fontId="2" fillId="5" borderId="26" xfId="0" applyFont="1" applyFill="1" applyBorder="1" applyAlignment="1">
      <alignment horizontal="left" vertical="center"/>
    </xf>
    <xf numFmtId="0" fontId="2" fillId="5" borderId="13" xfId="0" applyFont="1" applyFill="1" applyBorder="1" applyAlignment="1">
      <alignment horizontal="left" vertical="center" wrapText="1"/>
    </xf>
    <xf numFmtId="0" fontId="2" fillId="5" borderId="29" xfId="0" applyFont="1" applyFill="1" applyBorder="1" applyAlignment="1">
      <alignment horizontal="left" vertical="center" wrapText="1"/>
    </xf>
    <xf numFmtId="0" fontId="2" fillId="5" borderId="26" xfId="0" applyFont="1" applyFill="1" applyBorder="1" applyAlignment="1">
      <alignment horizontal="left" vertical="center" wrapText="1"/>
    </xf>
    <xf numFmtId="0" fontId="2" fillId="5" borderId="1" xfId="0" applyFont="1" applyFill="1" applyBorder="1" applyAlignment="1">
      <alignment horizontal="left" vertical="center"/>
    </xf>
    <xf numFmtId="0" fontId="60" fillId="3" borderId="0" xfId="0" applyFont="1" applyFill="1" applyAlignment="1">
      <alignment horizontal="center" wrapText="1"/>
    </xf>
    <xf numFmtId="164" fontId="71" fillId="8" borderId="0" xfId="0" applyNumberFormat="1" applyFont="1" applyFill="1" applyAlignment="1">
      <alignment horizontal="center"/>
    </xf>
    <xf numFmtId="2" fontId="71" fillId="8" borderId="0" xfId="0" applyNumberFormat="1" applyFont="1" applyFill="1" applyAlignment="1">
      <alignment horizontal="center"/>
    </xf>
    <xf numFmtId="0" fontId="60" fillId="3" borderId="0" xfId="0" applyFont="1" applyFill="1" applyAlignment="1">
      <alignment horizontal="center"/>
    </xf>
    <xf numFmtId="0" fontId="72" fillId="15" borderId="13" xfId="0" applyFont="1" applyFill="1" applyBorder="1" applyAlignment="1">
      <alignment horizontal="center" vertical="center" wrapText="1"/>
    </xf>
    <xf numFmtId="0" fontId="72" fillId="15" borderId="29" xfId="0" applyFont="1" applyFill="1" applyBorder="1" applyAlignment="1">
      <alignment horizontal="center" vertical="center" wrapText="1"/>
    </xf>
    <xf numFmtId="0" fontId="72" fillId="15" borderId="26" xfId="0" applyFont="1" applyFill="1" applyBorder="1" applyAlignment="1">
      <alignment horizontal="center" vertical="center" wrapText="1"/>
    </xf>
    <xf numFmtId="0" fontId="0" fillId="5" borderId="0" xfId="0" applyFill="1" applyAlignment="1">
      <alignment horizontal="center" vertical="top" wrapText="1"/>
    </xf>
    <xf numFmtId="0" fontId="57" fillId="5" borderId="15" xfId="0" applyFont="1" applyFill="1" applyBorder="1" applyAlignment="1">
      <alignment horizontal="center" vertical="center" wrapText="1"/>
    </xf>
    <xf numFmtId="0" fontId="73" fillId="16" borderId="0" xfId="0" applyFont="1" applyFill="1" applyAlignment="1">
      <alignment horizontal="center" vertical="center" wrapText="1"/>
    </xf>
    <xf numFmtId="0" fontId="73" fillId="16" borderId="0" xfId="0" applyFont="1" applyFill="1" applyAlignment="1">
      <alignment horizontal="center" vertical="center"/>
    </xf>
    <xf numFmtId="0" fontId="74" fillId="5" borderId="0" xfId="0" applyFont="1" applyFill="1" applyAlignment="1">
      <alignment horizontal="center"/>
    </xf>
    <xf numFmtId="0" fontId="0" fillId="5" borderId="0" xfId="0" applyFill="1" applyAlignment="1">
      <alignment horizontal="justify" vertical="top" wrapText="1"/>
    </xf>
    <xf numFmtId="0" fontId="45" fillId="11" borderId="13" xfId="0" applyFont="1" applyFill="1" applyBorder="1" applyAlignment="1" applyProtection="1">
      <alignment horizontal="justify" vertical="top" wrapText="1"/>
      <protection locked="0"/>
    </xf>
    <xf numFmtId="0" fontId="45"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1" fillId="5" borderId="0" xfId="0" applyFont="1" applyFill="1" applyAlignment="1">
      <alignment horizontal="left" vertical="top" wrapText="1"/>
    </xf>
    <xf numFmtId="0" fontId="8" fillId="5" borderId="15" xfId="9" applyFill="1" applyBorder="1" applyAlignment="1">
      <alignment vertical="top" wrapText="1"/>
    </xf>
  </cellXfs>
  <cellStyles count="42">
    <cellStyle name="Excel Built-in Normal" xfId="41" xr:uid="{00000000-0005-0000-0000-000000000000}"/>
    <cellStyle name="Hyperlink" xfId="1" xr:uid="{00000000-0005-0000-0000-000001000000}"/>
    <cellStyle name="Hypertextové prepojenie 2" xfId="2" xr:uid="{00000000-0005-0000-0000-000002000000}"/>
    <cellStyle name="Normal 2" xfId="3" xr:uid="{00000000-0005-0000-0000-000003000000}"/>
    <cellStyle name="Normal 3" xfId="4" xr:uid="{00000000-0005-0000-0000-000004000000}"/>
    <cellStyle name="Normal 3 2" xfId="5" xr:uid="{00000000-0005-0000-0000-000005000000}"/>
    <cellStyle name="Normal 3_2013-01-000-SportoveOdvetvia" xfId="6" xr:uid="{00000000-0005-0000-0000-000006000000}"/>
    <cellStyle name="Normal 4" xfId="7" xr:uid="{00000000-0005-0000-0000-000007000000}"/>
    <cellStyle name="Normal 5" xfId="8" xr:uid="{00000000-0005-0000-0000-000008000000}"/>
    <cellStyle name="Normálna" xfId="0" builtinId="0"/>
    <cellStyle name="Normálna 11" xfId="35" xr:uid="{00000000-0005-0000-0000-000009000000}"/>
    <cellStyle name="Normálna 13" xfId="39" xr:uid="{00000000-0005-0000-0000-00000A000000}"/>
    <cellStyle name="Normálna 14" xfId="38" xr:uid="{00000000-0005-0000-0000-00000B000000}"/>
    <cellStyle name="Normálna 2" xfId="9" xr:uid="{00000000-0005-0000-0000-00000C000000}"/>
    <cellStyle name="Normálna 2 2" xfId="10" xr:uid="{00000000-0005-0000-0000-00000D000000}"/>
    <cellStyle name="Normálna 2 2 2" xfId="40" xr:uid="{00000000-0005-0000-0000-00000E000000}"/>
    <cellStyle name="Normálna 2 3" xfId="11" xr:uid="{00000000-0005-0000-0000-00000F000000}"/>
    <cellStyle name="Normálna 2 3 3" xfId="34" xr:uid="{00000000-0005-0000-0000-000010000000}"/>
    <cellStyle name="Normálna 3" xfId="12" xr:uid="{00000000-0005-0000-0000-000011000000}"/>
    <cellStyle name="Normálna 3 2" xfId="13" xr:uid="{00000000-0005-0000-0000-000012000000}"/>
    <cellStyle name="Normálna 3 3" xfId="14" xr:uid="{00000000-0005-0000-0000-000013000000}"/>
    <cellStyle name="Normálna 4" xfId="15" xr:uid="{00000000-0005-0000-0000-000014000000}"/>
    <cellStyle name="Normálna 4 2" xfId="16" xr:uid="{00000000-0005-0000-0000-000015000000}"/>
    <cellStyle name="Normálna 5" xfId="17" xr:uid="{00000000-0005-0000-0000-000016000000}"/>
    <cellStyle name="Normálna 5 2" xfId="18" xr:uid="{00000000-0005-0000-0000-000017000000}"/>
    <cellStyle name="Normálna 5 3" xfId="19" xr:uid="{00000000-0005-0000-0000-000018000000}"/>
    <cellStyle name="Normálna 5 4" xfId="20" xr:uid="{00000000-0005-0000-0000-000019000000}"/>
    <cellStyle name="Normálna 6" xfId="21" xr:uid="{00000000-0005-0000-0000-00001A000000}"/>
    <cellStyle name="Normálna 6 2" xfId="32" xr:uid="{00000000-0005-0000-0000-00001B000000}"/>
    <cellStyle name="Normálna 6 2 2" xfId="37" xr:uid="{00000000-0005-0000-0000-00001C000000}"/>
    <cellStyle name="Normálna 7" xfId="22" xr:uid="{00000000-0005-0000-0000-00001D000000}"/>
    <cellStyle name="Normálna 7 2" xfId="23" xr:uid="{00000000-0005-0000-0000-00001E000000}"/>
    <cellStyle name="Normálna 8" xfId="24" xr:uid="{00000000-0005-0000-0000-00001F000000}"/>
    <cellStyle name="normálne 2" xfId="25" xr:uid="{00000000-0005-0000-0000-000021000000}"/>
    <cellStyle name="normálne 2 2" xfId="26" xr:uid="{00000000-0005-0000-0000-000022000000}"/>
    <cellStyle name="normálne 2 2 2" xfId="27" xr:uid="{00000000-0005-0000-0000-000023000000}"/>
    <cellStyle name="normálne 2 2 2 2" xfId="33" xr:uid="{00000000-0005-0000-0000-000024000000}"/>
    <cellStyle name="normálne 2 3" xfId="28" xr:uid="{00000000-0005-0000-0000-000025000000}"/>
    <cellStyle name="normálne 2 4" xfId="29" xr:uid="{00000000-0005-0000-0000-000026000000}"/>
    <cellStyle name="Normálne 3" xfId="30" xr:uid="{00000000-0005-0000-0000-000027000000}"/>
    <cellStyle name="normálne 4 3" xfId="36" xr:uid="{00000000-0005-0000-0000-000028000000}"/>
    <cellStyle name="normálne_Vyuctovanie2015-V-Formula_praca_0 2" xfId="31" xr:uid="{00000000-0005-0000-0000-000029000000}"/>
  </cellStyles>
  <dxfs count="79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indexed="26"/>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6" fmlaLink="$B$102" fmlaRange="Adr!$B$2:$B$87" noThreeD="1" sel="49" val="33"/>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30480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E221E180-1658-AC63-5B12-689D7A5950E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5.bin"/><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pageSetUpPr fitToPage="1"/>
  </sheetPr>
  <dimension ref="A1:D142"/>
  <sheetViews>
    <sheetView showGridLines="0" topLeftCell="A131" workbookViewId="0"/>
  </sheetViews>
  <sheetFormatPr defaultColWidth="11.44140625" defaultRowHeight="13.2" x14ac:dyDescent="0.25"/>
  <cols>
    <col min="1" max="1" width="105" style="19" customWidth="1"/>
    <col min="2" max="2" width="103.44140625" style="20" customWidth="1"/>
    <col min="3" max="4" width="4.44140625" style="20" customWidth="1"/>
    <col min="5" max="5" width="11.44140625" style="20" customWidth="1"/>
    <col min="6" max="16384" width="11.44140625" style="20"/>
  </cols>
  <sheetData>
    <row r="1" spans="1:4" s="18" customFormat="1" ht="46.8" customHeight="1" x14ac:dyDescent="0.25">
      <c r="A1" s="308" t="s">
        <v>0</v>
      </c>
      <c r="C1" s="755"/>
      <c r="D1" s="755"/>
    </row>
    <row r="2" spans="1:4" s="18" customFormat="1" ht="19.2" customHeight="1" x14ac:dyDescent="0.25">
      <c r="A2" s="17"/>
      <c r="C2" s="205"/>
      <c r="D2" s="205"/>
    </row>
    <row r="3" spans="1:4" s="18" customFormat="1" ht="20.55"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1356</v>
      </c>
      <c r="C6" s="205"/>
      <c r="D6" s="205"/>
    </row>
    <row r="7" spans="1:4" s="18" customFormat="1" ht="15" customHeight="1" x14ac:dyDescent="0.25">
      <c r="A7" s="296" t="s">
        <v>4</v>
      </c>
      <c r="C7" s="205"/>
      <c r="D7" s="205"/>
    </row>
    <row r="8" spans="1:4" s="18" customFormat="1" ht="15" customHeight="1" x14ac:dyDescent="0.25">
      <c r="A8" s="269" t="s">
        <v>1357</v>
      </c>
      <c r="C8" s="205"/>
      <c r="D8" s="205"/>
    </row>
    <row r="9" spans="1:4" s="18" customFormat="1" ht="15" customHeight="1" x14ac:dyDescent="0.25">
      <c r="A9" s="269" t="s">
        <v>1358</v>
      </c>
      <c r="C9" s="205"/>
      <c r="D9" s="205"/>
    </row>
    <row r="10" spans="1:4" s="18" customFormat="1" ht="15.75" customHeight="1" x14ac:dyDescent="0.25">
      <c r="A10" s="296" t="s">
        <v>1359</v>
      </c>
      <c r="C10" s="205"/>
      <c r="D10" s="205"/>
    </row>
    <row r="11" spans="1:4" s="18" customFormat="1" ht="42.75" customHeight="1" x14ac:dyDescent="0.25">
      <c r="A11" s="296" t="s">
        <v>1360</v>
      </c>
      <c r="C11" s="205"/>
      <c r="D11" s="205"/>
    </row>
    <row r="12" spans="1:4" s="18" customFormat="1" ht="20.55" customHeight="1" x14ac:dyDescent="0.25">
      <c r="A12" s="304" t="s">
        <v>1379</v>
      </c>
      <c r="C12" s="205"/>
      <c r="D12" s="205"/>
    </row>
    <row r="13" spans="1:4" s="18" customFormat="1" ht="23.55" customHeight="1" x14ac:dyDescent="0.25">
      <c r="A13" s="309"/>
      <c r="C13" s="205"/>
      <c r="D13" s="205"/>
    </row>
    <row r="14" spans="1:4" s="18" customFormat="1" ht="17.399999999999999" x14ac:dyDescent="0.25">
      <c r="A14" s="310" t="s">
        <v>5</v>
      </c>
      <c r="C14" s="205"/>
      <c r="D14" s="205"/>
    </row>
    <row r="15" spans="1:4" ht="16.2" customHeight="1" x14ac:dyDescent="0.25">
      <c r="A15" s="127"/>
      <c r="C15" s="21"/>
    </row>
    <row r="16" spans="1:4" ht="316.8" x14ac:dyDescent="0.25">
      <c r="A16" s="298" t="s">
        <v>6</v>
      </c>
      <c r="C16" s="21"/>
    </row>
    <row r="17" spans="1:4" ht="17.55" customHeight="1" x14ac:dyDescent="0.25">
      <c r="A17" s="21"/>
      <c r="C17" s="21"/>
    </row>
    <row r="18" spans="1:4" ht="226.5" customHeight="1" x14ac:dyDescent="0.25">
      <c r="A18" s="298" t="s">
        <v>7</v>
      </c>
      <c r="B18" s="257"/>
      <c r="C18" s="21"/>
    </row>
    <row r="19" spans="1:4" ht="30.75" customHeight="1" x14ac:dyDescent="0.25">
      <c r="A19" s="21"/>
      <c r="B19" s="257"/>
      <c r="C19" s="21"/>
    </row>
    <row r="20" spans="1:4" ht="26.25" customHeight="1" x14ac:dyDescent="0.25">
      <c r="A20" s="299" t="s">
        <v>8</v>
      </c>
      <c r="C20" s="21"/>
    </row>
    <row r="21" spans="1:4" ht="39.6" x14ac:dyDescent="0.25">
      <c r="A21" s="19" t="s">
        <v>9</v>
      </c>
      <c r="C21" s="756"/>
      <c r="D21" s="756"/>
    </row>
    <row r="22" spans="1:4" x14ac:dyDescent="0.25">
      <c r="C22" s="757"/>
      <c r="D22" s="756"/>
    </row>
    <row r="23" spans="1:4" ht="66" x14ac:dyDescent="0.25">
      <c r="A23" s="23" t="s">
        <v>1380</v>
      </c>
      <c r="C23" s="255"/>
      <c r="D23" s="256"/>
    </row>
    <row r="24" spans="1:4" ht="12.75" customHeight="1" x14ac:dyDescent="0.25">
      <c r="C24" s="753"/>
      <c r="D24" s="754"/>
    </row>
    <row r="25" spans="1:4" ht="29.55"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1361</v>
      </c>
    </row>
    <row r="32" spans="1:4" ht="12.75" customHeight="1" x14ac:dyDescent="0.25"/>
    <row r="33" spans="1:3" ht="15.75" customHeight="1" x14ac:dyDescent="0.25">
      <c r="A33" s="19" t="s">
        <v>1362</v>
      </c>
    </row>
    <row r="34" spans="1:3" ht="12.75" customHeight="1" x14ac:dyDescent="0.25"/>
    <row r="35" spans="1:3" ht="52.8" x14ac:dyDescent="0.25">
      <c r="A35" s="19" t="s">
        <v>1364</v>
      </c>
    </row>
    <row r="36" spans="1:3" ht="12" customHeight="1" x14ac:dyDescent="0.25"/>
    <row r="37" spans="1:3" ht="26.4" x14ac:dyDescent="0.25">
      <c r="A37" s="271" t="s">
        <v>1363</v>
      </c>
    </row>
    <row r="39" spans="1:3" ht="79.2" x14ac:dyDescent="0.25">
      <c r="A39" s="23" t="s">
        <v>1365</v>
      </c>
    </row>
    <row r="40" spans="1:3" ht="12.75" customHeight="1" x14ac:dyDescent="0.25"/>
    <row r="41" spans="1:3" ht="26.4" x14ac:dyDescent="0.25">
      <c r="A41" s="19" t="s">
        <v>13</v>
      </c>
    </row>
    <row r="42" spans="1:3" ht="12.75" customHeight="1" x14ac:dyDescent="0.25"/>
    <row r="43" spans="1:3" ht="81.75" customHeight="1" x14ac:dyDescent="0.25">
      <c r="A43" s="294" t="s">
        <v>14</v>
      </c>
      <c r="C43" s="22"/>
    </row>
    <row r="44" spans="1:3" ht="64.5" customHeight="1" x14ac:dyDescent="0.25">
      <c r="A44" s="300" t="s">
        <v>1366</v>
      </c>
      <c r="C44" s="22"/>
    </row>
    <row r="45" spans="1:3" ht="12.75" customHeight="1" x14ac:dyDescent="0.25">
      <c r="A45" s="293"/>
      <c r="C45" s="22"/>
    </row>
    <row r="46" spans="1:3" ht="41.55" customHeight="1" x14ac:dyDescent="0.25">
      <c r="A46" s="301" t="s">
        <v>15</v>
      </c>
      <c r="C46" s="22"/>
    </row>
    <row r="47" spans="1:3" ht="11.55" customHeight="1" x14ac:dyDescent="0.25"/>
    <row r="48" spans="1:3" x14ac:dyDescent="0.25">
      <c r="A48" s="302" t="s">
        <v>1367</v>
      </c>
    </row>
    <row r="49" spans="1:1" ht="12" customHeight="1" x14ac:dyDescent="0.25"/>
    <row r="50" spans="1:1" ht="39.6" x14ac:dyDescent="0.25">
      <c r="A50" s="19" t="s">
        <v>1368</v>
      </c>
    </row>
    <row r="51" spans="1:1" ht="12.75" customHeight="1" x14ac:dyDescent="0.25"/>
    <row r="52" spans="1:1" ht="79.2" x14ac:dyDescent="0.25">
      <c r="A52" s="19" t="s">
        <v>1369</v>
      </c>
    </row>
    <row r="53" spans="1:1" ht="12.75" customHeight="1" x14ac:dyDescent="0.25"/>
    <row r="54" spans="1:1" ht="39.6" x14ac:dyDescent="0.25">
      <c r="A54" s="19" t="s">
        <v>1370</v>
      </c>
    </row>
    <row r="56" spans="1:1" x14ac:dyDescent="0.25">
      <c r="A56" s="19" t="s">
        <v>16</v>
      </c>
    </row>
    <row r="58" spans="1:1" x14ac:dyDescent="0.25">
      <c r="A58" s="19" t="s">
        <v>17</v>
      </c>
    </row>
    <row r="60" spans="1:1" ht="121.8" customHeight="1" x14ac:dyDescent="0.25">
      <c r="A60" s="23" t="s">
        <v>1371</v>
      </c>
    </row>
    <row r="61" spans="1:1" ht="12.75" customHeight="1" x14ac:dyDescent="0.25">
      <c r="A61" s="23"/>
    </row>
    <row r="62" spans="1:1" ht="14.25" customHeight="1" x14ac:dyDescent="0.25">
      <c r="A62" s="19" t="s">
        <v>18</v>
      </c>
    </row>
    <row r="63" spans="1:1" ht="26.4" x14ac:dyDescent="0.25">
      <c r="A63" s="19" t="s">
        <v>19</v>
      </c>
    </row>
    <row r="64" spans="1:1" ht="28.05" customHeight="1" x14ac:dyDescent="0.25">
      <c r="A64" s="19" t="s">
        <v>1372</v>
      </c>
    </row>
    <row r="66" spans="1:1" ht="93.75" customHeight="1" x14ac:dyDescent="0.25">
      <c r="A66" s="23" t="s">
        <v>20</v>
      </c>
    </row>
    <row r="68" spans="1:1" ht="17.399999999999999" x14ac:dyDescent="0.25">
      <c r="A68" s="258" t="s">
        <v>21</v>
      </c>
    </row>
    <row r="70" spans="1:1" ht="174.75" customHeight="1" x14ac:dyDescent="0.25">
      <c r="A70" s="259" t="s">
        <v>22</v>
      </c>
    </row>
    <row r="71" spans="1:1" ht="13.2" customHeight="1" x14ac:dyDescent="0.25">
      <c r="A71" s="259"/>
    </row>
    <row r="72" spans="1:1" ht="173.55" customHeight="1" x14ac:dyDescent="0.25">
      <c r="A72" s="311" t="s">
        <v>1390</v>
      </c>
    </row>
    <row r="73" spans="1:1" ht="39.6" x14ac:dyDescent="0.25">
      <c r="A73" s="23" t="s">
        <v>1391</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5"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1381</v>
      </c>
    </row>
    <row r="96" spans="1:2" x14ac:dyDescent="0.25">
      <c r="A96" s="23"/>
    </row>
    <row r="97" spans="1:4" x14ac:dyDescent="0.25">
      <c r="A97" s="260" t="s">
        <v>40</v>
      </c>
    </row>
    <row r="98" spans="1:4" ht="68.55" customHeight="1" x14ac:dyDescent="0.25">
      <c r="A98" s="23" t="s">
        <v>1382</v>
      </c>
    </row>
    <row r="99" spans="1:4" x14ac:dyDescent="0.25">
      <c r="A99" s="23"/>
    </row>
    <row r="100" spans="1:4" x14ac:dyDescent="0.25">
      <c r="A100" s="260" t="s">
        <v>41</v>
      </c>
    </row>
    <row r="101" spans="1:4" ht="79.2" x14ac:dyDescent="0.25">
      <c r="A101" s="23" t="s">
        <v>1383</v>
      </c>
    </row>
    <row r="102" spans="1:4" x14ac:dyDescent="0.25">
      <c r="A102" s="23"/>
    </row>
    <row r="103" spans="1:4" x14ac:dyDescent="0.25">
      <c r="A103" s="297" t="s">
        <v>42</v>
      </c>
    </row>
    <row r="104" spans="1:4" ht="52.8" x14ac:dyDescent="0.25">
      <c r="A104" s="23" t="s">
        <v>1384</v>
      </c>
    </row>
    <row r="105" spans="1:4" x14ac:dyDescent="0.25">
      <c r="A105" s="23"/>
      <c r="B105" s="20" t="s">
        <v>43</v>
      </c>
    </row>
    <row r="106" spans="1:4" x14ac:dyDescent="0.25">
      <c r="A106" s="260" t="s">
        <v>44</v>
      </c>
    </row>
    <row r="107" spans="1:4" ht="71.25" customHeight="1" x14ac:dyDescent="0.25">
      <c r="A107" s="19" t="s">
        <v>1385</v>
      </c>
    </row>
    <row r="108" spans="1:4" ht="39.6" x14ac:dyDescent="0.25">
      <c r="A108" s="19" t="s">
        <v>1375</v>
      </c>
    </row>
    <row r="109" spans="1:4" ht="26.4" x14ac:dyDescent="0.25">
      <c r="A109" s="19" t="s">
        <v>45</v>
      </c>
    </row>
    <row r="110" spans="1:4" ht="10.5" customHeight="1" x14ac:dyDescent="0.25">
      <c r="D110" s="20" t="s">
        <v>43</v>
      </c>
    </row>
    <row r="111" spans="1:4" ht="99.75" customHeight="1" x14ac:dyDescent="0.25">
      <c r="A111" s="23" t="s">
        <v>1374</v>
      </c>
    </row>
    <row r="112" spans="1:4" ht="26.4" x14ac:dyDescent="0.25">
      <c r="A112" s="19" t="s">
        <v>1373</v>
      </c>
    </row>
    <row r="114" spans="1:2" ht="184.8" x14ac:dyDescent="0.25">
      <c r="A114" s="23" t="s">
        <v>1386</v>
      </c>
    </row>
    <row r="115" spans="1:2" ht="11.25" customHeight="1" x14ac:dyDescent="0.25">
      <c r="A115" s="270"/>
      <c r="B115" s="257"/>
    </row>
    <row r="116" spans="1:2" x14ac:dyDescent="0.25">
      <c r="A116" s="260" t="s">
        <v>46</v>
      </c>
    </row>
    <row r="117" spans="1:2" ht="32.549999999999997"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1387</v>
      </c>
    </row>
    <row r="128" spans="1:2" ht="12.75" customHeight="1" x14ac:dyDescent="0.25">
      <c r="A128" s="307" t="s">
        <v>23</v>
      </c>
    </row>
    <row r="129" spans="1:1" ht="15.75" customHeight="1" x14ac:dyDescent="0.25">
      <c r="A129" s="306" t="s">
        <v>55</v>
      </c>
    </row>
    <row r="130" spans="1:1" ht="12.75" customHeight="1" x14ac:dyDescent="0.25">
      <c r="A130" s="23"/>
    </row>
    <row r="131" spans="1:1" x14ac:dyDescent="0.25">
      <c r="A131" s="297" t="s">
        <v>56</v>
      </c>
    </row>
    <row r="132" spans="1:1" ht="40.799999999999997" customHeight="1" x14ac:dyDescent="0.25">
      <c r="A132" s="23" t="s">
        <v>1376</v>
      </c>
    </row>
    <row r="133" spans="1:1" ht="61.5" customHeight="1" x14ac:dyDescent="0.25">
      <c r="A133" s="303" t="s">
        <v>1388</v>
      </c>
    </row>
    <row r="134" spans="1:1" x14ac:dyDescent="0.25">
      <c r="A134" s="260" t="s">
        <v>1389</v>
      </c>
    </row>
    <row r="135" spans="1:1" ht="105.6" x14ac:dyDescent="0.25">
      <c r="A135" s="303" t="s">
        <v>1377</v>
      </c>
    </row>
    <row r="136" spans="1:1" x14ac:dyDescent="0.25">
      <c r="A136"/>
    </row>
    <row r="137" spans="1:1" ht="71.55" customHeight="1" x14ac:dyDescent="0.25">
      <c r="A137" s="302" t="s">
        <v>1378</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R2913"/>
  <sheetViews>
    <sheetView workbookViewId="0">
      <pane ySplit="7" topLeftCell="A23" activePane="bottomLeft" state="frozen"/>
      <selection pane="bottomLeft" activeCell="O19" sqref="O19"/>
    </sheetView>
  </sheetViews>
  <sheetFormatPr defaultColWidth="11.44140625" defaultRowHeight="10.199999999999999" x14ac:dyDescent="0.2"/>
  <cols>
    <col min="1" max="1" width="26.44140625" style="35" customWidth="1"/>
    <col min="2" max="2" width="10.77734375" style="35" bestFit="1" customWidth="1"/>
    <col min="3" max="3" width="12" style="35" bestFit="1" customWidth="1"/>
    <col min="4" max="4" width="9.44140625" style="35" customWidth="1"/>
    <col min="5" max="5" width="33" style="35" customWidth="1"/>
    <col min="6" max="6" width="9.44140625" style="35" bestFit="1" customWidth="1"/>
    <col min="7" max="7" width="23.77734375" style="35" customWidth="1"/>
    <col min="8" max="8" width="11.44140625" style="36" customWidth="1"/>
    <col min="9" max="9" width="7.77734375" style="54" bestFit="1" customWidth="1"/>
    <col min="10" max="10" width="5.44140625" style="39" bestFit="1" customWidth="1"/>
    <col min="11" max="11" width="5" style="38" bestFit="1" customWidth="1"/>
    <col min="12" max="12" width="11.44140625" style="38" customWidth="1"/>
    <col min="13" max="13" width="41.77734375" style="38" bestFit="1" customWidth="1"/>
    <col min="14" max="16384" width="11.44140625" style="38"/>
  </cols>
  <sheetData>
    <row r="1" spans="1:11" ht="15.6" x14ac:dyDescent="0.3">
      <c r="A1" s="758" t="s">
        <v>57</v>
      </c>
      <c r="B1" s="758"/>
      <c r="C1" s="758"/>
      <c r="D1" s="758"/>
      <c r="E1" s="758"/>
      <c r="F1" s="758"/>
      <c r="G1" s="758"/>
      <c r="H1" s="758"/>
      <c r="I1" s="52"/>
      <c r="J1" s="37"/>
    </row>
    <row r="2" spans="1:11" ht="15.6" x14ac:dyDescent="0.3">
      <c r="A2" s="764" t="s">
        <v>58</v>
      </c>
      <c r="B2" s="764"/>
      <c r="C2" s="764"/>
      <c r="D2" s="764"/>
      <c r="E2" s="764"/>
      <c r="F2" s="764"/>
      <c r="G2" s="764"/>
      <c r="H2" s="762" t="str">
        <f>+Doklady!I100</f>
        <v>V2</v>
      </c>
      <c r="I2" s="762"/>
    </row>
    <row r="3" spans="1:11" ht="13.8" x14ac:dyDescent="0.25">
      <c r="A3" s="40"/>
      <c r="B3" s="40"/>
      <c r="C3" s="40"/>
      <c r="D3" s="40"/>
      <c r="E3" s="40"/>
      <c r="F3" s="40"/>
      <c r="G3" s="40"/>
      <c r="H3" s="763">
        <f>+Doklady!I101</f>
        <v>45887</v>
      </c>
      <c r="I3" s="763"/>
    </row>
    <row r="4" spans="1:11" ht="15.75" customHeight="1" x14ac:dyDescent="0.25">
      <c r="A4" s="41" t="s">
        <v>59</v>
      </c>
      <c r="B4" s="759" t="s">
        <v>60</v>
      </c>
      <c r="C4" s="760"/>
      <c r="D4" s="760"/>
      <c r="E4" s="761"/>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793" priority="2" stopIfTrue="1">
      <formula>$A78&lt;&gt;""</formula>
    </cfRule>
  </conditionalFormatting>
  <conditionalFormatting sqref="A8:I76 I78">
    <cfRule type="expression" dxfId="792" priority="7" stopIfTrue="1">
      <formula>$A8&lt;&gt;""</formula>
    </cfRule>
  </conditionalFormatting>
  <conditionalFormatting sqref="B78:H2888">
    <cfRule type="expression" dxfId="791" priority="3" stopIfTrue="1">
      <formula>$A78&lt;&gt;""</formula>
    </cfRule>
  </conditionalFormatting>
  <conditionalFormatting sqref="D2886:D2913">
    <cfRule type="expression" dxfId="790" priority="6" stopIfTrue="1">
      <formula>$A2886&lt;&gt;""</formula>
    </cfRule>
  </conditionalFormatting>
  <dataValidations count="6">
    <dataValidation type="date" allowBlank="1" showInputMessage="1" showErrorMessage="1" sqref="D79:D2913" xr:uid="{00000000-0002-0000-0100-000000000000}">
      <formula1>41640</formula1>
      <formula2>42004</formula2>
    </dataValidation>
    <dataValidation type="date" allowBlank="1" showInputMessage="1" showErrorMessage="1" sqref="D7" xr:uid="{00000000-0002-0000-0100-000001000000}">
      <formula1>42370</formula1>
      <formula2>42735</formula2>
    </dataValidation>
    <dataValidation type="list" allowBlank="1" showInputMessage="1" sqref="E78:F2885 E8:F23 E24:F76" xr:uid="{00000000-0002-0000-0100-000002000000}">
      <formula1>#REF!</formula1>
    </dataValidation>
    <dataValidation allowBlank="1" sqref="B78:C2885 B8:C23 B24:C76" xr:uid="{00000000-0002-0000-0100-000003000000}"/>
    <dataValidation type="decimal" operator="greaterThan" allowBlank="1" showInputMessage="1" showErrorMessage="1" sqref="H78:H2885 I78 H8:I23 H24:I76" xr:uid="{00000000-0002-0000-0100-000004000000}">
      <formula1>0</formula1>
    </dataValidation>
    <dataValidation type="date" allowBlank="1" showInputMessage="1" showErrorMessage="1" sqref="D78 D8:D23 D24:D76" xr:uid="{00000000-0002-0000-0100-000005000000}">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pageSetUpPr fitToPage="1"/>
  </sheetPr>
  <dimension ref="A1:G61"/>
  <sheetViews>
    <sheetView workbookViewId="0">
      <selection activeCell="C1" sqref="C1"/>
    </sheetView>
  </sheetViews>
  <sheetFormatPr defaultColWidth="11.44140625" defaultRowHeight="13.2" x14ac:dyDescent="0.25"/>
  <cols>
    <col min="1" max="1" width="11.44140625" style="29" customWidth="1"/>
    <col min="2" max="2" width="62.77734375" style="29" customWidth="1"/>
    <col min="3" max="6" width="11.44140625" style="29" customWidth="1"/>
    <col min="7" max="7" width="8.77734375" style="253" hidden="1" customWidth="1"/>
    <col min="8" max="16384" width="11.44140625" style="29"/>
  </cols>
  <sheetData>
    <row r="1" spans="1:7" s="27" customFormat="1" ht="35.25" customHeight="1" x14ac:dyDescent="0.25">
      <c r="A1" s="767" t="s">
        <v>311</v>
      </c>
      <c r="B1" s="768"/>
      <c r="C1" s="174">
        <v>45688</v>
      </c>
      <c r="D1" s="26"/>
      <c r="G1" s="252">
        <v>45688</v>
      </c>
    </row>
    <row r="2" spans="1:7" ht="13.8" x14ac:dyDescent="0.25">
      <c r="A2" s="28"/>
      <c r="B2" s="28"/>
      <c r="G2" s="252">
        <v>45716</v>
      </c>
    </row>
    <row r="3" spans="1:7" ht="13.8" x14ac:dyDescent="0.25">
      <c r="A3" s="30" t="s">
        <v>312</v>
      </c>
      <c r="B3" s="765" t="str">
        <f>INDEX(Adr!B:B,Doklady!B102+1)</f>
        <v>SLOVENSKÝ STRELECKÝ ZVÄZ</v>
      </c>
      <c r="C3" s="765"/>
      <c r="D3" s="765"/>
      <c r="G3" s="252">
        <v>45747</v>
      </c>
    </row>
    <row r="4" spans="1:7" ht="13.8" x14ac:dyDescent="0.25">
      <c r="A4" s="30" t="s">
        <v>313</v>
      </c>
      <c r="B4" s="29" t="str">
        <f>RIGHT("0000"&amp;INDEX(Adr!A:A,Doklady!B102+1),8)</f>
        <v>00603341</v>
      </c>
      <c r="G4" s="252">
        <v>45777</v>
      </c>
    </row>
    <row r="5" spans="1:7" ht="13.8" x14ac:dyDescent="0.25">
      <c r="A5" s="30" t="s">
        <v>314</v>
      </c>
      <c r="B5" s="29" t="str">
        <f>INDEX(Adr!D:D,Doklady!B102+1)&amp;", "&amp;INDEX(Adr!E:E,Doklady!B102+1)</f>
        <v>Wolkrova 4, Bratislava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474850.37</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474850.37</v>
      </c>
      <c r="G15" s="252"/>
    </row>
    <row r="16" spans="1:7" ht="13.8" x14ac:dyDescent="0.25">
      <c r="G16" s="252"/>
    </row>
    <row r="17" spans="1:5" ht="72" customHeight="1" x14ac:dyDescent="0.25">
      <c r="A17" s="766" t="s">
        <v>328</v>
      </c>
      <c r="B17" s="766"/>
      <c r="C17" s="766"/>
      <c r="D17" s="766"/>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00000000-0002-0000-0200-000000000000}">
      <formula1>$G$1:$G$12</formula1>
    </dataValidation>
    <dataValidation type="decimal" allowBlank="1" showInputMessage="1" showErrorMessage="1" sqref="C10:C14" xr:uid="{00000000-0002-0000-0200-000001000000}">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9"/>
  <dimension ref="A1:Z145"/>
  <sheetViews>
    <sheetView tabSelected="1" topLeftCell="B1" zoomScale="130" zoomScaleNormal="130" workbookViewId="0">
      <selection activeCell="F41" sqref="F41"/>
    </sheetView>
  </sheetViews>
  <sheetFormatPr defaultColWidth="11.44140625" defaultRowHeight="10.199999999999999" x14ac:dyDescent="0.2"/>
  <cols>
    <col min="1" max="1" width="5.44140625" style="8" bestFit="1" customWidth="1"/>
    <col min="2" max="2" width="55.44140625" style="8" customWidth="1"/>
    <col min="3" max="9" width="11.44140625" style="56" customWidth="1"/>
    <col min="10" max="10" width="63.44140625" style="84" customWidth="1"/>
    <col min="11" max="11" width="13.109375" style="84" customWidth="1"/>
    <col min="12" max="12" width="30.109375" style="84" customWidth="1"/>
    <col min="13" max="13" width="6.44140625" style="84" customWidth="1"/>
    <col min="14" max="14" width="22.77734375" style="84" customWidth="1"/>
    <col min="15" max="15" width="4" style="84" customWidth="1"/>
    <col min="16" max="16" width="22.77734375" style="84" customWidth="1"/>
    <col min="17" max="17" width="4" style="84" customWidth="1"/>
    <col min="18" max="18" width="22.77734375" style="84" customWidth="1"/>
    <col min="19" max="19" width="4.109375" style="84" customWidth="1"/>
    <col min="20" max="20" width="22.77734375" style="84" customWidth="1"/>
    <col min="21" max="21" width="4.109375" style="84" customWidth="1"/>
    <col min="22" max="25" width="11.44140625" style="84" customWidth="1"/>
    <col min="26" max="26" width="11.44140625" style="84"/>
    <col min="27" max="16384" width="11.44140625" style="8"/>
  </cols>
  <sheetData>
    <row r="1" spans="1:26" ht="31.95" customHeight="1" x14ac:dyDescent="0.3">
      <c r="A1" s="777" t="s">
        <v>1504</v>
      </c>
      <c r="B1" s="777"/>
      <c r="C1" s="777"/>
      <c r="D1" s="777"/>
      <c r="E1" s="777"/>
      <c r="F1" s="777"/>
      <c r="G1" s="777"/>
      <c r="H1" s="777"/>
      <c r="I1" s="777"/>
    </row>
    <row r="2" spans="1:26" ht="7.5" customHeight="1" x14ac:dyDescent="0.2">
      <c r="C2" s="8"/>
      <c r="D2" s="8"/>
      <c r="E2" s="8"/>
      <c r="F2" s="8"/>
      <c r="G2" s="8"/>
      <c r="H2" s="8"/>
      <c r="I2" s="8"/>
    </row>
    <row r="3" spans="1:26" s="9" customFormat="1" ht="26.25" customHeight="1" x14ac:dyDescent="0.25">
      <c r="B3" s="160" t="s">
        <v>59</v>
      </c>
      <c r="C3" s="778" t="str">
        <f>INDEX(Adr!B2:B87,Doklady!B102)</f>
        <v>SLOVENSKÝ STRELECKÝ ZVÄZ</v>
      </c>
      <c r="D3" s="778"/>
      <c r="E3" s="778"/>
      <c r="F3" s="778"/>
      <c r="G3" s="215"/>
      <c r="H3" s="215"/>
      <c r="I3" s="65" t="str">
        <f>Doklady!I100</f>
        <v>V2</v>
      </c>
      <c r="J3" s="85"/>
      <c r="K3" s="85"/>
      <c r="L3" s="85"/>
      <c r="M3" s="85"/>
      <c r="N3" s="85"/>
      <c r="O3" s="85"/>
      <c r="P3" s="85"/>
      <c r="Q3" s="85"/>
      <c r="R3" s="85"/>
      <c r="S3" s="85"/>
      <c r="T3" s="85"/>
      <c r="U3" s="85"/>
      <c r="V3" s="85"/>
      <c r="W3" s="85"/>
      <c r="X3" s="85"/>
      <c r="Y3" s="85"/>
      <c r="Z3" s="85"/>
    </row>
    <row r="4" spans="1:26" s="9" customFormat="1" ht="13.2" x14ac:dyDescent="0.25">
      <c r="B4" s="64" t="s">
        <v>313</v>
      </c>
      <c r="C4" s="66">
        <v>465</v>
      </c>
      <c r="I4" s="65">
        <f>Doklady!I101</f>
        <v>45887</v>
      </c>
      <c r="J4" s="85"/>
      <c r="K4" s="85"/>
      <c r="L4" s="85"/>
      <c r="M4" s="85"/>
      <c r="N4" s="85"/>
      <c r="O4" s="85"/>
      <c r="P4" s="85"/>
      <c r="Q4" s="85"/>
      <c r="R4" s="85"/>
      <c r="S4" s="85"/>
      <c r="T4" s="85"/>
      <c r="U4" s="85"/>
      <c r="V4" s="85"/>
      <c r="W4" s="85"/>
      <c r="X4" s="85"/>
      <c r="Y4" s="85"/>
      <c r="Z4" s="85"/>
    </row>
    <row r="5" spans="1:26" s="9" customFormat="1" ht="13.2" x14ac:dyDescent="0.25">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INDEX(Adr!D2:D89,Doklady!B102)&amp;", "&amp;INDEX(Adr!E2:E89,Doklady!B102)&amp;", "&amp;INDEX(Adr!F2:F89,Doklady!B102)</f>
        <v>Wolkrova 4, Bratislava, 851 01</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779" t="s">
        <v>333</v>
      </c>
      <c r="F9" s="780"/>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770">
        <f>SUMIF(K:K,A10,I:I)</f>
        <v>0</v>
      </c>
      <c r="F10" s="771"/>
      <c r="L10" s="120" t="s">
        <v>334</v>
      </c>
      <c r="M10" s="118"/>
      <c r="N10" s="118"/>
      <c r="O10" s="118"/>
      <c r="P10" s="118"/>
      <c r="Q10" s="118"/>
      <c r="R10" s="118"/>
      <c r="S10" s="118"/>
    </row>
    <row r="11" spans="1:26" ht="17.399999999999999" x14ac:dyDescent="0.3">
      <c r="A11" s="69" t="s">
        <v>319</v>
      </c>
      <c r="B11" s="70" t="s">
        <v>320</v>
      </c>
      <c r="C11" s="126">
        <f>SUMIF(FP!J:J,Doklady!$B$1&amp;A11,FP!D:D)</f>
        <v>474850.37</v>
      </c>
      <c r="D11" s="126">
        <f>+C11-E11</f>
        <v>474850.37</v>
      </c>
      <c r="E11" s="781">
        <f>+I39-I42+I44-I47</f>
        <v>0</v>
      </c>
      <c r="F11" s="782"/>
      <c r="J11" s="176"/>
      <c r="L11" s="161" t="str">
        <f>L41</f>
        <v>a - streľba - bežné transfery</v>
      </c>
      <c r="M11" s="118"/>
      <c r="N11" s="118"/>
      <c r="O11" s="118"/>
      <c r="P11" s="118"/>
      <c r="Q11" s="118"/>
      <c r="R11" s="118"/>
      <c r="S11" s="118"/>
    </row>
    <row r="12" spans="1:26" ht="17.399999999999999" x14ac:dyDescent="0.3">
      <c r="A12" s="69" t="s">
        <v>321</v>
      </c>
      <c r="B12" s="70" t="s">
        <v>322</v>
      </c>
      <c r="C12" s="126">
        <f>SUMIF(FP!J:J,Doklady!$B$1&amp;A12,FP!D:D)</f>
        <v>0</v>
      </c>
      <c r="D12" s="126">
        <f>C12-E12</f>
        <v>0</v>
      </c>
      <c r="E12" s="770">
        <f>SUMIF(K:K,A12,I:I)</f>
        <v>0</v>
      </c>
      <c r="F12" s="771"/>
      <c r="J12" s="177"/>
      <c r="L12" s="161" t="str">
        <f>L42</f>
        <v>a - streľba - kapitálové transfery</v>
      </c>
      <c r="N12" s="118"/>
      <c r="O12" s="118"/>
      <c r="P12" s="118"/>
      <c r="Q12" s="118"/>
      <c r="R12" s="118"/>
      <c r="S12" s="118"/>
    </row>
    <row r="13" spans="1:26" ht="17.399999999999999" x14ac:dyDescent="0.3">
      <c r="A13" s="69" t="s">
        <v>323</v>
      </c>
      <c r="B13" s="70" t="s">
        <v>324</v>
      </c>
      <c r="C13" s="126">
        <f>SUMIF(FP!J:J,Doklady!$B$1&amp;A13,FP!D:D)</f>
        <v>0</v>
      </c>
      <c r="D13" s="126">
        <f>C13-E13</f>
        <v>0</v>
      </c>
      <c r="E13" s="770">
        <f>SUMIF(K:K,A13,I:I)</f>
        <v>0</v>
      </c>
      <c r="F13" s="771"/>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783">
        <f>SUMIF(K:K,A14,I:I)</f>
        <v>0</v>
      </c>
      <c r="F14" s="784"/>
      <c r="J14" s="8"/>
      <c r="L14" s="161" t="str">
        <f>L47</f>
        <v>2</v>
      </c>
      <c r="N14" s="118"/>
      <c r="O14" s="118"/>
      <c r="P14" s="118"/>
      <c r="Q14" s="118"/>
      <c r="R14" s="118"/>
      <c r="S14" s="118"/>
    </row>
    <row r="15" spans="1:26" ht="5.25" customHeight="1" thickTop="1" x14ac:dyDescent="0.25">
      <c r="I15" s="9"/>
    </row>
    <row r="16" spans="1:26" s="9" customFormat="1" ht="13.2" x14ac:dyDescent="0.25">
      <c r="A16" s="117" t="s">
        <v>335</v>
      </c>
      <c r="B16" s="790" t="s">
        <v>336</v>
      </c>
      <c r="C16" s="791"/>
      <c r="D16" s="791"/>
      <c r="E16" s="791"/>
      <c r="F16" s="791"/>
      <c r="G16" s="791"/>
      <c r="H16" s="792"/>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785" t="s">
        <v>339</v>
      </c>
      <c r="C17" s="785"/>
      <c r="D17" s="785"/>
      <c r="E17" s="785"/>
      <c r="F17" s="785"/>
      <c r="G17" s="785"/>
      <c r="H17" s="785"/>
      <c r="I17" s="73">
        <f>SUMIF(FP!I:I,Doklady!$B$1&amp;A17,FP!D:D)</f>
        <v>474850.37</v>
      </c>
      <c r="T17" s="86"/>
    </row>
    <row r="18" spans="1:20" x14ac:dyDescent="0.2">
      <c r="A18" s="135" t="s">
        <v>340</v>
      </c>
      <c r="B18" s="785" t="s">
        <v>341</v>
      </c>
      <c r="C18" s="785"/>
      <c r="D18" s="785"/>
      <c r="E18" s="785"/>
      <c r="F18" s="785"/>
      <c r="G18" s="785"/>
      <c r="H18" s="785"/>
      <c r="I18" s="73">
        <f>SUMIF(FP!I:I,Doklady!$B$1&amp;A18,FP!D:D)</f>
        <v>0</v>
      </c>
    </row>
    <row r="19" spans="1:20" x14ac:dyDescent="0.2">
      <c r="A19" s="115" t="s">
        <v>342</v>
      </c>
      <c r="B19" s="785" t="s">
        <v>343</v>
      </c>
      <c r="C19" s="785"/>
      <c r="D19" s="785"/>
      <c r="E19" s="785"/>
      <c r="F19" s="785"/>
      <c r="G19" s="785"/>
      <c r="H19" s="785"/>
      <c r="I19" s="73">
        <f>SUMIF(FP!I:I,Doklady!$B$1&amp;A19,FP!D:D)</f>
        <v>0</v>
      </c>
    </row>
    <row r="20" spans="1:20" x14ac:dyDescent="0.2">
      <c r="A20" s="135" t="s">
        <v>344</v>
      </c>
      <c r="B20" s="774" t="s">
        <v>345</v>
      </c>
      <c r="C20" s="775"/>
      <c r="D20" s="775"/>
      <c r="E20" s="775"/>
      <c r="F20" s="775"/>
      <c r="G20" s="775"/>
      <c r="H20" s="776"/>
      <c r="I20" s="73">
        <f>SUMIF(FP!I:I,Doklady!$B$1&amp;A20,FP!D:D)</f>
        <v>0</v>
      </c>
      <c r="T20" s="86"/>
    </row>
    <row r="21" spans="1:20" x14ac:dyDescent="0.2">
      <c r="A21" s="115" t="s">
        <v>346</v>
      </c>
      <c r="B21" s="774" t="s">
        <v>347</v>
      </c>
      <c r="C21" s="775"/>
      <c r="D21" s="775"/>
      <c r="E21" s="775"/>
      <c r="F21" s="775"/>
      <c r="G21" s="775"/>
      <c r="H21" s="776"/>
      <c r="I21" s="73">
        <f>SUMIF(FP!I:I,Doklady!$B$1&amp;A21,FP!D:D)</f>
        <v>0</v>
      </c>
      <c r="T21" s="86"/>
    </row>
    <row r="22" spans="1:20" x14ac:dyDescent="0.2">
      <c r="A22" s="135" t="s">
        <v>348</v>
      </c>
      <c r="B22" s="793" t="s">
        <v>349</v>
      </c>
      <c r="C22" s="794"/>
      <c r="D22" s="794"/>
      <c r="E22" s="794"/>
      <c r="F22" s="794"/>
      <c r="G22" s="794"/>
      <c r="H22" s="795"/>
      <c r="I22" s="73">
        <f>SUMIF(FP!I:I,Doklady!$B$1&amp;A22,FP!D:D)</f>
        <v>0</v>
      </c>
      <c r="T22" s="86"/>
    </row>
    <row r="23" spans="1:20" x14ac:dyDescent="0.2">
      <c r="A23" s="115" t="s">
        <v>350</v>
      </c>
      <c r="B23" s="774" t="s">
        <v>351</v>
      </c>
      <c r="C23" s="775"/>
      <c r="D23" s="775"/>
      <c r="E23" s="775"/>
      <c r="F23" s="775"/>
      <c r="G23" s="775"/>
      <c r="H23" s="776"/>
      <c r="I23" s="73">
        <f>SUMIF(FP!I:I,Doklady!$B$1&amp;A23,FP!D:D)</f>
        <v>0</v>
      </c>
      <c r="T23" s="86"/>
    </row>
    <row r="24" spans="1:20" x14ac:dyDescent="0.2">
      <c r="A24" s="135" t="s">
        <v>352</v>
      </c>
      <c r="B24" s="774" t="s">
        <v>353</v>
      </c>
      <c r="C24" s="775"/>
      <c r="D24" s="775"/>
      <c r="E24" s="775"/>
      <c r="F24" s="775"/>
      <c r="G24" s="775"/>
      <c r="H24" s="776"/>
      <c r="I24" s="73">
        <f>SUMIF(FP!I:I,Doklady!$B$1&amp;A24,FP!D:D)</f>
        <v>0</v>
      </c>
      <c r="T24" s="86"/>
    </row>
    <row r="25" spans="1:20" x14ac:dyDescent="0.2">
      <c r="A25" s="115" t="s">
        <v>354</v>
      </c>
      <c r="B25" s="786" t="s">
        <v>355</v>
      </c>
      <c r="C25" s="787"/>
      <c r="D25" s="787"/>
      <c r="E25" s="787"/>
      <c r="F25" s="787"/>
      <c r="G25" s="787"/>
      <c r="H25" s="788"/>
      <c r="I25" s="73">
        <f>SUMIF(FP!I:I,Doklady!$B$1&amp;A25,FP!D:D)</f>
        <v>0</v>
      </c>
      <c r="T25" s="86"/>
    </row>
    <row r="26" spans="1:20" x14ac:dyDescent="0.2">
      <c r="A26" s="135" t="s">
        <v>356</v>
      </c>
      <c r="B26" s="774" t="s">
        <v>357</v>
      </c>
      <c r="C26" s="775"/>
      <c r="D26" s="775"/>
      <c r="E26" s="775"/>
      <c r="F26" s="775"/>
      <c r="G26" s="775"/>
      <c r="H26" s="776"/>
      <c r="I26" s="73">
        <f>SUMIF(FP!I:I,Doklady!$B$1&amp;A26,FP!D:D)</f>
        <v>0</v>
      </c>
      <c r="T26" s="86"/>
    </row>
    <row r="27" spans="1:20" x14ac:dyDescent="0.2">
      <c r="A27" s="115" t="s">
        <v>358</v>
      </c>
      <c r="B27" s="774" t="s">
        <v>359</v>
      </c>
      <c r="C27" s="775"/>
      <c r="D27" s="775"/>
      <c r="E27" s="775"/>
      <c r="F27" s="775"/>
      <c r="G27" s="775"/>
      <c r="H27" s="776"/>
      <c r="I27" s="73">
        <f>SUMIF(FP!I:I,Doklady!$B$1&amp;A27,FP!D:D)</f>
        <v>0</v>
      </c>
      <c r="T27" s="86"/>
    </row>
    <row r="28" spans="1:20" x14ac:dyDescent="0.2">
      <c r="A28" s="135" t="s">
        <v>360</v>
      </c>
      <c r="B28" s="774" t="s">
        <v>361</v>
      </c>
      <c r="C28" s="775"/>
      <c r="D28" s="775"/>
      <c r="E28" s="775"/>
      <c r="F28" s="775"/>
      <c r="G28" s="775"/>
      <c r="H28" s="776"/>
      <c r="I28" s="73">
        <f>SUMIF(FP!I:I,Doklady!$B$1&amp;A28,FP!D:D)</f>
        <v>0</v>
      </c>
      <c r="T28" s="86"/>
    </row>
    <row r="29" spans="1:20" x14ac:dyDescent="0.2">
      <c r="A29" s="115" t="s">
        <v>362</v>
      </c>
      <c r="B29" s="774" t="s">
        <v>363</v>
      </c>
      <c r="C29" s="775"/>
      <c r="D29" s="775"/>
      <c r="E29" s="775"/>
      <c r="F29" s="775"/>
      <c r="G29" s="775"/>
      <c r="H29" s="776"/>
      <c r="I29" s="73">
        <f>SUMIF(FP!I:I,Doklady!$B$1&amp;A29,FP!D:D)</f>
        <v>0</v>
      </c>
      <c r="T29" s="86"/>
    </row>
    <row r="30" spans="1:20" hidden="1" x14ac:dyDescent="0.2">
      <c r="A30" s="135" t="s">
        <v>364</v>
      </c>
      <c r="B30" s="774"/>
      <c r="C30" s="775"/>
      <c r="D30" s="775"/>
      <c r="E30" s="775"/>
      <c r="F30" s="775"/>
      <c r="G30" s="775"/>
      <c r="H30" s="776"/>
      <c r="I30" s="73">
        <f>SUMIF(FP!I:I,Doklady!$B$1&amp;A30,FP!D:D)</f>
        <v>0</v>
      </c>
      <c r="T30" s="86"/>
    </row>
    <row r="31" spans="1:20" hidden="1" x14ac:dyDescent="0.2">
      <c r="A31" s="115" t="s">
        <v>365</v>
      </c>
      <c r="B31" s="774"/>
      <c r="C31" s="775"/>
      <c r="D31" s="775"/>
      <c r="E31" s="775"/>
      <c r="F31" s="775"/>
      <c r="G31" s="775"/>
      <c r="H31" s="776"/>
      <c r="I31" s="73">
        <f>SUMIF(FP!I:I,Doklady!$B$1&amp;A31,FP!D:D)</f>
        <v>0</v>
      </c>
      <c r="T31" s="86"/>
    </row>
    <row r="32" spans="1:20" hidden="1" x14ac:dyDescent="0.2">
      <c r="A32" s="135" t="s">
        <v>366</v>
      </c>
      <c r="B32" s="796"/>
      <c r="C32" s="797"/>
      <c r="D32" s="797"/>
      <c r="E32" s="797"/>
      <c r="F32" s="797"/>
      <c r="G32" s="797"/>
      <c r="H32" s="798"/>
      <c r="I32" s="73">
        <f>SUMIF(FP!I:I,Doklady!$B$1&amp;A32,FP!D:D)</f>
        <v>0</v>
      </c>
      <c r="T32" s="86"/>
    </row>
    <row r="33" spans="1:21" hidden="1" x14ac:dyDescent="0.2">
      <c r="A33" s="115" t="s">
        <v>367</v>
      </c>
      <c r="B33" s="796"/>
      <c r="C33" s="797"/>
      <c r="D33" s="797"/>
      <c r="E33" s="797"/>
      <c r="F33" s="797"/>
      <c r="G33" s="797"/>
      <c r="H33" s="798"/>
      <c r="I33" s="73">
        <f>SUMIF(FP!I:I,Doklady!$B$1&amp;A33,FP!D:D)</f>
        <v>0</v>
      </c>
      <c r="T33" s="86"/>
    </row>
    <row r="34" spans="1:21" hidden="1" x14ac:dyDescent="0.2">
      <c r="A34" s="135" t="s">
        <v>368</v>
      </c>
      <c r="B34" s="799"/>
      <c r="C34" s="799"/>
      <c r="D34" s="799"/>
      <c r="E34" s="799"/>
      <c r="F34" s="799"/>
      <c r="G34" s="799"/>
      <c r="H34" s="799"/>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30.6" x14ac:dyDescent="0.2">
      <c r="A38" s="67" t="s">
        <v>335</v>
      </c>
      <c r="B38" s="67" t="str">
        <f>"Šport "&amp;K40</f>
        <v>Šport streľba</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94970.074000000008</v>
      </c>
      <c r="G39" s="78">
        <f>+MAX(I39-C39-D39-E39-F39-H39,0)</f>
        <v>370245.92599999998</v>
      </c>
      <c r="H39" s="78">
        <f>+IFERROR(VLOOKUP(K40&amp;" - kapitálové transfery",B$53:C$90,2,0),0)</f>
        <v>9634.3700000000008</v>
      </c>
      <c r="I39" s="73">
        <f>SUMIF(FP!K:K,K40,FP!D:D)</f>
        <v>474850.37</v>
      </c>
      <c r="L39" s="84">
        <f>COUNTIF(FP!N:N,Doklady!B1&amp;"aK")</f>
        <v>1</v>
      </c>
      <c r="T39" s="86"/>
    </row>
    <row r="40" spans="1:21" x14ac:dyDescent="0.2">
      <c r="A40" s="115" t="s">
        <v>338</v>
      </c>
      <c r="B40" s="116" t="s">
        <v>377</v>
      </c>
      <c r="C40" s="78">
        <f>DSUM(Doklady!A103:J10000,"GGG",Spolu!L40:M42)</f>
        <v>26714.199999999993</v>
      </c>
      <c r="D40" s="78">
        <f>DSUM(Doklady!A103:J10000,"GGG",Spolu!N40:O42)</f>
        <v>85604.62000000001</v>
      </c>
      <c r="E40" s="78">
        <f>DSUM(Doklady!A103:J10000,"GGG",Spolu!P40:Q42)</f>
        <v>83402.133999999991</v>
      </c>
      <c r="F40" s="78">
        <f>DSUM(Doklady!A103:J10000,"GGG",Spolu!R40:S42)</f>
        <v>94970.070000000036</v>
      </c>
      <c r="G40" s="78">
        <f>DSUM(Doklady!A103:J10000,"GGG",Spolu!T40:U42)-H40</f>
        <v>174524.98</v>
      </c>
      <c r="H40" s="78">
        <f>+IFERROR(VLOOKUP(K40&amp;" - kapitálové transfery",B$53:D$90,3,0),0)</f>
        <v>9634.3700000000008</v>
      </c>
      <c r="I40" s="73">
        <f>+C40+D40+E40+F40+G40+H40</f>
        <v>474850.37400000007</v>
      </c>
      <c r="J40" s="218" t="str">
        <f>+K45</f>
        <v>.</v>
      </c>
      <c r="K40" s="218" t="str">
        <f>IF(L38&gt;0,INDEX(FP!K:K,Doklady!B2),".")</f>
        <v>streľba</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streľba - bežné transfery</v>
      </c>
      <c r="M41" s="120">
        <v>1</v>
      </c>
      <c r="N41" s="161" t="str">
        <f>+L41</f>
        <v>a - streľba - bežné transfery</v>
      </c>
      <c r="O41" s="120">
        <v>2</v>
      </c>
      <c r="P41" s="161" t="str">
        <f>+L41</f>
        <v>a - streľba - bežné transfery</v>
      </c>
      <c r="Q41" s="120">
        <v>3</v>
      </c>
      <c r="R41" s="161" t="str">
        <f>+L41</f>
        <v>a - streľba - bežné transfery</v>
      </c>
      <c r="S41" s="120">
        <v>4</v>
      </c>
      <c r="T41" s="161" t="str">
        <f>+L41</f>
        <v>a - streľba - bežné transfery</v>
      </c>
      <c r="U41" s="120">
        <v>5</v>
      </c>
    </row>
    <row r="42" spans="1:21" ht="10.5" customHeight="1" x14ac:dyDescent="0.2">
      <c r="A42" s="115" t="s">
        <v>338</v>
      </c>
      <c r="B42" s="116" t="s">
        <v>380</v>
      </c>
      <c r="C42" s="73">
        <f>+C40</f>
        <v>26714.199999999993</v>
      </c>
      <c r="D42" s="216">
        <f>+D40</f>
        <v>85604.62000000001</v>
      </c>
      <c r="E42" s="216">
        <f>+E40</f>
        <v>83402.133999999991</v>
      </c>
      <c r="F42" s="216">
        <f>+MIN(F39:F40)</f>
        <v>94970.070000000036</v>
      </c>
      <c r="G42" s="216">
        <f>+MIN(G39+MAX(F39-F40,0)-MAX(E40-E39,0)-MAX(D40-D39,0)-MAX(C40-C39,0),G40)</f>
        <v>174524.976</v>
      </c>
      <c r="H42" s="216">
        <f>+MIN(H39:H40)</f>
        <v>9634.3700000000008</v>
      </c>
      <c r="I42" s="73">
        <f>+C42+D42+E42+MIN(F39:F40)+G42+H42</f>
        <v>474850.37</v>
      </c>
      <c r="J42" s="219">
        <f>+K47</f>
        <v>0</v>
      </c>
      <c r="K42" s="219">
        <f>+I42-H42</f>
        <v>465216</v>
      </c>
      <c r="L42" s="161" t="str">
        <f>+SUBSTITUTE(L41,"bežné","kapitálové")</f>
        <v>a - streľba - kapitálové transfery</v>
      </c>
      <c r="M42" s="120">
        <v>1</v>
      </c>
      <c r="N42" s="161" t="str">
        <f>+L42</f>
        <v>a - streľba - kapitálové transfery</v>
      </c>
      <c r="O42" s="120">
        <v>2</v>
      </c>
      <c r="P42" s="161" t="str">
        <f>+L42</f>
        <v>a - streľba - kapitálové transfery</v>
      </c>
      <c r="Q42" s="120">
        <v>3</v>
      </c>
      <c r="R42" s="161" t="str">
        <f>+L42</f>
        <v>a - streľba - kapitálové transfery</v>
      </c>
      <c r="S42" s="120">
        <v>4</v>
      </c>
      <c r="T42" s="161" t="str">
        <f>+L42</f>
        <v>a - streľba - kapitálové transfery</v>
      </c>
      <c r="U42" s="120">
        <v>5</v>
      </c>
    </row>
    <row r="43" spans="1:21" ht="30.6"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772"/>
      <c r="B50" s="773"/>
      <c r="C50" s="773"/>
      <c r="D50" s="773"/>
      <c r="E50" s="773"/>
      <c r="F50" s="773"/>
      <c r="G50" s="773"/>
      <c r="H50" s="773"/>
      <c r="I50" s="773"/>
      <c r="T50" s="86"/>
    </row>
    <row r="51" spans="1:20" x14ac:dyDescent="0.2">
      <c r="A51" s="112"/>
      <c r="B51" s="113"/>
      <c r="C51" s="111"/>
      <c r="D51" s="114"/>
      <c r="E51" s="114"/>
      <c r="F51" s="114"/>
      <c r="G51" s="222"/>
      <c r="H51" s="114"/>
      <c r="I51" s="114"/>
      <c r="T51" s="86"/>
    </row>
    <row r="52" spans="1:20" ht="20.399999999999999"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streľba - bežné transfery</v>
      </c>
      <c r="C53" s="73">
        <f>IF(A53&lt;&gt;"",INDEX(FP!D:D,Doklady!B$2+(ROW()-53)),"")</f>
        <v>465216</v>
      </c>
      <c r="D53" s="73">
        <f>IF(A53&lt;&gt;"",Doklady!I1-Doklady!J1,"")</f>
        <v>465216.00400000054</v>
      </c>
      <c r="E53" s="73">
        <f>IF(A53&lt;&gt;"",MIN(D53,C53)*Doklady!C1/(1-Doklady!C1),"")</f>
        <v>0</v>
      </c>
      <c r="F53" s="71">
        <f>IF(A53&lt;&gt;"",Doklady!J1,"")</f>
        <v>0</v>
      </c>
      <c r="G53" s="73">
        <f>+IFERROR(HLOOKUP(IF(RIGHT(B53,15)="bežné transfery",LEFT(B53,LEN(B53)-18),0),$J$40:$K$42,3,0),MIN(C53,D53))</f>
        <v>465216</v>
      </c>
      <c r="H53" s="71"/>
      <c r="I53" s="73">
        <f>IF(A53&lt;&gt;"",MAX(IF(G53&lt;C53,C53-G53,0)+IF(F53&lt;E53,E53-F53,0),0),0)</f>
        <v>0</v>
      </c>
      <c r="J53" s="84" t="str">
        <f>IF(D53&gt;C53,"Vyúčtované prostriedky nemôžu byť väčšie ako poskytnuté. Opravte v hárku ""Doklady""","")</f>
        <v>Vyúčtované prostriedky nemôžu byť väčšie ako poskytnuté. Opravte v hárku "Doklady"</v>
      </c>
      <c r="K53" s="84" t="str">
        <f>Doklady!F1</f>
        <v>026 02</v>
      </c>
      <c r="L53" s="84" t="str">
        <f>IF(A53&lt;&gt;"",INDEX(FP!H:H,Doklady!B$2+(ROW()-52)),"")</f>
        <v>K</v>
      </c>
      <c r="M53" s="84" t="str">
        <f>K53&amp;L53</f>
        <v>026 02K</v>
      </c>
      <c r="T53" s="86"/>
    </row>
    <row r="54" spans="1:20" ht="12" customHeight="1" x14ac:dyDescent="0.2">
      <c r="A54" s="75" t="str">
        <f>Doklady!D2</f>
        <v>a</v>
      </c>
      <c r="B54" s="119" t="str">
        <f>Doklady!H2</f>
        <v>streľba - kapitálové transfery</v>
      </c>
      <c r="C54" s="73">
        <f>IF(A54&lt;&gt;"",INDEX(FP!D:D,Doklady!B$2+(ROW()-53)),"")</f>
        <v>9634.3700000000008</v>
      </c>
      <c r="D54" s="73">
        <f>IF(A54&lt;&gt;"",Doklady!I2-Doklady!J2,"")</f>
        <v>9634.3700000000008</v>
      </c>
      <c r="E54" s="73">
        <f>IF(A54&lt;&gt;"",MIN(D54,C54)*Doklady!C2/(1-Doklady!C2),"")</f>
        <v>0</v>
      </c>
      <c r="F54" s="71">
        <f>IF(A54&lt;&gt;"",Doklady!J2,"")</f>
        <v>0</v>
      </c>
      <c r="G54" s="73">
        <f t="shared" ref="G54:G117" si="0">+IFERROR(HLOOKUP(IF(RIGHT(B54,15)="bežné transfery",LEFT(B54,LEN(B54)-18),0),$J$40:$K$42,3,0),MIN(C54,D54))</f>
        <v>9634.3700000000008</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026 02</v>
      </c>
      <c r="L54" s="84" t="str">
        <f>IF(A54&lt;&gt;"",INDEX(FP!H:H,Doklady!B$2+(ROW()-52)),"")</f>
        <v>B</v>
      </c>
      <c r="M54" s="84" t="str">
        <f t="shared" ref="M54:M117" si="3">K54&amp;L54</f>
        <v>026 02B</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474850.37</v>
      </c>
      <c r="D130" s="228">
        <f t="shared" ref="D130:I130" si="9">SUM(D53:D129)</f>
        <v>474850.37400000053</v>
      </c>
      <c r="E130" s="228">
        <f t="shared" si="9"/>
        <v>0</v>
      </c>
      <c r="F130" s="228">
        <f t="shared" si="9"/>
        <v>0</v>
      </c>
      <c r="G130" s="228">
        <f t="shared" si="9"/>
        <v>474850.37</v>
      </c>
      <c r="H130" s="228">
        <f t="shared" si="9"/>
        <v>0</v>
      </c>
      <c r="I130" s="228">
        <f t="shared" si="9"/>
        <v>0</v>
      </c>
      <c r="J130" s="224" t="str">
        <f>IF(D130&gt;C130,"Vyúčtované prostriedky nemôžu byť väčšie ako poskytnuté. Opravte v hárku ""Doklady""","")</f>
        <v>Vyúčtované prostriedky nemôžu byť väčšie ako poskytnuté. Opravte v hárku "Doklady"</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395</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396</v>
      </c>
      <c r="B139" s="9"/>
      <c r="C139" s="74"/>
      <c r="D139" s="74"/>
      <c r="E139" s="74"/>
      <c r="F139" s="74"/>
      <c r="G139" s="74"/>
      <c r="H139" s="74"/>
      <c r="I139" s="74"/>
      <c r="J139" s="85"/>
    </row>
    <row r="140" spans="1:26" ht="13.2" x14ac:dyDescent="0.25">
      <c r="A140" s="9"/>
      <c r="B140" s="281"/>
      <c r="C140" s="229"/>
      <c r="D140" s="789"/>
      <c r="E140" s="789"/>
      <c r="F140" s="789"/>
      <c r="G140" s="789"/>
      <c r="H140" s="789"/>
      <c r="I140" s="789"/>
      <c r="J140" s="85"/>
    </row>
    <row r="141" spans="1:26" ht="68.25" customHeight="1" x14ac:dyDescent="0.25">
      <c r="A141" s="9"/>
      <c r="B141" s="283" t="s">
        <v>397</v>
      </c>
      <c r="C141" s="214"/>
      <c r="D141" s="769" t="s">
        <v>398</v>
      </c>
      <c r="E141" s="769"/>
      <c r="F141" s="769"/>
      <c r="G141" s="769"/>
      <c r="H141" s="769"/>
      <c r="I141" s="769"/>
      <c r="J141" s="85"/>
    </row>
    <row r="142" spans="1:26" ht="13.2" x14ac:dyDescent="0.25">
      <c r="A142" s="9"/>
      <c r="B142" s="282"/>
      <c r="C142" s="214"/>
      <c r="D142" s="263"/>
      <c r="E142" s="263"/>
      <c r="F142" s="263"/>
      <c r="G142" s="263"/>
      <c r="H142" s="263"/>
      <c r="I142" s="263"/>
      <c r="J142" s="85"/>
    </row>
    <row r="143" spans="1:26" ht="13.2" x14ac:dyDescent="0.25">
      <c r="A143" s="9"/>
      <c r="B143" s="282"/>
      <c r="C143" s="214"/>
      <c r="D143" s="263"/>
      <c r="E143" s="263"/>
      <c r="F143" s="263"/>
      <c r="G143" s="263"/>
      <c r="H143" s="263"/>
      <c r="I143" s="263"/>
      <c r="J143" s="85"/>
    </row>
    <row r="144" spans="1:26" ht="13.2" x14ac:dyDescent="0.25">
      <c r="A144" s="9"/>
      <c r="B144" s="283"/>
      <c r="C144" s="214"/>
      <c r="D144" s="263"/>
      <c r="E144" s="263"/>
      <c r="F144" s="263"/>
      <c r="G144" s="263"/>
      <c r="H144" s="263"/>
      <c r="I144" s="263"/>
      <c r="J144" s="85"/>
    </row>
    <row r="145" spans="2:2" ht="13.2" x14ac:dyDescent="0.25">
      <c r="B145" s="266"/>
    </row>
  </sheetData>
  <sheetProtection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789" priority="43" stopIfTrue="1" operator="lessThanOrEqual">
      <formula>0</formula>
    </cfRule>
    <cfRule type="cellIs" dxfId="788" priority="44" stopIfTrue="1" operator="greaterThan">
      <formula>0</formula>
    </cfRule>
  </conditionalFormatting>
  <conditionalFormatting sqref="D53:D129">
    <cfRule type="expression" dxfId="787" priority="31" stopIfTrue="1">
      <formula>$C53=$D53</formula>
    </cfRule>
    <cfRule type="expression" dxfId="786" priority="33" stopIfTrue="1">
      <formula>$C53&lt;&gt;$D53</formula>
    </cfRule>
  </conditionalFormatting>
  <conditionalFormatting sqref="E9:F9">
    <cfRule type="expression" dxfId="785" priority="38" stopIfTrue="1">
      <formula>SUM($E$10:$F$14)&gt;0</formula>
    </cfRule>
  </conditionalFormatting>
  <conditionalFormatting sqref="G53:G129">
    <cfRule type="expression" dxfId="784" priority="13" stopIfTrue="1">
      <formula>$C53=$G53</formula>
    </cfRule>
    <cfRule type="expression" dxfId="783" priority="14" stopIfTrue="1">
      <formula>$C53&lt;&gt;$G53</formula>
    </cfRule>
  </conditionalFormatting>
  <conditionalFormatting sqref="I42">
    <cfRule type="cellIs" dxfId="782" priority="1" stopIfTrue="1" operator="greaterThan">
      <formula>0</formula>
    </cfRule>
  </conditionalFormatting>
  <conditionalFormatting sqref="I47">
    <cfRule type="cellIs" dxfId="781" priority="15" stopIfTrue="1" operator="greaterThan">
      <formula>0</formula>
    </cfRule>
  </conditionalFormatting>
  <conditionalFormatting sqref="I53:I129">
    <cfRule type="cellIs" dxfId="780" priority="40" stopIfTrue="1" operator="equal">
      <formula>0</formula>
    </cfRule>
    <cfRule type="cellIs" dxfId="77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3"/>
  <dimension ref="A1:Y5000"/>
  <sheetViews>
    <sheetView topLeftCell="A100" workbookViewId="0">
      <selection activeCell="A1885" sqref="A1885"/>
    </sheetView>
  </sheetViews>
  <sheetFormatPr defaultColWidth="11.44140625" defaultRowHeight="10.199999999999999" x14ac:dyDescent="0.2"/>
  <cols>
    <col min="1" max="1" width="34.109375" style="6" customWidth="1"/>
    <col min="2" max="2" width="10.77734375" style="6" bestFit="1" customWidth="1"/>
    <col min="3" max="3" width="12" style="6" bestFit="1" customWidth="1"/>
    <col min="4" max="4" width="10.109375" style="6" bestFit="1" customWidth="1"/>
    <col min="5" max="5" width="10.109375" style="6" customWidth="1"/>
    <col min="6" max="6" width="31.44140625" style="6" customWidth="1"/>
    <col min="7" max="7" width="9.44140625" style="6" bestFit="1" customWidth="1"/>
    <col min="8" max="8" width="23.77734375" style="6" customWidth="1"/>
    <col min="9" max="9" width="11.44140625" style="7" customWidth="1"/>
    <col min="10" max="10" width="4.44140625" style="76" customWidth="1"/>
    <col min="11" max="11" width="5.44140625" style="91" customWidth="1"/>
    <col min="12" max="25" width="5.44140625" style="90" customWidth="1"/>
    <col min="26" max="16384" width="11.44140625" style="8"/>
  </cols>
  <sheetData>
    <row r="1" spans="1:25" s="6" customFormat="1" ht="10.8" hidden="1" thickBot="1" x14ac:dyDescent="0.25">
      <c r="A1" s="231" t="str">
        <f>IF(ROW()&lt;=B$3,INDEX(FP!F:F,B$2+ROW()-1)&amp;" - "&amp;INDEX(FP!C:C,B$2+ROW()-1),"")</f>
        <v>a - streľba - bežné transfery</v>
      </c>
      <c r="B1" s="232" t="str">
        <f>INDEX(Adr!A:A,B102+1)</f>
        <v>00603341</v>
      </c>
      <c r="C1" s="233">
        <f>IF(ROW()&lt;=B$3,INDEX(FP!E:E,B$2+ROW()-1),"")</f>
        <v>0</v>
      </c>
      <c r="D1" s="234" t="str">
        <f>IF(ROW()&lt;=B$3,INDEX(FP!F:F,B$2+ROW()-1),"")</f>
        <v>a</v>
      </c>
      <c r="E1" s="234"/>
      <c r="F1" s="234" t="str">
        <f>IF(ROW()&lt;=B$3,INDEX(FP!G:G,B$2+ROW()-1),"")</f>
        <v>026 02</v>
      </c>
      <c r="G1" s="234"/>
      <c r="H1" s="235" t="str">
        <f>IF(ROW()&lt;=B$3,INDEX(FP!C:C,B$2+ROW()-1),"")</f>
        <v>streľba - bežné transfery</v>
      </c>
      <c r="I1" s="236">
        <f t="shared" ref="I1:I6" si="0">IF(ROW()&lt;=B$3,SUMIF(A$107:A$10042,A1,I$107:I$10042),"")</f>
        <v>465216.00400000054</v>
      </c>
      <c r="J1" s="236">
        <f t="shared" ref="J1:J32" si="1">IF(ROW()&lt;=B$3,SUMIFS(I$103:I$50042,A$103:A$50042,K1,J$103:J$50042,L1),"")</f>
        <v>0</v>
      </c>
      <c r="K1" s="110" t="str">
        <f>$A1</f>
        <v>a - streľba - bežné transfery</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a - streľba - kapitálové transfery</v>
      </c>
      <c r="B2" s="237">
        <f>MATCH(B1,FP!A:A,0)</f>
        <v>52</v>
      </c>
      <c r="C2" s="233">
        <f>IF(ROW()&lt;=B$3,INDEX(FP!E:E,B$2+ROW()-1),"")</f>
        <v>0</v>
      </c>
      <c r="D2" s="234" t="str">
        <f>IF(ROW()&lt;=B$3,INDEX(FP!F:F,B$2+ROW()-1),"")</f>
        <v>a</v>
      </c>
      <c r="E2" s="234"/>
      <c r="F2" s="234" t="str">
        <f>IF(ROW()&lt;=B$3,INDEX(FP!G:G,B$2+ROW()-1),"")</f>
        <v>026 02</v>
      </c>
      <c r="G2" s="234"/>
      <c r="H2" s="235" t="str">
        <f>IF(ROW()&lt;=B$3,INDEX(FP!C:C,B$2+ROW()-1),"")</f>
        <v>streľba - kapitálové transfery</v>
      </c>
      <c r="I2" s="236">
        <f t="shared" si="0"/>
        <v>9634.3700000000008</v>
      </c>
      <c r="J2" s="236">
        <f t="shared" si="1"/>
        <v>0</v>
      </c>
      <c r="K2" s="110" t="str">
        <f>$A2</f>
        <v>a - streľba - kapitálové transfery</v>
      </c>
      <c r="L2" s="101">
        <v>99</v>
      </c>
      <c r="M2" s="97" t="s">
        <v>334</v>
      </c>
      <c r="N2" s="98" t="s">
        <v>378</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2</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a - streľba - kapitálové transfery</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334</v>
      </c>
      <c r="N8" s="103" t="s">
        <v>378</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334</v>
      </c>
      <c r="N10" s="98" t="s">
        <v>378</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334</v>
      </c>
      <c r="N12" s="103" t="s">
        <v>378</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334</v>
      </c>
      <c r="N14" s="98" t="s">
        <v>378</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334</v>
      </c>
      <c r="N18" s="98" t="s">
        <v>378</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334</v>
      </c>
      <c r="N20" s="103" t="s">
        <v>378</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334</v>
      </c>
      <c r="N22" s="95" t="s">
        <v>378</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334</v>
      </c>
      <c r="N24" s="103" t="s">
        <v>378</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334</v>
      </c>
      <c r="N26" s="95" t="s">
        <v>378</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334</v>
      </c>
      <c r="N30" s="95" t="s">
        <v>378</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334</v>
      </c>
      <c r="N32" s="103" t="s">
        <v>378</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334</v>
      </c>
      <c r="N66" s="95" t="s">
        <v>378</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334</v>
      </c>
      <c r="N68" s="103" t="s">
        <v>378</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334</v>
      </c>
      <c r="N70" s="95" t="s">
        <v>378</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334</v>
      </c>
      <c r="N72" s="103" t="s">
        <v>378</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334</v>
      </c>
      <c r="N74" s="95" t="s">
        <v>378</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334</v>
      </c>
      <c r="N76" s="103" t="s">
        <v>378</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334</v>
      </c>
      <c r="N78" s="95" t="s">
        <v>378</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334</v>
      </c>
      <c r="N80" s="103" t="s">
        <v>378</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334</v>
      </c>
      <c r="N82" s="95" t="s">
        <v>378</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334</v>
      </c>
      <c r="N84" s="103" t="s">
        <v>378</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334</v>
      </c>
      <c r="N86" s="95" t="s">
        <v>378</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334</v>
      </c>
      <c r="N88" s="103" t="s">
        <v>378</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334</v>
      </c>
      <c r="N90" s="95" t="s">
        <v>378</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334</v>
      </c>
      <c r="N92" s="103" t="s">
        <v>378</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334</v>
      </c>
      <c r="N94" s="95" t="s">
        <v>378</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399</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400</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401</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402</v>
      </c>
      <c r="G99" s="241"/>
      <c r="H99" s="241"/>
      <c r="I99" s="243"/>
      <c r="J99" s="245"/>
      <c r="K99" s="87"/>
      <c r="L99" s="88"/>
      <c r="M99" s="88"/>
      <c r="N99" s="88"/>
      <c r="O99" s="88"/>
      <c r="P99" s="88"/>
      <c r="Q99" s="88"/>
      <c r="R99" s="88"/>
      <c r="S99" s="88"/>
      <c r="T99" s="88"/>
      <c r="U99" s="88"/>
      <c r="V99" s="88"/>
      <c r="W99" s="88"/>
      <c r="X99" s="88"/>
      <c r="Y99" s="88"/>
    </row>
    <row r="100" spans="1:25" ht="30.45" customHeight="1" x14ac:dyDescent="0.3">
      <c r="A100" s="800" t="s">
        <v>1505</v>
      </c>
      <c r="B100" s="800"/>
      <c r="C100" s="800"/>
      <c r="D100" s="800"/>
      <c r="E100" s="800"/>
      <c r="F100" s="800"/>
      <c r="G100" s="800"/>
      <c r="H100" s="800"/>
      <c r="I100" s="802" t="s">
        <v>1488</v>
      </c>
      <c r="J100" s="802"/>
      <c r="K100" s="89"/>
    </row>
    <row r="101" spans="1:25" ht="15.6" x14ac:dyDescent="0.3">
      <c r="A101" s="803"/>
      <c r="B101" s="803"/>
      <c r="C101" s="803"/>
      <c r="D101" s="803"/>
      <c r="E101" s="803"/>
      <c r="F101" s="803"/>
      <c r="G101" s="803"/>
      <c r="H101" s="803"/>
      <c r="I101" s="801">
        <v>45887</v>
      </c>
      <c r="J101" s="801"/>
    </row>
    <row r="102" spans="1:25" ht="13.8" x14ac:dyDescent="0.25">
      <c r="A102" s="249" t="s">
        <v>403</v>
      </c>
      <c r="B102" s="250">
        <v>49</v>
      </c>
      <c r="C102" s="250"/>
      <c r="D102" s="251"/>
      <c r="E102" s="251"/>
      <c r="F102" s="251"/>
      <c r="G102" s="251"/>
      <c r="H102" s="251"/>
      <c r="I102" s="86"/>
      <c r="J102" s="220"/>
    </row>
    <row r="103" spans="1:25" s="83" customFormat="1" x14ac:dyDescent="0.2">
      <c r="A103" s="79" t="s">
        <v>334</v>
      </c>
      <c r="B103" s="80" t="s">
        <v>404</v>
      </c>
      <c r="C103" s="80" t="s">
        <v>405</v>
      </c>
      <c r="D103" s="80" t="s">
        <v>406</v>
      </c>
      <c r="E103" s="80"/>
      <c r="F103" s="80" t="s">
        <v>407</v>
      </c>
      <c r="G103" s="80"/>
      <c r="H103" s="80" t="s">
        <v>408</v>
      </c>
      <c r="I103" s="81" t="s">
        <v>409</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410</v>
      </c>
      <c r="F104" s="10" t="s">
        <v>65</v>
      </c>
      <c r="G104" s="10" t="s">
        <v>66</v>
      </c>
      <c r="H104" s="10" t="s">
        <v>67</v>
      </c>
      <c r="I104" s="295" t="s">
        <v>411</v>
      </c>
      <c r="J104" s="58" t="s">
        <v>69</v>
      </c>
      <c r="K104" s="92"/>
      <c r="L104" s="93"/>
      <c r="M104" s="93"/>
      <c r="N104" s="93"/>
      <c r="O104" s="93"/>
      <c r="P104" s="93"/>
      <c r="Q104" s="93"/>
      <c r="R104" s="93"/>
      <c r="S104" s="93"/>
      <c r="T104" s="93"/>
      <c r="U104" s="93"/>
      <c r="V104" s="93"/>
      <c r="W104" s="93"/>
      <c r="X104" s="93"/>
      <c r="Y104" s="93"/>
    </row>
    <row r="105" spans="1:25" s="12" customFormat="1" ht="15.75" customHeight="1" x14ac:dyDescent="0.25">
      <c r="A105" s="804" t="s">
        <v>412</v>
      </c>
      <c r="B105" s="805"/>
      <c r="C105" s="805"/>
      <c r="D105" s="805"/>
      <c r="E105" s="805"/>
      <c r="F105" s="805"/>
      <c r="G105" s="805"/>
      <c r="H105" s="805"/>
      <c r="I105" s="805"/>
      <c r="J105" s="806"/>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82.2" x14ac:dyDescent="0.25">
      <c r="A107" s="14" t="s">
        <v>1506</v>
      </c>
      <c r="B107" s="320"/>
      <c r="C107" s="320"/>
      <c r="D107" s="322"/>
      <c r="E107" s="323"/>
      <c r="F107" s="324" t="s">
        <v>1507</v>
      </c>
      <c r="G107" s="325"/>
      <c r="H107" s="326"/>
      <c r="I107" s="327"/>
      <c r="J107" s="77">
        <v>1</v>
      </c>
      <c r="K107" s="92"/>
    </row>
    <row r="108" spans="1:25" ht="61.8" x14ac:dyDescent="0.25">
      <c r="A108" s="14" t="s">
        <v>1506</v>
      </c>
      <c r="B108" s="320" t="s">
        <v>1508</v>
      </c>
      <c r="C108" s="326" t="s">
        <v>1509</v>
      </c>
      <c r="D108" s="322" t="s">
        <v>1510</v>
      </c>
      <c r="E108" s="328" t="s">
        <v>1511</v>
      </c>
      <c r="F108" s="323" t="s">
        <v>1512</v>
      </c>
      <c r="G108" s="325"/>
      <c r="H108" s="326" t="s">
        <v>1513</v>
      </c>
      <c r="I108" s="327">
        <v>139.5</v>
      </c>
      <c r="J108" s="77">
        <v>1</v>
      </c>
      <c r="K108" s="92"/>
    </row>
    <row r="109" spans="1:25" ht="61.8" x14ac:dyDescent="0.25">
      <c r="A109" s="14" t="s">
        <v>1506</v>
      </c>
      <c r="B109" s="320" t="s">
        <v>1514</v>
      </c>
      <c r="C109" s="326" t="s">
        <v>1515</v>
      </c>
      <c r="D109" s="322" t="s">
        <v>1516</v>
      </c>
      <c r="E109" s="328" t="s">
        <v>1511</v>
      </c>
      <c r="F109" s="323" t="s">
        <v>1517</v>
      </c>
      <c r="G109" s="325"/>
      <c r="H109" s="326" t="s">
        <v>1513</v>
      </c>
      <c r="I109" s="327">
        <v>131.5</v>
      </c>
      <c r="J109" s="77">
        <v>1</v>
      </c>
      <c r="K109" s="92"/>
    </row>
    <row r="110" spans="1:25" ht="21" x14ac:dyDescent="0.25">
      <c r="A110" s="14" t="s">
        <v>1506</v>
      </c>
      <c r="B110" s="320" t="s">
        <v>1518</v>
      </c>
      <c r="C110" s="326">
        <v>22255</v>
      </c>
      <c r="D110" s="322" t="s">
        <v>1519</v>
      </c>
      <c r="E110" s="328" t="s">
        <v>1511</v>
      </c>
      <c r="F110" s="323" t="s">
        <v>1520</v>
      </c>
      <c r="G110" s="325">
        <v>32367066</v>
      </c>
      <c r="H110" s="326" t="s">
        <v>1521</v>
      </c>
      <c r="I110" s="327">
        <v>12.1</v>
      </c>
      <c r="J110" s="77">
        <v>1</v>
      </c>
      <c r="K110" s="92"/>
    </row>
    <row r="111" spans="1:25" ht="41.4" x14ac:dyDescent="0.25">
      <c r="A111" s="14" t="s">
        <v>1506</v>
      </c>
      <c r="B111" s="320" t="s">
        <v>1522</v>
      </c>
      <c r="C111" s="326">
        <v>14</v>
      </c>
      <c r="D111" s="322" t="s">
        <v>1523</v>
      </c>
      <c r="E111" s="328" t="s">
        <v>1511</v>
      </c>
      <c r="F111" s="323" t="s">
        <v>5281</v>
      </c>
      <c r="G111" s="325">
        <v>46397931</v>
      </c>
      <c r="H111" s="326" t="s">
        <v>1524</v>
      </c>
      <c r="I111" s="327">
        <v>11.9</v>
      </c>
      <c r="J111" s="77">
        <v>1</v>
      </c>
      <c r="K111" s="92"/>
    </row>
    <row r="112" spans="1:25" ht="41.4" x14ac:dyDescent="0.25">
      <c r="A112" s="14" t="s">
        <v>1506</v>
      </c>
      <c r="B112" s="320" t="s">
        <v>1522</v>
      </c>
      <c r="C112" s="326">
        <v>14</v>
      </c>
      <c r="D112" s="322" t="s">
        <v>1523</v>
      </c>
      <c r="E112" s="328" t="s">
        <v>1525</v>
      </c>
      <c r="F112" s="323" t="s">
        <v>5282</v>
      </c>
      <c r="G112" s="325">
        <v>46397931</v>
      </c>
      <c r="H112" s="326" t="s">
        <v>1524</v>
      </c>
      <c r="I112" s="327">
        <v>295</v>
      </c>
      <c r="J112" s="77">
        <v>1</v>
      </c>
      <c r="K112" s="92"/>
    </row>
    <row r="113" spans="1:11" ht="82.2" x14ac:dyDescent="0.25">
      <c r="A113" s="14" t="s">
        <v>1506</v>
      </c>
      <c r="B113" s="320"/>
      <c r="C113" s="320"/>
      <c r="D113" s="322"/>
      <c r="E113" s="323"/>
      <c r="F113" s="324" t="s">
        <v>2071</v>
      </c>
      <c r="G113" s="325"/>
      <c r="H113" s="326"/>
      <c r="I113" s="327"/>
      <c r="J113" s="77">
        <v>1</v>
      </c>
      <c r="K113" s="92"/>
    </row>
    <row r="114" spans="1:11" ht="31.2" x14ac:dyDescent="0.25">
      <c r="A114" s="14" t="s">
        <v>1506</v>
      </c>
      <c r="B114" s="320" t="s">
        <v>1526</v>
      </c>
      <c r="C114" s="326">
        <v>1</v>
      </c>
      <c r="D114" s="322" t="s">
        <v>1527</v>
      </c>
      <c r="E114" s="328" t="s">
        <v>1528</v>
      </c>
      <c r="F114" s="323" t="s">
        <v>5283</v>
      </c>
      <c r="G114" s="325">
        <v>46397931</v>
      </c>
      <c r="H114" s="326" t="s">
        <v>1529</v>
      </c>
      <c r="I114" s="327">
        <v>222.8</v>
      </c>
      <c r="J114" s="77">
        <v>1</v>
      </c>
      <c r="K114" s="92"/>
    </row>
    <row r="115" spans="1:11" ht="31.2" x14ac:dyDescent="0.25">
      <c r="A115" s="14" t="s">
        <v>1506</v>
      </c>
      <c r="B115" s="320" t="s">
        <v>1530</v>
      </c>
      <c r="C115" s="326">
        <v>2</v>
      </c>
      <c r="D115" s="322" t="s">
        <v>1527</v>
      </c>
      <c r="E115" s="328" t="s">
        <v>1528</v>
      </c>
      <c r="F115" s="323" t="s">
        <v>1531</v>
      </c>
      <c r="G115" s="325">
        <v>46397931</v>
      </c>
      <c r="H115" s="326" t="s">
        <v>1529</v>
      </c>
      <c r="I115" s="327">
        <v>193.8</v>
      </c>
      <c r="J115" s="77">
        <v>1</v>
      </c>
      <c r="K115" s="92"/>
    </row>
    <row r="116" spans="1:11" ht="41.4" x14ac:dyDescent="0.25">
      <c r="A116" s="14" t="s">
        <v>1506</v>
      </c>
      <c r="B116" s="320" t="s">
        <v>1532</v>
      </c>
      <c r="C116" s="326" t="s">
        <v>1533</v>
      </c>
      <c r="D116" s="322" t="s">
        <v>1510</v>
      </c>
      <c r="E116" s="328" t="s">
        <v>1528</v>
      </c>
      <c r="F116" s="323" t="s">
        <v>5284</v>
      </c>
      <c r="G116" s="325"/>
      <c r="H116" s="326" t="s">
        <v>1534</v>
      </c>
      <c r="I116" s="327">
        <v>228.27</v>
      </c>
      <c r="J116" s="77">
        <v>1</v>
      </c>
      <c r="K116" s="92"/>
    </row>
    <row r="117" spans="1:11" ht="51.6" x14ac:dyDescent="0.25">
      <c r="A117" s="14" t="s">
        <v>1506</v>
      </c>
      <c r="B117" s="320" t="s">
        <v>1535</v>
      </c>
      <c r="C117" s="326" t="s">
        <v>1536</v>
      </c>
      <c r="D117" s="322" t="s">
        <v>1510</v>
      </c>
      <c r="E117" s="328" t="s">
        <v>1528</v>
      </c>
      <c r="F117" s="323" t="s">
        <v>1537</v>
      </c>
      <c r="G117" s="325"/>
      <c r="H117" s="326" t="s">
        <v>1538</v>
      </c>
      <c r="I117" s="327">
        <v>92.63</v>
      </c>
      <c r="J117" s="77">
        <v>1</v>
      </c>
      <c r="K117" s="92"/>
    </row>
    <row r="118" spans="1:11" ht="51.6" x14ac:dyDescent="0.25">
      <c r="A118" s="14" t="s">
        <v>1506</v>
      </c>
      <c r="B118" s="320" t="s">
        <v>1535</v>
      </c>
      <c r="C118" s="326" t="s">
        <v>1536</v>
      </c>
      <c r="D118" s="322" t="s">
        <v>1510</v>
      </c>
      <c r="E118" s="328" t="s">
        <v>1525</v>
      </c>
      <c r="F118" s="323" t="s">
        <v>1539</v>
      </c>
      <c r="G118" s="325"/>
      <c r="H118" s="326" t="s">
        <v>1538</v>
      </c>
      <c r="I118" s="327">
        <v>208.84</v>
      </c>
      <c r="J118" s="77">
        <v>1</v>
      </c>
      <c r="K118" s="92"/>
    </row>
    <row r="119" spans="1:11" ht="21" x14ac:dyDescent="0.25">
      <c r="A119" s="14" t="s">
        <v>1506</v>
      </c>
      <c r="B119" s="320" t="s">
        <v>1540</v>
      </c>
      <c r="C119" s="326">
        <v>45931</v>
      </c>
      <c r="D119" s="322" t="s">
        <v>1541</v>
      </c>
      <c r="E119" s="328" t="s">
        <v>1525</v>
      </c>
      <c r="F119" s="323" t="s">
        <v>1542</v>
      </c>
      <c r="G119" s="325">
        <v>52223235</v>
      </c>
      <c r="H119" s="326" t="s">
        <v>1543</v>
      </c>
      <c r="I119" s="327">
        <v>100</v>
      </c>
      <c r="J119" s="77">
        <v>1</v>
      </c>
      <c r="K119" s="92"/>
    </row>
    <row r="120" spans="1:11" ht="41.4" x14ac:dyDescent="0.25">
      <c r="A120" s="14" t="s">
        <v>1506</v>
      </c>
      <c r="B120" s="320" t="s">
        <v>1544</v>
      </c>
      <c r="C120" s="326" t="s">
        <v>1544</v>
      </c>
      <c r="D120" s="322" t="s">
        <v>1545</v>
      </c>
      <c r="E120" s="328" t="s">
        <v>1525</v>
      </c>
      <c r="F120" s="323" t="s">
        <v>5285</v>
      </c>
      <c r="G120" s="325"/>
      <c r="H120" s="326" t="s">
        <v>1534</v>
      </c>
      <c r="I120" s="327">
        <v>109.73</v>
      </c>
      <c r="J120" s="77">
        <v>1</v>
      </c>
      <c r="K120" s="92"/>
    </row>
    <row r="121" spans="1:11" ht="41.4" x14ac:dyDescent="0.25">
      <c r="A121" s="14" t="s">
        <v>1506</v>
      </c>
      <c r="B121" s="320" t="s">
        <v>1536</v>
      </c>
      <c r="C121" s="326" t="s">
        <v>1546</v>
      </c>
      <c r="D121" s="322" t="s">
        <v>1545</v>
      </c>
      <c r="E121" s="328" t="s">
        <v>1525</v>
      </c>
      <c r="F121" s="323" t="s">
        <v>5286</v>
      </c>
      <c r="G121" s="325"/>
      <c r="H121" s="326" t="s">
        <v>1538</v>
      </c>
      <c r="I121" s="327">
        <v>109.73</v>
      </c>
      <c r="J121" s="77">
        <v>1</v>
      </c>
      <c r="K121" s="92"/>
    </row>
    <row r="122" spans="1:11" ht="21" x14ac:dyDescent="0.25">
      <c r="A122" s="14" t="s">
        <v>1506</v>
      </c>
      <c r="B122" s="320" t="s">
        <v>1536</v>
      </c>
      <c r="C122" s="326" t="s">
        <v>1535</v>
      </c>
      <c r="D122" s="322" t="s">
        <v>1545</v>
      </c>
      <c r="E122" s="328" t="s">
        <v>1525</v>
      </c>
      <c r="F122" s="323" t="s">
        <v>5287</v>
      </c>
      <c r="G122" s="325">
        <v>35988983</v>
      </c>
      <c r="H122" s="326" t="s">
        <v>1547</v>
      </c>
      <c r="I122" s="327">
        <v>50</v>
      </c>
      <c r="J122" s="77">
        <v>1</v>
      </c>
      <c r="K122" s="92"/>
    </row>
    <row r="123" spans="1:11" ht="41.4" x14ac:dyDescent="0.25">
      <c r="A123" s="14" t="s">
        <v>1506</v>
      </c>
      <c r="B123" s="320" t="s">
        <v>1533</v>
      </c>
      <c r="C123" s="326">
        <v>45658</v>
      </c>
      <c r="D123" s="322" t="s">
        <v>1548</v>
      </c>
      <c r="E123" s="328" t="s">
        <v>1525</v>
      </c>
      <c r="F123" s="323" t="s">
        <v>5288</v>
      </c>
      <c r="G123" s="325"/>
      <c r="H123" s="326" t="s">
        <v>1538</v>
      </c>
      <c r="I123" s="327">
        <v>109.73</v>
      </c>
      <c r="J123" s="77">
        <v>1</v>
      </c>
      <c r="K123" s="92"/>
    </row>
    <row r="124" spans="1:11" ht="31.2" x14ac:dyDescent="0.25">
      <c r="A124" s="14" t="s">
        <v>1506</v>
      </c>
      <c r="B124" s="320" t="s">
        <v>1536</v>
      </c>
      <c r="C124" s="326" t="s">
        <v>1535</v>
      </c>
      <c r="D124" s="322" t="s">
        <v>1545</v>
      </c>
      <c r="E124" s="328" t="s">
        <v>1525</v>
      </c>
      <c r="F124" s="323" t="s">
        <v>5289</v>
      </c>
      <c r="G124" s="325">
        <v>35988983</v>
      </c>
      <c r="H124" s="326" t="s">
        <v>1547</v>
      </c>
      <c r="I124" s="327">
        <v>49.47</v>
      </c>
      <c r="J124" s="77">
        <v>1</v>
      </c>
      <c r="K124" s="92"/>
    </row>
    <row r="125" spans="1:11" ht="82.2" x14ac:dyDescent="0.25">
      <c r="A125" s="14" t="s">
        <v>1506</v>
      </c>
      <c r="B125" s="320"/>
      <c r="C125" s="320"/>
      <c r="D125" s="322"/>
      <c r="E125" s="323"/>
      <c r="F125" s="324" t="s">
        <v>2072</v>
      </c>
      <c r="G125" s="325"/>
      <c r="H125" s="326"/>
      <c r="I125" s="327"/>
      <c r="J125" s="77">
        <v>1</v>
      </c>
      <c r="K125" s="92"/>
    </row>
    <row r="126" spans="1:11" ht="51.6" x14ac:dyDescent="0.25">
      <c r="A126" s="14" t="s">
        <v>1506</v>
      </c>
      <c r="B126" s="320" t="s">
        <v>1549</v>
      </c>
      <c r="C126" s="326" t="s">
        <v>1550</v>
      </c>
      <c r="D126" s="322" t="s">
        <v>1551</v>
      </c>
      <c r="E126" s="328"/>
      <c r="F126" s="323" t="s">
        <v>5290</v>
      </c>
      <c r="G126" s="325"/>
      <c r="H126" s="326" t="s">
        <v>1552</v>
      </c>
      <c r="I126" s="327">
        <v>48.4</v>
      </c>
      <c r="J126" s="77">
        <v>1</v>
      </c>
      <c r="K126" s="92"/>
    </row>
    <row r="127" spans="1:11" ht="41.4" x14ac:dyDescent="0.25">
      <c r="A127" s="14" t="s">
        <v>1506</v>
      </c>
      <c r="B127" s="320" t="s">
        <v>1553</v>
      </c>
      <c r="C127" s="326">
        <v>45370</v>
      </c>
      <c r="D127" s="322" t="s">
        <v>1551</v>
      </c>
      <c r="E127" s="328"/>
      <c r="F127" s="323" t="s">
        <v>5291</v>
      </c>
      <c r="G127" s="325">
        <v>31300421</v>
      </c>
      <c r="H127" s="326" t="s">
        <v>1554</v>
      </c>
      <c r="I127" s="327">
        <v>10</v>
      </c>
      <c r="J127" s="77">
        <v>1</v>
      </c>
      <c r="K127" s="92"/>
    </row>
    <row r="128" spans="1:11" ht="51.6" x14ac:dyDescent="0.25">
      <c r="A128" s="14" t="s">
        <v>1506</v>
      </c>
      <c r="B128" s="320" t="s">
        <v>1555</v>
      </c>
      <c r="C128" s="326" t="s">
        <v>1556</v>
      </c>
      <c r="D128" s="322" t="s">
        <v>1557</v>
      </c>
      <c r="E128" s="328"/>
      <c r="F128" s="323" t="s">
        <v>1558</v>
      </c>
      <c r="G128" s="325"/>
      <c r="H128" s="326" t="s">
        <v>1552</v>
      </c>
      <c r="I128" s="327">
        <v>48.4</v>
      </c>
      <c r="J128" s="77">
        <v>1</v>
      </c>
      <c r="K128" s="92"/>
    </row>
    <row r="129" spans="1:11" ht="41.4" x14ac:dyDescent="0.25">
      <c r="A129" s="14" t="s">
        <v>1506</v>
      </c>
      <c r="B129" s="320" t="s">
        <v>1559</v>
      </c>
      <c r="C129" s="326">
        <v>45381</v>
      </c>
      <c r="D129" s="322" t="s">
        <v>1557</v>
      </c>
      <c r="E129" s="328"/>
      <c r="F129" s="323" t="s">
        <v>5292</v>
      </c>
      <c r="G129" s="325">
        <v>31300421</v>
      </c>
      <c r="H129" s="326" t="s">
        <v>1554</v>
      </c>
      <c r="I129" s="327">
        <v>10</v>
      </c>
      <c r="J129" s="77">
        <v>1</v>
      </c>
      <c r="K129" s="92"/>
    </row>
    <row r="130" spans="1:11" ht="21" x14ac:dyDescent="0.25">
      <c r="A130" s="14" t="s">
        <v>1506</v>
      </c>
      <c r="B130" s="320" t="s">
        <v>1560</v>
      </c>
      <c r="C130" s="326">
        <v>2420109621</v>
      </c>
      <c r="D130" s="322" t="s">
        <v>1561</v>
      </c>
      <c r="E130" s="328"/>
      <c r="F130" s="323" t="s">
        <v>5293</v>
      </c>
      <c r="G130" s="325">
        <v>50462164</v>
      </c>
      <c r="H130" s="326" t="s">
        <v>1562</v>
      </c>
      <c r="I130" s="327">
        <v>41.5</v>
      </c>
      <c r="J130" s="77">
        <v>1</v>
      </c>
      <c r="K130" s="92"/>
    </row>
    <row r="131" spans="1:11" ht="13.2" x14ac:dyDescent="0.25">
      <c r="A131" s="14" t="s">
        <v>1506</v>
      </c>
      <c r="B131" s="320" t="s">
        <v>1563</v>
      </c>
      <c r="C131" s="326">
        <v>2510074142</v>
      </c>
      <c r="D131" s="322" t="s">
        <v>1564</v>
      </c>
      <c r="E131" s="328"/>
      <c r="F131" s="323" t="s">
        <v>1565</v>
      </c>
      <c r="G131" s="325">
        <v>35919001</v>
      </c>
      <c r="H131" s="326" t="s">
        <v>1566</v>
      </c>
      <c r="I131" s="327">
        <v>10.8</v>
      </c>
      <c r="J131" s="77">
        <v>1</v>
      </c>
      <c r="K131" s="92"/>
    </row>
    <row r="132" spans="1:11" ht="61.8" x14ac:dyDescent="0.25">
      <c r="A132" s="14" t="s">
        <v>1506</v>
      </c>
      <c r="B132" s="320" t="s">
        <v>1567</v>
      </c>
      <c r="C132" s="326" t="s">
        <v>1568</v>
      </c>
      <c r="D132" s="322" t="s">
        <v>1569</v>
      </c>
      <c r="E132" s="328"/>
      <c r="F132" s="323" t="s">
        <v>5294</v>
      </c>
      <c r="G132" s="325"/>
      <c r="H132" s="326" t="s">
        <v>1552</v>
      </c>
      <c r="I132" s="327">
        <v>318.60000000000002</v>
      </c>
      <c r="J132" s="77">
        <v>1</v>
      </c>
      <c r="K132" s="92"/>
    </row>
    <row r="133" spans="1:11" ht="41.4" x14ac:dyDescent="0.25">
      <c r="A133" s="14" t="s">
        <v>1506</v>
      </c>
      <c r="B133" s="320" t="s">
        <v>1570</v>
      </c>
      <c r="C133" s="326" t="s">
        <v>1571</v>
      </c>
      <c r="D133" s="322" t="s">
        <v>1571</v>
      </c>
      <c r="E133" s="328"/>
      <c r="F133" s="323" t="s">
        <v>5295</v>
      </c>
      <c r="G133" s="325">
        <v>37806203</v>
      </c>
      <c r="H133" s="326" t="s">
        <v>1572</v>
      </c>
      <c r="I133" s="327">
        <v>40</v>
      </c>
      <c r="J133" s="77">
        <v>1</v>
      </c>
      <c r="K133" s="92"/>
    </row>
    <row r="134" spans="1:11" ht="51.6" x14ac:dyDescent="0.25">
      <c r="A134" s="14" t="s">
        <v>1506</v>
      </c>
      <c r="B134" s="320" t="s">
        <v>1573</v>
      </c>
      <c r="C134" s="326" t="s">
        <v>1574</v>
      </c>
      <c r="D134" s="322" t="s">
        <v>1575</v>
      </c>
      <c r="E134" s="328"/>
      <c r="F134" s="323" t="s">
        <v>5296</v>
      </c>
      <c r="G134" s="325">
        <v>46397931</v>
      </c>
      <c r="H134" s="326" t="s">
        <v>1529</v>
      </c>
      <c r="I134" s="327">
        <v>532</v>
      </c>
      <c r="J134" s="77">
        <v>1</v>
      </c>
      <c r="K134" s="92"/>
    </row>
    <row r="135" spans="1:11" ht="31.2" x14ac:dyDescent="0.25">
      <c r="A135" s="14" t="s">
        <v>1506</v>
      </c>
      <c r="B135" s="320" t="s">
        <v>1576</v>
      </c>
      <c r="C135" s="326">
        <v>12120</v>
      </c>
      <c r="D135" s="322" t="s">
        <v>1575</v>
      </c>
      <c r="E135" s="328"/>
      <c r="F135" s="323" t="s">
        <v>1577</v>
      </c>
      <c r="G135" s="325">
        <v>46452222</v>
      </c>
      <c r="H135" s="326" t="s">
        <v>1578</v>
      </c>
      <c r="I135" s="327">
        <v>15</v>
      </c>
      <c r="J135" s="77">
        <v>1</v>
      </c>
      <c r="K135" s="92"/>
    </row>
    <row r="136" spans="1:11" ht="31.2" x14ac:dyDescent="0.25">
      <c r="A136" s="14" t="s">
        <v>1506</v>
      </c>
      <c r="B136" s="320" t="s">
        <v>1579</v>
      </c>
      <c r="C136" s="326">
        <v>3</v>
      </c>
      <c r="D136" s="322" t="s">
        <v>1580</v>
      </c>
      <c r="E136" s="328"/>
      <c r="F136" s="323" t="s">
        <v>1581</v>
      </c>
      <c r="G136" s="325">
        <v>35455934</v>
      </c>
      <c r="H136" s="326" t="s">
        <v>1582</v>
      </c>
      <c r="I136" s="327">
        <v>60</v>
      </c>
      <c r="J136" s="77">
        <v>1</v>
      </c>
      <c r="K136" s="92"/>
    </row>
    <row r="137" spans="1:11" ht="51.6" x14ac:dyDescent="0.25">
      <c r="A137" s="14" t="s">
        <v>1506</v>
      </c>
      <c r="B137" s="320" t="s">
        <v>1583</v>
      </c>
      <c r="C137" s="326" t="s">
        <v>1584</v>
      </c>
      <c r="D137" s="322" t="s">
        <v>1585</v>
      </c>
      <c r="E137" s="328"/>
      <c r="F137" s="323" t="s">
        <v>1586</v>
      </c>
      <c r="G137" s="325"/>
      <c r="H137" s="326" t="s">
        <v>1552</v>
      </c>
      <c r="I137" s="327">
        <v>185.3</v>
      </c>
      <c r="J137" s="77">
        <v>1</v>
      </c>
      <c r="K137" s="92"/>
    </row>
    <row r="138" spans="1:11" ht="51.6" x14ac:dyDescent="0.25">
      <c r="A138" s="14" t="s">
        <v>1506</v>
      </c>
      <c r="B138" s="320" t="s">
        <v>1587</v>
      </c>
      <c r="C138" s="326" t="s">
        <v>1588</v>
      </c>
      <c r="D138" s="322" t="s">
        <v>1589</v>
      </c>
      <c r="E138" s="328"/>
      <c r="F138" s="323" t="s">
        <v>1590</v>
      </c>
      <c r="G138" s="325"/>
      <c r="H138" s="326" t="s">
        <v>1552</v>
      </c>
      <c r="I138" s="327">
        <v>126.3</v>
      </c>
      <c r="J138" s="77">
        <v>1</v>
      </c>
      <c r="K138" s="92"/>
    </row>
    <row r="139" spans="1:11" ht="51.6" x14ac:dyDescent="0.25">
      <c r="A139" s="14" t="s">
        <v>1506</v>
      </c>
      <c r="B139" s="320" t="s">
        <v>1591</v>
      </c>
      <c r="C139" s="326" t="s">
        <v>1592</v>
      </c>
      <c r="D139" s="322" t="s">
        <v>1593</v>
      </c>
      <c r="E139" s="328"/>
      <c r="F139" s="323" t="s">
        <v>1594</v>
      </c>
      <c r="G139" s="325"/>
      <c r="H139" s="326" t="s">
        <v>1552</v>
      </c>
      <c r="I139" s="327">
        <v>313.89999999999998</v>
      </c>
      <c r="J139" s="77">
        <v>1</v>
      </c>
      <c r="K139" s="92"/>
    </row>
    <row r="140" spans="1:11" ht="41.4" x14ac:dyDescent="0.25">
      <c r="A140" s="14" t="s">
        <v>1506</v>
      </c>
      <c r="B140" s="320" t="s">
        <v>1595</v>
      </c>
      <c r="C140" s="326">
        <v>170846</v>
      </c>
      <c r="D140" s="322" t="s">
        <v>1593</v>
      </c>
      <c r="E140" s="328"/>
      <c r="F140" s="323" t="s">
        <v>1596</v>
      </c>
      <c r="G140" s="325">
        <v>35564059</v>
      </c>
      <c r="H140" s="326" t="s">
        <v>1597</v>
      </c>
      <c r="I140" s="327">
        <v>55</v>
      </c>
      <c r="J140" s="77">
        <v>1</v>
      </c>
      <c r="K140" s="92"/>
    </row>
    <row r="141" spans="1:11" ht="51.6" x14ac:dyDescent="0.25">
      <c r="A141" s="14" t="s">
        <v>1506</v>
      </c>
      <c r="B141" s="320" t="s">
        <v>1598</v>
      </c>
      <c r="C141" s="326" t="s">
        <v>1599</v>
      </c>
      <c r="D141" s="322" t="s">
        <v>1600</v>
      </c>
      <c r="E141" s="328"/>
      <c r="F141" s="323" t="s">
        <v>1601</v>
      </c>
      <c r="G141" s="325"/>
      <c r="H141" s="326" t="s">
        <v>1552</v>
      </c>
      <c r="I141" s="327">
        <v>161.1</v>
      </c>
      <c r="J141" s="77">
        <v>1</v>
      </c>
      <c r="K141" s="92"/>
    </row>
    <row r="142" spans="1:11" ht="41.4" x14ac:dyDescent="0.25">
      <c r="A142" s="14" t="s">
        <v>1506</v>
      </c>
      <c r="B142" s="320" t="s">
        <v>1602</v>
      </c>
      <c r="C142" s="326" t="s">
        <v>1603</v>
      </c>
      <c r="D142" s="322" t="s">
        <v>1600</v>
      </c>
      <c r="E142" s="328"/>
      <c r="F142" s="323" t="s">
        <v>1604</v>
      </c>
      <c r="G142" s="325">
        <v>35564059</v>
      </c>
      <c r="H142" s="326" t="s">
        <v>1597</v>
      </c>
      <c r="I142" s="327">
        <v>30</v>
      </c>
      <c r="J142" s="77">
        <v>1</v>
      </c>
      <c r="K142" s="92"/>
    </row>
    <row r="143" spans="1:11" ht="51.6" x14ac:dyDescent="0.25">
      <c r="A143" s="14" t="s">
        <v>1506</v>
      </c>
      <c r="B143" s="320" t="s">
        <v>1605</v>
      </c>
      <c r="C143" s="326" t="s">
        <v>1606</v>
      </c>
      <c r="D143" s="322" t="s">
        <v>1607</v>
      </c>
      <c r="E143" s="328"/>
      <c r="F143" s="323" t="s">
        <v>1608</v>
      </c>
      <c r="G143" s="325"/>
      <c r="H143" s="326" t="s">
        <v>1552</v>
      </c>
      <c r="I143" s="327">
        <v>260.89999999999998</v>
      </c>
      <c r="J143" s="77">
        <v>1</v>
      </c>
      <c r="K143" s="92"/>
    </row>
    <row r="144" spans="1:11" ht="51.6" x14ac:dyDescent="0.25">
      <c r="A144" s="14" t="s">
        <v>1506</v>
      </c>
      <c r="B144" s="320" t="s">
        <v>1609</v>
      </c>
      <c r="C144" s="326" t="s">
        <v>1610</v>
      </c>
      <c r="D144" s="322" t="s">
        <v>1607</v>
      </c>
      <c r="E144" s="328"/>
      <c r="F144" s="323" t="s">
        <v>1611</v>
      </c>
      <c r="G144" s="325"/>
      <c r="H144" s="326" t="s">
        <v>1552</v>
      </c>
      <c r="I144" s="327">
        <v>142.9</v>
      </c>
      <c r="J144" s="77">
        <v>1</v>
      </c>
      <c r="K144" s="92"/>
    </row>
    <row r="145" spans="1:11" ht="41.4" x14ac:dyDescent="0.25">
      <c r="A145" s="14" t="s">
        <v>1506</v>
      </c>
      <c r="B145" s="320" t="s">
        <v>1612</v>
      </c>
      <c r="C145" s="326">
        <v>45689</v>
      </c>
      <c r="D145" s="322" t="s">
        <v>1613</v>
      </c>
      <c r="E145" s="328"/>
      <c r="F145" s="323" t="s">
        <v>1614</v>
      </c>
      <c r="G145" s="325">
        <v>35522232</v>
      </c>
      <c r="H145" s="326" t="s">
        <v>1615</v>
      </c>
      <c r="I145" s="327">
        <v>90</v>
      </c>
      <c r="J145" s="77">
        <v>1</v>
      </c>
      <c r="K145" s="92"/>
    </row>
    <row r="146" spans="1:11" ht="51.6" x14ac:dyDescent="0.25">
      <c r="A146" s="14" t="s">
        <v>1506</v>
      </c>
      <c r="B146" s="320" t="s">
        <v>1616</v>
      </c>
      <c r="C146" s="326" t="s">
        <v>1617</v>
      </c>
      <c r="D146" s="322" t="s">
        <v>1618</v>
      </c>
      <c r="E146" s="328"/>
      <c r="F146" s="323" t="s">
        <v>1619</v>
      </c>
      <c r="G146" s="325"/>
      <c r="H146" s="326" t="s">
        <v>1552</v>
      </c>
      <c r="I146" s="327">
        <v>322.2</v>
      </c>
      <c r="J146" s="77">
        <v>1</v>
      </c>
      <c r="K146" s="92"/>
    </row>
    <row r="147" spans="1:11" ht="41.4" x14ac:dyDescent="0.25">
      <c r="A147" s="14" t="s">
        <v>1506</v>
      </c>
      <c r="B147" s="320" t="s">
        <v>1620</v>
      </c>
      <c r="C147" s="326">
        <v>45962</v>
      </c>
      <c r="D147" s="322" t="s">
        <v>1618</v>
      </c>
      <c r="E147" s="328"/>
      <c r="F147" s="323" t="s">
        <v>1621</v>
      </c>
      <c r="G147" s="325">
        <v>35564059</v>
      </c>
      <c r="H147" s="326" t="s">
        <v>1597</v>
      </c>
      <c r="I147" s="327">
        <v>55</v>
      </c>
      <c r="J147" s="77">
        <v>1</v>
      </c>
      <c r="K147" s="92"/>
    </row>
    <row r="148" spans="1:11" ht="51.6" x14ac:dyDescent="0.25">
      <c r="A148" s="14" t="s">
        <v>1506</v>
      </c>
      <c r="B148" s="320" t="s">
        <v>1622</v>
      </c>
      <c r="C148" s="326" t="s">
        <v>1623</v>
      </c>
      <c r="D148" s="322" t="s">
        <v>1624</v>
      </c>
      <c r="E148" s="328"/>
      <c r="F148" s="323" t="s">
        <v>1625</v>
      </c>
      <c r="G148" s="325"/>
      <c r="H148" s="326" t="s">
        <v>1552</v>
      </c>
      <c r="I148" s="327">
        <v>161.1</v>
      </c>
      <c r="J148" s="77">
        <v>1</v>
      </c>
      <c r="K148" s="92"/>
    </row>
    <row r="149" spans="1:11" ht="41.4" x14ac:dyDescent="0.25">
      <c r="A149" s="14" t="s">
        <v>1506</v>
      </c>
      <c r="B149" s="320" t="s">
        <v>1626</v>
      </c>
      <c r="C149" s="326" t="s">
        <v>1627</v>
      </c>
      <c r="D149" s="322" t="s">
        <v>1624</v>
      </c>
      <c r="E149" s="328"/>
      <c r="F149" s="323" t="s">
        <v>1628</v>
      </c>
      <c r="G149" s="325">
        <v>35564059</v>
      </c>
      <c r="H149" s="326" t="s">
        <v>1597</v>
      </c>
      <c r="I149" s="327">
        <v>30</v>
      </c>
      <c r="J149" s="77">
        <v>1</v>
      </c>
      <c r="K149" s="92"/>
    </row>
    <row r="150" spans="1:11" ht="51.6" x14ac:dyDescent="0.25">
      <c r="A150" s="14" t="s">
        <v>1506</v>
      </c>
      <c r="B150" s="320" t="s">
        <v>1629</v>
      </c>
      <c r="C150" s="326" t="s">
        <v>1630</v>
      </c>
      <c r="D150" s="322">
        <v>45760</v>
      </c>
      <c r="E150" s="328"/>
      <c r="F150" s="323" t="s">
        <v>1631</v>
      </c>
      <c r="G150" s="325"/>
      <c r="H150" s="326" t="s">
        <v>1632</v>
      </c>
      <c r="I150" s="327">
        <v>176.6</v>
      </c>
      <c r="J150" s="77">
        <v>1</v>
      </c>
      <c r="K150" s="92"/>
    </row>
    <row r="151" spans="1:11" ht="82.2" x14ac:dyDescent="0.25">
      <c r="A151" s="14" t="s">
        <v>1506</v>
      </c>
      <c r="B151" s="320"/>
      <c r="C151" s="320"/>
      <c r="D151" s="322"/>
      <c r="E151" s="323"/>
      <c r="F151" s="324" t="s">
        <v>2073</v>
      </c>
      <c r="G151" s="325"/>
      <c r="H151" s="326"/>
      <c r="I151" s="327"/>
      <c r="J151" s="77">
        <v>1</v>
      </c>
      <c r="K151" s="92"/>
    </row>
    <row r="152" spans="1:11" ht="31.2" x14ac:dyDescent="0.25">
      <c r="A152" s="14" t="s">
        <v>1506</v>
      </c>
      <c r="B152" s="320" t="s">
        <v>1633</v>
      </c>
      <c r="C152" s="326" t="s">
        <v>1634</v>
      </c>
      <c r="D152" s="322">
        <v>45668</v>
      </c>
      <c r="E152" s="328" t="s">
        <v>1511</v>
      </c>
      <c r="F152" s="323" t="s">
        <v>1635</v>
      </c>
      <c r="G152" s="325">
        <v>37996339</v>
      </c>
      <c r="H152" s="326" t="s">
        <v>1636</v>
      </c>
      <c r="I152" s="327">
        <v>50</v>
      </c>
      <c r="J152" s="77">
        <v>1</v>
      </c>
      <c r="K152" s="92"/>
    </row>
    <row r="153" spans="1:11" ht="31.2" x14ac:dyDescent="0.25">
      <c r="A153" s="14" t="s">
        <v>1506</v>
      </c>
      <c r="B153" s="320" t="s">
        <v>1633</v>
      </c>
      <c r="C153" s="326" t="s">
        <v>1637</v>
      </c>
      <c r="D153" s="322">
        <v>45669</v>
      </c>
      <c r="E153" s="328" t="s">
        <v>1511</v>
      </c>
      <c r="F153" s="323" t="s">
        <v>1638</v>
      </c>
      <c r="G153" s="325">
        <v>37996339</v>
      </c>
      <c r="H153" s="326" t="s">
        <v>1636</v>
      </c>
      <c r="I153" s="327">
        <v>40</v>
      </c>
      <c r="J153" s="77">
        <v>1</v>
      </c>
      <c r="K153" s="92"/>
    </row>
    <row r="154" spans="1:11" ht="31.2" x14ac:dyDescent="0.25">
      <c r="A154" s="14" t="s">
        <v>1506</v>
      </c>
      <c r="B154" s="320" t="s">
        <v>1639</v>
      </c>
      <c r="C154" s="326" t="s">
        <v>1639</v>
      </c>
      <c r="D154" s="322">
        <v>45675</v>
      </c>
      <c r="E154" s="328" t="s">
        <v>1511</v>
      </c>
      <c r="F154" s="323" t="s">
        <v>1640</v>
      </c>
      <c r="G154" s="325">
        <v>37806203</v>
      </c>
      <c r="H154" s="326" t="s">
        <v>1572</v>
      </c>
      <c r="I154" s="327">
        <v>40</v>
      </c>
      <c r="J154" s="77">
        <v>1</v>
      </c>
      <c r="K154" s="92"/>
    </row>
    <row r="155" spans="1:11" ht="41.4" x14ac:dyDescent="0.25">
      <c r="A155" s="14" t="s">
        <v>1506</v>
      </c>
      <c r="B155" s="320" t="s">
        <v>1639</v>
      </c>
      <c r="C155" s="326" t="s">
        <v>1639</v>
      </c>
      <c r="D155" s="322">
        <v>45676</v>
      </c>
      <c r="E155" s="328" t="s">
        <v>1511</v>
      </c>
      <c r="F155" s="323" t="s">
        <v>1641</v>
      </c>
      <c r="G155" s="325"/>
      <c r="H155" s="326" t="s">
        <v>1642</v>
      </c>
      <c r="I155" s="327">
        <v>54.59</v>
      </c>
      <c r="J155" s="77">
        <v>1</v>
      </c>
      <c r="K155" s="92"/>
    </row>
    <row r="156" spans="1:11" ht="31.2" x14ac:dyDescent="0.25">
      <c r="A156" s="14" t="s">
        <v>1506</v>
      </c>
      <c r="B156" s="320" t="s">
        <v>1643</v>
      </c>
      <c r="C156" s="326" t="s">
        <v>1644</v>
      </c>
      <c r="D156" s="322">
        <v>45690</v>
      </c>
      <c r="E156" s="328" t="s">
        <v>1511</v>
      </c>
      <c r="F156" s="323" t="s">
        <v>1645</v>
      </c>
      <c r="G156" s="325">
        <v>37847325</v>
      </c>
      <c r="H156" s="326" t="s">
        <v>1646</v>
      </c>
      <c r="I156" s="327">
        <v>60</v>
      </c>
      <c r="J156" s="77">
        <v>1</v>
      </c>
      <c r="K156" s="92"/>
    </row>
    <row r="157" spans="1:11" ht="41.4" x14ac:dyDescent="0.25">
      <c r="A157" s="14" t="s">
        <v>1506</v>
      </c>
      <c r="B157" s="320" t="s">
        <v>1643</v>
      </c>
      <c r="C157" s="326" t="s">
        <v>1643</v>
      </c>
      <c r="D157" s="322">
        <v>45690</v>
      </c>
      <c r="E157" s="328" t="s">
        <v>1511</v>
      </c>
      <c r="F157" s="323" t="s">
        <v>1647</v>
      </c>
      <c r="G157" s="325"/>
      <c r="H157" s="326" t="s">
        <v>1648</v>
      </c>
      <c r="I157" s="327">
        <v>148.4</v>
      </c>
      <c r="J157" s="77">
        <v>1</v>
      </c>
      <c r="K157" s="92"/>
    </row>
    <row r="158" spans="1:11" ht="31.2" x14ac:dyDescent="0.25">
      <c r="A158" s="14" t="s">
        <v>1506</v>
      </c>
      <c r="B158" s="320" t="s">
        <v>1649</v>
      </c>
      <c r="C158" s="326" t="s">
        <v>1650</v>
      </c>
      <c r="D158" s="322" t="s">
        <v>1651</v>
      </c>
      <c r="E158" s="328" t="s">
        <v>1511</v>
      </c>
      <c r="F158" s="323" t="s">
        <v>1652</v>
      </c>
      <c r="G158" s="325">
        <v>54191661</v>
      </c>
      <c r="H158" s="326" t="s">
        <v>1653</v>
      </c>
      <c r="I158" s="327">
        <v>20</v>
      </c>
      <c r="J158" s="77">
        <v>1</v>
      </c>
      <c r="K158" s="92"/>
    </row>
    <row r="159" spans="1:11" ht="41.4" x14ac:dyDescent="0.25">
      <c r="A159" s="14" t="s">
        <v>1506</v>
      </c>
      <c r="B159" s="320" t="s">
        <v>1649</v>
      </c>
      <c r="C159" s="326" t="s">
        <v>1649</v>
      </c>
      <c r="D159" s="322">
        <v>45703</v>
      </c>
      <c r="E159" s="328" t="s">
        <v>1511</v>
      </c>
      <c r="F159" s="323" t="s">
        <v>1654</v>
      </c>
      <c r="G159" s="325"/>
      <c r="H159" s="326" t="s">
        <v>1655</v>
      </c>
      <c r="I159" s="327">
        <v>135.15</v>
      </c>
      <c r="J159" s="77">
        <v>1</v>
      </c>
      <c r="K159" s="92"/>
    </row>
    <row r="160" spans="1:11" ht="31.2" x14ac:dyDescent="0.25">
      <c r="A160" s="14" t="s">
        <v>1506</v>
      </c>
      <c r="B160" s="320" t="s">
        <v>1656</v>
      </c>
      <c r="C160" s="326" t="s">
        <v>1657</v>
      </c>
      <c r="D160" s="322">
        <v>45739</v>
      </c>
      <c r="E160" s="328" t="s">
        <v>1511</v>
      </c>
      <c r="F160" s="323" t="s">
        <v>1658</v>
      </c>
      <c r="G160" s="325">
        <v>31300421</v>
      </c>
      <c r="H160" s="326" t="s">
        <v>1659</v>
      </c>
      <c r="I160" s="327">
        <v>20</v>
      </c>
      <c r="J160" s="77">
        <v>1</v>
      </c>
      <c r="K160" s="92"/>
    </row>
    <row r="161" spans="1:11" ht="41.4" x14ac:dyDescent="0.25">
      <c r="A161" s="14" t="s">
        <v>1506</v>
      </c>
      <c r="B161" s="320" t="s">
        <v>1656</v>
      </c>
      <c r="C161" s="326" t="s">
        <v>1656</v>
      </c>
      <c r="D161" s="322">
        <v>45739</v>
      </c>
      <c r="E161" s="328" t="s">
        <v>1511</v>
      </c>
      <c r="F161" s="323" t="s">
        <v>1660</v>
      </c>
      <c r="G161" s="325"/>
      <c r="H161" s="326" t="s">
        <v>1661</v>
      </c>
      <c r="I161" s="327">
        <v>106.78</v>
      </c>
      <c r="J161" s="77">
        <v>1</v>
      </c>
      <c r="K161" s="92"/>
    </row>
    <row r="162" spans="1:11" ht="31.2" x14ac:dyDescent="0.25">
      <c r="A162" s="14" t="s">
        <v>1506</v>
      </c>
      <c r="B162" s="320" t="s">
        <v>1662</v>
      </c>
      <c r="C162" s="326" t="s">
        <v>1663</v>
      </c>
      <c r="D162" s="322">
        <v>45745</v>
      </c>
      <c r="E162" s="328" t="s">
        <v>1511</v>
      </c>
      <c r="F162" s="323" t="s">
        <v>1664</v>
      </c>
      <c r="G162" s="325">
        <v>50954351</v>
      </c>
      <c r="H162" s="326" t="s">
        <v>1665</v>
      </c>
      <c r="I162" s="327">
        <v>20</v>
      </c>
      <c r="J162" s="77">
        <v>1</v>
      </c>
      <c r="K162" s="92"/>
    </row>
    <row r="163" spans="1:11" ht="41.4" x14ac:dyDescent="0.25">
      <c r="A163" s="14" t="s">
        <v>1506</v>
      </c>
      <c r="B163" s="320" t="s">
        <v>1662</v>
      </c>
      <c r="C163" s="326" t="s">
        <v>1662</v>
      </c>
      <c r="D163" s="322">
        <v>45746</v>
      </c>
      <c r="E163" s="328" t="s">
        <v>1511</v>
      </c>
      <c r="F163" s="323" t="s">
        <v>1666</v>
      </c>
      <c r="G163" s="325"/>
      <c r="H163" s="326" t="s">
        <v>1642</v>
      </c>
      <c r="I163" s="327">
        <v>109.59</v>
      </c>
      <c r="J163" s="77">
        <v>1</v>
      </c>
      <c r="K163" s="92"/>
    </row>
    <row r="164" spans="1:11" ht="31.2" x14ac:dyDescent="0.25">
      <c r="A164" s="14" t="s">
        <v>1506</v>
      </c>
      <c r="B164" s="320" t="s">
        <v>1667</v>
      </c>
      <c r="C164" s="326" t="s">
        <v>1668</v>
      </c>
      <c r="D164" s="322">
        <v>45758</v>
      </c>
      <c r="E164" s="328" t="s">
        <v>1511</v>
      </c>
      <c r="F164" s="323" t="s">
        <v>1669</v>
      </c>
      <c r="G164" s="325">
        <v>37847325</v>
      </c>
      <c r="H164" s="326" t="s">
        <v>1646</v>
      </c>
      <c r="I164" s="327">
        <v>120</v>
      </c>
      <c r="J164" s="77">
        <v>1</v>
      </c>
      <c r="K164" s="92"/>
    </row>
    <row r="165" spans="1:11" ht="51.6" x14ac:dyDescent="0.25">
      <c r="A165" s="14" t="s">
        <v>1506</v>
      </c>
      <c r="B165" s="320" t="s">
        <v>1667</v>
      </c>
      <c r="C165" s="326" t="s">
        <v>1667</v>
      </c>
      <c r="D165" s="322">
        <v>45761</v>
      </c>
      <c r="E165" s="328" t="s">
        <v>1511</v>
      </c>
      <c r="F165" s="323" t="s">
        <v>1670</v>
      </c>
      <c r="G165" s="325"/>
      <c r="H165" s="326" t="s">
        <v>1671</v>
      </c>
      <c r="I165" s="327">
        <v>16.29</v>
      </c>
      <c r="J165" s="77">
        <v>1</v>
      </c>
      <c r="K165" s="92"/>
    </row>
    <row r="166" spans="1:11" ht="51.6" x14ac:dyDescent="0.25">
      <c r="A166" s="14" t="s">
        <v>1506</v>
      </c>
      <c r="B166" s="320" t="s">
        <v>1667</v>
      </c>
      <c r="C166" s="326" t="s">
        <v>1672</v>
      </c>
      <c r="D166" s="322">
        <v>45760</v>
      </c>
      <c r="E166" s="328" t="s">
        <v>1511</v>
      </c>
      <c r="F166" s="323" t="s">
        <v>1673</v>
      </c>
      <c r="G166" s="325">
        <v>37847325</v>
      </c>
      <c r="H166" s="326" t="s">
        <v>1646</v>
      </c>
      <c r="I166" s="327">
        <v>14</v>
      </c>
      <c r="J166" s="77">
        <v>1</v>
      </c>
      <c r="K166" s="92"/>
    </row>
    <row r="167" spans="1:11" ht="31.2" x14ac:dyDescent="0.25">
      <c r="A167" s="14" t="s">
        <v>1506</v>
      </c>
      <c r="B167" s="320" t="s">
        <v>1674</v>
      </c>
      <c r="C167" s="326" t="s">
        <v>1675</v>
      </c>
      <c r="D167" s="322">
        <v>45774</v>
      </c>
      <c r="E167" s="328" t="s">
        <v>1511</v>
      </c>
      <c r="F167" s="323" t="s">
        <v>1676</v>
      </c>
      <c r="G167" s="325">
        <v>45024871</v>
      </c>
      <c r="H167" s="326" t="s">
        <v>1677</v>
      </c>
      <c r="I167" s="327">
        <v>40</v>
      </c>
      <c r="J167" s="77">
        <v>1</v>
      </c>
      <c r="K167" s="92"/>
    </row>
    <row r="168" spans="1:11" ht="41.4" x14ac:dyDescent="0.25">
      <c r="A168" s="14" t="s">
        <v>1506</v>
      </c>
      <c r="B168" s="320" t="s">
        <v>1674</v>
      </c>
      <c r="C168" s="326" t="s">
        <v>1674</v>
      </c>
      <c r="D168" s="322">
        <v>45773</v>
      </c>
      <c r="E168" s="328" t="s">
        <v>1511</v>
      </c>
      <c r="F168" s="323" t="s">
        <v>1678</v>
      </c>
      <c r="G168" s="325"/>
      <c r="H168" s="326" t="s">
        <v>1679</v>
      </c>
      <c r="I168" s="327">
        <v>62.94</v>
      </c>
      <c r="J168" s="77">
        <v>1</v>
      </c>
      <c r="K168" s="92"/>
    </row>
    <row r="169" spans="1:11" ht="31.2" x14ac:dyDescent="0.25">
      <c r="A169" s="14" t="s">
        <v>1506</v>
      </c>
      <c r="B169" s="320" t="s">
        <v>1680</v>
      </c>
      <c r="C169" s="326" t="s">
        <v>1681</v>
      </c>
      <c r="D169" s="322">
        <v>45801</v>
      </c>
      <c r="E169" s="328" t="s">
        <v>1511</v>
      </c>
      <c r="F169" s="323" t="s">
        <v>1682</v>
      </c>
      <c r="G169" s="325">
        <v>31300421</v>
      </c>
      <c r="H169" s="326" t="s">
        <v>1659</v>
      </c>
      <c r="I169" s="327">
        <v>100</v>
      </c>
      <c r="J169" s="77">
        <v>1</v>
      </c>
      <c r="K169" s="92"/>
    </row>
    <row r="170" spans="1:11" ht="41.4" x14ac:dyDescent="0.25">
      <c r="A170" s="14" t="s">
        <v>1506</v>
      </c>
      <c r="B170" s="320" t="s">
        <v>1680</v>
      </c>
      <c r="C170" s="326" t="s">
        <v>1680</v>
      </c>
      <c r="D170" s="322">
        <v>45802</v>
      </c>
      <c r="E170" s="328" t="s">
        <v>1511</v>
      </c>
      <c r="F170" s="323" t="s">
        <v>1683</v>
      </c>
      <c r="G170" s="325"/>
      <c r="H170" s="326" t="s">
        <v>1671</v>
      </c>
      <c r="I170" s="327">
        <v>109.59</v>
      </c>
      <c r="J170" s="77">
        <v>1</v>
      </c>
      <c r="K170" s="92"/>
    </row>
    <row r="171" spans="1:11" ht="31.2" x14ac:dyDescent="0.25">
      <c r="A171" s="14" t="s">
        <v>1506</v>
      </c>
      <c r="B171" s="320" t="s">
        <v>1684</v>
      </c>
      <c r="C171" s="326" t="s">
        <v>1684</v>
      </c>
      <c r="D171" s="322">
        <v>45830</v>
      </c>
      <c r="E171" s="328" t="s">
        <v>1511</v>
      </c>
      <c r="F171" s="323" t="s">
        <v>1685</v>
      </c>
      <c r="G171" s="325">
        <v>31300421</v>
      </c>
      <c r="H171" s="326" t="s">
        <v>1659</v>
      </c>
      <c r="I171" s="327">
        <v>120</v>
      </c>
      <c r="J171" s="77">
        <v>1</v>
      </c>
      <c r="K171" s="92"/>
    </row>
    <row r="172" spans="1:11" ht="31.2" x14ac:dyDescent="0.25">
      <c r="A172" s="14" t="s">
        <v>1506</v>
      </c>
      <c r="B172" s="320" t="s">
        <v>1684</v>
      </c>
      <c r="C172" s="326" t="s">
        <v>1686</v>
      </c>
      <c r="D172" s="322">
        <v>45829</v>
      </c>
      <c r="E172" s="328" t="s">
        <v>1511</v>
      </c>
      <c r="F172" s="323" t="s">
        <v>1687</v>
      </c>
      <c r="G172" s="325">
        <v>36174173</v>
      </c>
      <c r="H172" s="326" t="s">
        <v>1688</v>
      </c>
      <c r="I172" s="327">
        <v>31.5</v>
      </c>
      <c r="J172" s="77">
        <v>1</v>
      </c>
      <c r="K172" s="92"/>
    </row>
    <row r="173" spans="1:11" ht="51.6" x14ac:dyDescent="0.25">
      <c r="A173" s="14" t="s">
        <v>1506</v>
      </c>
      <c r="B173" s="320" t="s">
        <v>1684</v>
      </c>
      <c r="C173" s="326" t="s">
        <v>1684</v>
      </c>
      <c r="D173" s="322">
        <v>45831</v>
      </c>
      <c r="E173" s="328" t="s">
        <v>1511</v>
      </c>
      <c r="F173" s="323" t="s">
        <v>1689</v>
      </c>
      <c r="G173" s="325"/>
      <c r="H173" s="326" t="s">
        <v>1671</v>
      </c>
      <c r="I173" s="327">
        <v>56.17</v>
      </c>
      <c r="J173" s="77">
        <v>1</v>
      </c>
      <c r="K173" s="92"/>
    </row>
    <row r="174" spans="1:11" ht="51.6" x14ac:dyDescent="0.25">
      <c r="A174" s="14" t="s">
        <v>1506</v>
      </c>
      <c r="B174" s="320" t="s">
        <v>1684</v>
      </c>
      <c r="C174" s="326" t="s">
        <v>1684</v>
      </c>
      <c r="D174" s="322">
        <v>45831</v>
      </c>
      <c r="E174" s="328" t="s">
        <v>1525</v>
      </c>
      <c r="F174" s="323" t="s">
        <v>1690</v>
      </c>
      <c r="G174" s="325"/>
      <c r="H174" s="326" t="s">
        <v>1671</v>
      </c>
      <c r="I174" s="327">
        <v>53.42</v>
      </c>
      <c r="J174" s="77">
        <v>1</v>
      </c>
      <c r="K174" s="92"/>
    </row>
    <row r="175" spans="1:11" ht="31.2" x14ac:dyDescent="0.25">
      <c r="A175" s="14" t="s">
        <v>1506</v>
      </c>
      <c r="B175" s="320" t="s">
        <v>1691</v>
      </c>
      <c r="C175" s="326" t="s">
        <v>1692</v>
      </c>
      <c r="D175" s="322">
        <v>45824</v>
      </c>
      <c r="E175" s="328" t="s">
        <v>1525</v>
      </c>
      <c r="F175" s="323" t="s">
        <v>1693</v>
      </c>
      <c r="G175" s="325">
        <v>50012886</v>
      </c>
      <c r="H175" s="326" t="s">
        <v>1694</v>
      </c>
      <c r="I175" s="327">
        <v>600</v>
      </c>
      <c r="J175" s="77">
        <v>1</v>
      </c>
      <c r="K175" s="92"/>
    </row>
    <row r="176" spans="1:11" ht="41.4" x14ac:dyDescent="0.25">
      <c r="A176" s="14" t="s">
        <v>1506</v>
      </c>
      <c r="B176" s="320" t="s">
        <v>1695</v>
      </c>
      <c r="C176" s="326" t="s">
        <v>1696</v>
      </c>
      <c r="D176" s="322">
        <v>45872</v>
      </c>
      <c r="E176" s="328" t="s">
        <v>1525</v>
      </c>
      <c r="F176" s="323" t="s">
        <v>1697</v>
      </c>
      <c r="G176" s="325">
        <v>45024871</v>
      </c>
      <c r="H176" s="326" t="s">
        <v>1677</v>
      </c>
      <c r="I176" s="327">
        <v>120</v>
      </c>
      <c r="J176" s="77">
        <v>1</v>
      </c>
      <c r="K176" s="92"/>
    </row>
    <row r="177" spans="1:11" ht="51.6" x14ac:dyDescent="0.25">
      <c r="A177" s="14" t="s">
        <v>1506</v>
      </c>
      <c r="B177" s="320" t="s">
        <v>1695</v>
      </c>
      <c r="C177" s="326" t="s">
        <v>1695</v>
      </c>
      <c r="D177" s="322">
        <v>45872</v>
      </c>
      <c r="E177" s="328" t="s">
        <v>1525</v>
      </c>
      <c r="F177" s="323" t="s">
        <v>1698</v>
      </c>
      <c r="G177" s="325"/>
      <c r="H177" s="326" t="s">
        <v>1642</v>
      </c>
      <c r="I177" s="327">
        <v>67.48</v>
      </c>
      <c r="J177" s="77">
        <v>1</v>
      </c>
      <c r="K177" s="92"/>
    </row>
    <row r="178" spans="1:11" ht="31.2" x14ac:dyDescent="0.25">
      <c r="A178" s="14" t="s">
        <v>1506</v>
      </c>
      <c r="B178" s="320" t="s">
        <v>1699</v>
      </c>
      <c r="C178" s="326" t="s">
        <v>1700</v>
      </c>
      <c r="D178" s="322">
        <v>45900</v>
      </c>
      <c r="E178" s="328" t="s">
        <v>1525</v>
      </c>
      <c r="F178" s="323" t="s">
        <v>1701</v>
      </c>
      <c r="G178" s="325">
        <v>45024871</v>
      </c>
      <c r="H178" s="326" t="s">
        <v>1677</v>
      </c>
      <c r="I178" s="327">
        <v>80</v>
      </c>
      <c r="J178" s="77">
        <v>1</v>
      </c>
      <c r="K178" s="92"/>
    </row>
    <row r="179" spans="1:11" ht="41.4" x14ac:dyDescent="0.25">
      <c r="A179" s="14" t="s">
        <v>1506</v>
      </c>
      <c r="B179" s="320" t="s">
        <v>1699</v>
      </c>
      <c r="C179" s="326" t="s">
        <v>1699</v>
      </c>
      <c r="D179" s="322">
        <v>45899</v>
      </c>
      <c r="E179" s="328" t="s">
        <v>1525</v>
      </c>
      <c r="F179" s="323" t="s">
        <v>1702</v>
      </c>
      <c r="G179" s="325"/>
      <c r="H179" s="326" t="s">
        <v>1679</v>
      </c>
      <c r="I179" s="327">
        <v>66.89</v>
      </c>
      <c r="J179" s="77">
        <v>1</v>
      </c>
      <c r="K179" s="92"/>
    </row>
    <row r="180" spans="1:11" ht="31.2" x14ac:dyDescent="0.25">
      <c r="A180" s="14" t="s">
        <v>1506</v>
      </c>
      <c r="B180" s="320" t="s">
        <v>1703</v>
      </c>
      <c r="C180" s="326" t="s">
        <v>1704</v>
      </c>
      <c r="D180" s="322">
        <v>45913</v>
      </c>
      <c r="E180" s="328" t="s">
        <v>1525</v>
      </c>
      <c r="F180" s="323" t="s">
        <v>1705</v>
      </c>
      <c r="G180" s="325">
        <v>45024871</v>
      </c>
      <c r="H180" s="326" t="s">
        <v>1677</v>
      </c>
      <c r="I180" s="327">
        <v>60</v>
      </c>
      <c r="J180" s="77">
        <v>1</v>
      </c>
      <c r="K180" s="92"/>
    </row>
    <row r="181" spans="1:11" ht="41.4" x14ac:dyDescent="0.25">
      <c r="A181" s="14" t="s">
        <v>1506</v>
      </c>
      <c r="B181" s="320" t="s">
        <v>1703</v>
      </c>
      <c r="C181" s="326" t="s">
        <v>1703</v>
      </c>
      <c r="D181" s="322">
        <v>45914</v>
      </c>
      <c r="E181" s="328" t="s">
        <v>1525</v>
      </c>
      <c r="F181" s="323" t="s">
        <v>1706</v>
      </c>
      <c r="G181" s="325"/>
      <c r="H181" s="326" t="s">
        <v>1679</v>
      </c>
      <c r="I181" s="327">
        <v>66.89</v>
      </c>
      <c r="J181" s="77">
        <v>1</v>
      </c>
      <c r="K181" s="92"/>
    </row>
    <row r="182" spans="1:11" ht="41.4" x14ac:dyDescent="0.25">
      <c r="A182" s="14" t="s">
        <v>1506</v>
      </c>
      <c r="B182" s="320" t="s">
        <v>1707</v>
      </c>
      <c r="C182" s="326">
        <v>29</v>
      </c>
      <c r="D182" s="322">
        <v>45954</v>
      </c>
      <c r="E182" s="328" t="s">
        <v>1525</v>
      </c>
      <c r="F182" s="323" t="s">
        <v>1708</v>
      </c>
      <c r="G182" s="325">
        <v>36618357</v>
      </c>
      <c r="H182" s="326" t="s">
        <v>1709</v>
      </c>
      <c r="I182" s="327">
        <v>60</v>
      </c>
      <c r="J182" s="77">
        <v>1</v>
      </c>
      <c r="K182" s="92"/>
    </row>
    <row r="183" spans="1:11" ht="51.6" x14ac:dyDescent="0.25">
      <c r="A183" s="14" t="s">
        <v>1506</v>
      </c>
      <c r="B183" s="320" t="s">
        <v>1707</v>
      </c>
      <c r="C183" s="326" t="s">
        <v>1707</v>
      </c>
      <c r="D183" s="322">
        <v>45957</v>
      </c>
      <c r="E183" s="328" t="s">
        <v>1525</v>
      </c>
      <c r="F183" s="323" t="s">
        <v>1710</v>
      </c>
      <c r="G183" s="325"/>
      <c r="H183" s="326" t="s">
        <v>1642</v>
      </c>
      <c r="I183" s="327">
        <v>50.32</v>
      </c>
      <c r="J183" s="77">
        <v>1</v>
      </c>
      <c r="K183" s="92"/>
    </row>
    <row r="184" spans="1:11" ht="51.6" x14ac:dyDescent="0.25">
      <c r="A184" s="14" t="s">
        <v>1506</v>
      </c>
      <c r="B184" s="320" t="s">
        <v>1711</v>
      </c>
      <c r="C184" s="326">
        <v>13359</v>
      </c>
      <c r="D184" s="322">
        <v>45975</v>
      </c>
      <c r="E184" s="328" t="s">
        <v>1525</v>
      </c>
      <c r="F184" s="323" t="s">
        <v>1712</v>
      </c>
      <c r="G184" s="325"/>
      <c r="H184" s="326" t="s">
        <v>1713</v>
      </c>
      <c r="I184" s="327">
        <v>210</v>
      </c>
      <c r="J184" s="77">
        <v>1</v>
      </c>
      <c r="K184" s="92"/>
    </row>
    <row r="185" spans="1:11" ht="31.2" x14ac:dyDescent="0.25">
      <c r="A185" s="14" t="s">
        <v>1506</v>
      </c>
      <c r="B185" s="320" t="s">
        <v>1714</v>
      </c>
      <c r="C185" s="326" t="s">
        <v>1715</v>
      </c>
      <c r="D185" s="322">
        <v>45976</v>
      </c>
      <c r="E185" s="328" t="s">
        <v>1525</v>
      </c>
      <c r="F185" s="323" t="s">
        <v>1716</v>
      </c>
      <c r="G185" s="325">
        <v>603341</v>
      </c>
      <c r="H185" s="326" t="s">
        <v>1717</v>
      </c>
      <c r="I185" s="327">
        <v>40</v>
      </c>
      <c r="J185" s="77">
        <v>1</v>
      </c>
      <c r="K185" s="92"/>
    </row>
    <row r="186" spans="1:11" ht="92.4" x14ac:dyDescent="0.25">
      <c r="A186" s="14" t="s">
        <v>1506</v>
      </c>
      <c r="B186" s="320"/>
      <c r="C186" s="320"/>
      <c r="D186" s="322"/>
      <c r="E186" s="323"/>
      <c r="F186" s="324" t="s">
        <v>2074</v>
      </c>
      <c r="G186" s="325"/>
      <c r="H186" s="326"/>
      <c r="I186" s="327"/>
      <c r="J186" s="77">
        <v>1</v>
      </c>
      <c r="K186" s="92"/>
    </row>
    <row r="187" spans="1:11" ht="51.6" x14ac:dyDescent="0.25">
      <c r="A187" s="14" t="s">
        <v>1506</v>
      </c>
      <c r="B187" s="320">
        <v>250267</v>
      </c>
      <c r="C187" s="326">
        <v>25010001</v>
      </c>
      <c r="D187" s="322" t="s">
        <v>1718</v>
      </c>
      <c r="E187" s="328" t="s">
        <v>1719</v>
      </c>
      <c r="F187" s="323" t="s">
        <v>1720</v>
      </c>
      <c r="G187" s="325">
        <v>56152442</v>
      </c>
      <c r="H187" s="326" t="s">
        <v>1721</v>
      </c>
      <c r="I187" s="327">
        <v>435.74</v>
      </c>
      <c r="J187" s="77">
        <v>1</v>
      </c>
      <c r="K187" s="92"/>
    </row>
    <row r="188" spans="1:11" ht="51.6" x14ac:dyDescent="0.25">
      <c r="A188" s="14" t="s">
        <v>1506</v>
      </c>
      <c r="B188" s="320" t="s">
        <v>1722</v>
      </c>
      <c r="C188" s="320" t="s">
        <v>1722</v>
      </c>
      <c r="D188" s="322" t="s">
        <v>1723</v>
      </c>
      <c r="E188" s="323" t="s">
        <v>1719</v>
      </c>
      <c r="F188" s="324" t="s">
        <v>2075</v>
      </c>
      <c r="G188" s="325"/>
      <c r="H188" s="326" t="s">
        <v>1724</v>
      </c>
      <c r="I188" s="327">
        <v>74.63</v>
      </c>
      <c r="J188" s="77">
        <v>1</v>
      </c>
      <c r="K188" s="92"/>
    </row>
    <row r="189" spans="1:11" ht="51.6" x14ac:dyDescent="0.25">
      <c r="A189" s="14" t="s">
        <v>1506</v>
      </c>
      <c r="B189" s="320" t="s">
        <v>1725</v>
      </c>
      <c r="C189" s="320" t="s">
        <v>1725</v>
      </c>
      <c r="D189" s="322" t="s">
        <v>1726</v>
      </c>
      <c r="E189" s="323" t="s">
        <v>1719</v>
      </c>
      <c r="F189" s="324" t="s">
        <v>2076</v>
      </c>
      <c r="G189" s="325"/>
      <c r="H189" s="326" t="s">
        <v>1724</v>
      </c>
      <c r="I189" s="327">
        <v>79.63</v>
      </c>
      <c r="J189" s="77">
        <v>1</v>
      </c>
      <c r="K189" s="92"/>
    </row>
    <row r="190" spans="1:11" ht="51.6" x14ac:dyDescent="0.25">
      <c r="A190" s="14" t="s">
        <v>1506</v>
      </c>
      <c r="B190" s="320" t="s">
        <v>1725</v>
      </c>
      <c r="C190" s="320" t="s">
        <v>1725</v>
      </c>
      <c r="D190" s="322" t="s">
        <v>1726</v>
      </c>
      <c r="E190" s="323" t="s">
        <v>1719</v>
      </c>
      <c r="F190" s="324" t="s">
        <v>2076</v>
      </c>
      <c r="G190" s="325"/>
      <c r="H190" s="326" t="s">
        <v>1724</v>
      </c>
      <c r="I190" s="327">
        <v>79.63</v>
      </c>
      <c r="J190" s="77">
        <v>1</v>
      </c>
      <c r="K190" s="92"/>
    </row>
    <row r="191" spans="1:11" ht="51.6" x14ac:dyDescent="0.25">
      <c r="A191" s="14" t="s">
        <v>1506</v>
      </c>
      <c r="B191" s="320" t="s">
        <v>1727</v>
      </c>
      <c r="C191" s="326">
        <v>20250017</v>
      </c>
      <c r="D191" s="322" t="s">
        <v>1726</v>
      </c>
      <c r="E191" s="328" t="s">
        <v>1525</v>
      </c>
      <c r="F191" s="323" t="s">
        <v>1728</v>
      </c>
      <c r="G191" s="325">
        <v>51144786</v>
      </c>
      <c r="H191" s="326" t="s">
        <v>1729</v>
      </c>
      <c r="I191" s="327">
        <v>243.9</v>
      </c>
      <c r="J191" s="77">
        <v>1</v>
      </c>
      <c r="K191" s="92"/>
    </row>
    <row r="192" spans="1:11" ht="41.4" x14ac:dyDescent="0.25">
      <c r="A192" s="14" t="s">
        <v>1506</v>
      </c>
      <c r="B192" s="320" t="s">
        <v>1730</v>
      </c>
      <c r="C192" s="326">
        <v>250100007</v>
      </c>
      <c r="D192" s="322" t="s">
        <v>1731</v>
      </c>
      <c r="E192" s="328" t="s">
        <v>1525</v>
      </c>
      <c r="F192" s="323" t="s">
        <v>1732</v>
      </c>
      <c r="G192" s="325">
        <v>56152442</v>
      </c>
      <c r="H192" s="326" t="s">
        <v>1733</v>
      </c>
      <c r="I192" s="327">
        <v>266.47000000000003</v>
      </c>
      <c r="J192" s="77">
        <v>1</v>
      </c>
      <c r="K192" s="92"/>
    </row>
    <row r="193" spans="1:11" ht="92.4" x14ac:dyDescent="0.25">
      <c r="A193" s="14" t="s">
        <v>1506</v>
      </c>
      <c r="B193" s="320"/>
      <c r="C193" s="320"/>
      <c r="D193" s="322"/>
      <c r="E193" s="323"/>
      <c r="F193" s="324" t="s">
        <v>2077</v>
      </c>
      <c r="G193" s="325"/>
      <c r="H193" s="326"/>
      <c r="I193" s="327"/>
      <c r="J193" s="77">
        <v>1</v>
      </c>
      <c r="K193" s="92"/>
    </row>
    <row r="194" spans="1:11" ht="51.6" x14ac:dyDescent="0.25">
      <c r="A194" s="14" t="s">
        <v>1506</v>
      </c>
      <c r="B194" s="320" t="s">
        <v>1734</v>
      </c>
      <c r="C194" s="326" t="s">
        <v>1734</v>
      </c>
      <c r="D194" s="322">
        <v>45676</v>
      </c>
      <c r="E194" s="328"/>
      <c r="F194" s="323" t="s">
        <v>1735</v>
      </c>
      <c r="G194" s="325"/>
      <c r="H194" s="326" t="s">
        <v>1736</v>
      </c>
      <c r="I194" s="327">
        <v>322.2</v>
      </c>
      <c r="J194" s="77">
        <v>1</v>
      </c>
      <c r="K194" s="92"/>
    </row>
    <row r="195" spans="1:11" ht="31.2" x14ac:dyDescent="0.25">
      <c r="A195" s="14" t="s">
        <v>1506</v>
      </c>
      <c r="B195" s="320" t="s">
        <v>1734</v>
      </c>
      <c r="C195" s="326">
        <v>740</v>
      </c>
      <c r="D195" s="322">
        <v>45676</v>
      </c>
      <c r="E195" s="328"/>
      <c r="F195" s="323" t="s">
        <v>1737</v>
      </c>
      <c r="G195" s="325">
        <v>45944512</v>
      </c>
      <c r="H195" s="326" t="s">
        <v>1738</v>
      </c>
      <c r="I195" s="327">
        <v>544</v>
      </c>
      <c r="J195" s="77">
        <v>1</v>
      </c>
      <c r="K195" s="92"/>
    </row>
    <row r="196" spans="1:11" ht="41.4" x14ac:dyDescent="0.25">
      <c r="A196" s="14" t="s">
        <v>1506</v>
      </c>
      <c r="B196" s="320" t="s">
        <v>1734</v>
      </c>
      <c r="C196" s="326" t="s">
        <v>1739</v>
      </c>
      <c r="D196" s="322">
        <v>45676</v>
      </c>
      <c r="E196" s="328"/>
      <c r="F196" s="323" t="s">
        <v>1740</v>
      </c>
      <c r="G196" s="325">
        <v>37806203</v>
      </c>
      <c r="H196" s="326" t="s">
        <v>1741</v>
      </c>
      <c r="I196" s="327">
        <v>100</v>
      </c>
      <c r="J196" s="77">
        <v>1</v>
      </c>
      <c r="K196" s="92"/>
    </row>
    <row r="197" spans="1:11" ht="31.2" x14ac:dyDescent="0.25">
      <c r="A197" s="14" t="s">
        <v>1506</v>
      </c>
      <c r="B197" s="320" t="s">
        <v>1742</v>
      </c>
      <c r="C197" s="326" t="s">
        <v>1742</v>
      </c>
      <c r="D197" s="322">
        <v>45692</v>
      </c>
      <c r="E197" s="328"/>
      <c r="F197" s="323" t="s">
        <v>1743</v>
      </c>
      <c r="G197" s="325">
        <v>52982173</v>
      </c>
      <c r="H197" s="326" t="s">
        <v>1744</v>
      </c>
      <c r="I197" s="327">
        <v>1345.6</v>
      </c>
      <c r="J197" s="77">
        <v>1</v>
      </c>
      <c r="K197" s="92"/>
    </row>
    <row r="198" spans="1:11" ht="31.2" x14ac:dyDescent="0.25">
      <c r="A198" s="14" t="s">
        <v>1506</v>
      </c>
      <c r="B198" s="320" t="s">
        <v>1745</v>
      </c>
      <c r="C198" s="326" t="s">
        <v>1746</v>
      </c>
      <c r="D198" s="322">
        <v>45696</v>
      </c>
      <c r="E198" s="328"/>
      <c r="F198" s="323" t="s">
        <v>1747</v>
      </c>
      <c r="G198" s="325">
        <v>37784013</v>
      </c>
      <c r="H198" s="326" t="s">
        <v>1748</v>
      </c>
      <c r="I198" s="327">
        <v>48</v>
      </c>
      <c r="J198" s="77">
        <v>1</v>
      </c>
      <c r="K198" s="92"/>
    </row>
    <row r="199" spans="1:11" ht="41.4" x14ac:dyDescent="0.25">
      <c r="A199" s="14" t="s">
        <v>1506</v>
      </c>
      <c r="B199" s="320" t="s">
        <v>1749</v>
      </c>
      <c r="C199" s="326" t="s">
        <v>1749</v>
      </c>
      <c r="D199" s="322">
        <v>45705</v>
      </c>
      <c r="E199" s="328"/>
      <c r="F199" s="323" t="s">
        <v>1750</v>
      </c>
      <c r="G199" s="325"/>
      <c r="H199" s="326" t="s">
        <v>1751</v>
      </c>
      <c r="I199" s="327">
        <v>74.099999999999994</v>
      </c>
      <c r="J199" s="77">
        <v>1</v>
      </c>
      <c r="K199" s="92"/>
    </row>
    <row r="200" spans="1:11" ht="31.2" x14ac:dyDescent="0.25">
      <c r="A200" s="14" t="s">
        <v>1506</v>
      </c>
      <c r="B200" s="320" t="s">
        <v>1749</v>
      </c>
      <c r="C200" s="326">
        <v>3025014251</v>
      </c>
      <c r="D200" s="322">
        <v>45702</v>
      </c>
      <c r="E200" s="328"/>
      <c r="F200" s="323" t="s">
        <v>1752</v>
      </c>
      <c r="G200" s="325">
        <v>54191661</v>
      </c>
      <c r="H200" s="326" t="s">
        <v>1653</v>
      </c>
      <c r="I200" s="327">
        <v>60</v>
      </c>
      <c r="J200" s="77">
        <v>1</v>
      </c>
      <c r="K200" s="92"/>
    </row>
    <row r="201" spans="1:11" ht="31.2" x14ac:dyDescent="0.25">
      <c r="A201" s="14" t="s">
        <v>1506</v>
      </c>
      <c r="B201" s="320" t="s">
        <v>1749</v>
      </c>
      <c r="C201" s="326"/>
      <c r="D201" s="322">
        <v>45703</v>
      </c>
      <c r="E201" s="328"/>
      <c r="F201" s="323" t="s">
        <v>1753</v>
      </c>
      <c r="G201" s="325">
        <v>45956316</v>
      </c>
      <c r="H201" s="326" t="s">
        <v>1754</v>
      </c>
      <c r="I201" s="327">
        <v>68</v>
      </c>
      <c r="J201" s="77">
        <v>1</v>
      </c>
      <c r="K201" s="92"/>
    </row>
    <row r="202" spans="1:11" ht="31.2" x14ac:dyDescent="0.25">
      <c r="A202" s="14" t="s">
        <v>1506</v>
      </c>
      <c r="B202" s="320" t="s">
        <v>1755</v>
      </c>
      <c r="C202" s="326" t="s">
        <v>1756</v>
      </c>
      <c r="D202" s="322">
        <v>45825</v>
      </c>
      <c r="E202" s="328"/>
      <c r="F202" s="323" t="s">
        <v>1757</v>
      </c>
      <c r="G202" s="325">
        <v>46397931</v>
      </c>
      <c r="H202" s="326" t="s">
        <v>1529</v>
      </c>
      <c r="I202" s="327">
        <v>564</v>
      </c>
      <c r="J202" s="77">
        <v>1</v>
      </c>
      <c r="K202" s="92"/>
    </row>
    <row r="203" spans="1:11" ht="31.2" x14ac:dyDescent="0.25">
      <c r="A203" s="14" t="s">
        <v>1506</v>
      </c>
      <c r="B203" s="320" t="s">
        <v>1755</v>
      </c>
      <c r="C203" s="326" t="s">
        <v>1756</v>
      </c>
      <c r="D203" s="322">
        <v>45825</v>
      </c>
      <c r="E203" s="328"/>
      <c r="F203" s="323" t="s">
        <v>1758</v>
      </c>
      <c r="G203" s="325">
        <v>46397931</v>
      </c>
      <c r="H203" s="326" t="s">
        <v>1529</v>
      </c>
      <c r="I203" s="327">
        <v>713.39</v>
      </c>
      <c r="J203" s="77">
        <v>1</v>
      </c>
      <c r="K203" s="92"/>
    </row>
    <row r="204" spans="1:11" ht="41.4" x14ac:dyDescent="0.25">
      <c r="A204" s="14" t="s">
        <v>1506</v>
      </c>
      <c r="B204" s="320" t="s">
        <v>1759</v>
      </c>
      <c r="C204" s="326" t="s">
        <v>1759</v>
      </c>
      <c r="D204" s="322">
        <v>45825</v>
      </c>
      <c r="E204" s="328"/>
      <c r="F204" s="323" t="s">
        <v>1760</v>
      </c>
      <c r="G204" s="325">
        <v>46397931</v>
      </c>
      <c r="H204" s="326" t="s">
        <v>1529</v>
      </c>
      <c r="I204" s="327">
        <v>290.70999999999998</v>
      </c>
      <c r="J204" s="77">
        <v>1</v>
      </c>
      <c r="K204" s="92"/>
    </row>
    <row r="205" spans="1:11" ht="41.4" x14ac:dyDescent="0.25">
      <c r="A205" s="14" t="s">
        <v>1506</v>
      </c>
      <c r="B205" s="320" t="s">
        <v>1759</v>
      </c>
      <c r="C205" s="326" t="s">
        <v>1759</v>
      </c>
      <c r="D205" s="322">
        <v>45825</v>
      </c>
      <c r="E205" s="328" t="s">
        <v>1525</v>
      </c>
      <c r="F205" s="323" t="s">
        <v>1761</v>
      </c>
      <c r="G205" s="325">
        <v>46397931</v>
      </c>
      <c r="H205" s="326" t="s">
        <v>1529</v>
      </c>
      <c r="I205" s="327">
        <v>146.29</v>
      </c>
      <c r="J205" s="77">
        <v>1</v>
      </c>
      <c r="K205" s="92"/>
    </row>
    <row r="206" spans="1:11" ht="51.6" x14ac:dyDescent="0.25">
      <c r="A206" s="14" t="s">
        <v>1506</v>
      </c>
      <c r="B206" s="320" t="s">
        <v>1759</v>
      </c>
      <c r="C206" s="326" t="s">
        <v>1759</v>
      </c>
      <c r="D206" s="322">
        <v>45825</v>
      </c>
      <c r="E206" s="328" t="s">
        <v>1525</v>
      </c>
      <c r="F206" s="323" t="s">
        <v>1762</v>
      </c>
      <c r="G206" s="325">
        <v>46397931</v>
      </c>
      <c r="H206" s="326" t="s">
        <v>1529</v>
      </c>
      <c r="I206" s="327">
        <v>166.99</v>
      </c>
      <c r="J206" s="77">
        <v>1</v>
      </c>
      <c r="K206" s="92"/>
    </row>
    <row r="207" spans="1:11" ht="31.2" x14ac:dyDescent="0.25">
      <c r="A207" s="14" t="s">
        <v>1506</v>
      </c>
      <c r="B207" s="320" t="s">
        <v>1763</v>
      </c>
      <c r="C207" s="326" t="s">
        <v>1764</v>
      </c>
      <c r="D207" s="322">
        <v>45760</v>
      </c>
      <c r="E207" s="328" t="s">
        <v>1525</v>
      </c>
      <c r="F207" s="323" t="s">
        <v>1765</v>
      </c>
      <c r="G207" s="325">
        <v>17537380</v>
      </c>
      <c r="H207" s="326" t="s">
        <v>1766</v>
      </c>
      <c r="I207" s="327">
        <v>94</v>
      </c>
      <c r="J207" s="77">
        <v>1</v>
      </c>
      <c r="K207" s="92"/>
    </row>
    <row r="208" spans="1:11" ht="31.2" x14ac:dyDescent="0.25">
      <c r="A208" s="14" t="s">
        <v>1506</v>
      </c>
      <c r="B208" s="320" t="s">
        <v>1763</v>
      </c>
      <c r="C208" s="326" t="s">
        <v>1763</v>
      </c>
      <c r="D208" s="322">
        <v>45760</v>
      </c>
      <c r="E208" s="328" t="s">
        <v>1525</v>
      </c>
      <c r="F208" s="323" t="s">
        <v>1767</v>
      </c>
      <c r="G208" s="325"/>
      <c r="H208" s="326" t="s">
        <v>1736</v>
      </c>
      <c r="I208" s="327">
        <v>117</v>
      </c>
      <c r="J208" s="77">
        <v>1</v>
      </c>
      <c r="K208" s="92"/>
    </row>
    <row r="209" spans="1:11" ht="41.4" x14ac:dyDescent="0.25">
      <c r="A209" s="14" t="s">
        <v>1506</v>
      </c>
      <c r="B209" s="320" t="s">
        <v>1768</v>
      </c>
      <c r="C209" s="326" t="s">
        <v>1768</v>
      </c>
      <c r="D209" s="322">
        <v>45775</v>
      </c>
      <c r="E209" s="328" t="s">
        <v>1525</v>
      </c>
      <c r="F209" s="323" t="s">
        <v>1769</v>
      </c>
      <c r="G209" s="325"/>
      <c r="H209" s="326" t="s">
        <v>1751</v>
      </c>
      <c r="I209" s="327">
        <v>93.7</v>
      </c>
      <c r="J209" s="77">
        <v>1</v>
      </c>
      <c r="K209" s="92"/>
    </row>
    <row r="210" spans="1:11" ht="31.2" x14ac:dyDescent="0.25">
      <c r="A210" s="14" t="s">
        <v>1506</v>
      </c>
      <c r="B210" s="320" t="s">
        <v>1768</v>
      </c>
      <c r="C210" s="326">
        <v>178</v>
      </c>
      <c r="D210" s="322" t="s">
        <v>1770</v>
      </c>
      <c r="E210" s="328" t="s">
        <v>1525</v>
      </c>
      <c r="F210" s="323" t="s">
        <v>1771</v>
      </c>
      <c r="G210" s="325">
        <v>30222931</v>
      </c>
      <c r="H210" s="326" t="s">
        <v>1772</v>
      </c>
      <c r="I210" s="327">
        <v>111</v>
      </c>
      <c r="J210" s="77">
        <v>1</v>
      </c>
      <c r="K210" s="92"/>
    </row>
    <row r="211" spans="1:11" ht="31.2" x14ac:dyDescent="0.25">
      <c r="A211" s="14" t="s">
        <v>1506</v>
      </c>
      <c r="B211" s="320" t="s">
        <v>1768</v>
      </c>
      <c r="C211" s="326" t="s">
        <v>1773</v>
      </c>
      <c r="D211" s="322" t="s">
        <v>1774</v>
      </c>
      <c r="E211" s="328" t="s">
        <v>1525</v>
      </c>
      <c r="F211" s="323" t="s">
        <v>1775</v>
      </c>
      <c r="G211" s="325">
        <v>45024871</v>
      </c>
      <c r="H211" s="326" t="s">
        <v>1677</v>
      </c>
      <c r="I211" s="327">
        <v>30</v>
      </c>
      <c r="J211" s="77">
        <v>1</v>
      </c>
      <c r="K211" s="92"/>
    </row>
    <row r="212" spans="1:11" ht="31.2" x14ac:dyDescent="0.25">
      <c r="A212" s="14" t="s">
        <v>1506</v>
      </c>
      <c r="B212" s="320" t="s">
        <v>1776</v>
      </c>
      <c r="C212" s="326">
        <v>20250042</v>
      </c>
      <c r="D212" s="322">
        <v>45793</v>
      </c>
      <c r="E212" s="328" t="s">
        <v>1525</v>
      </c>
      <c r="F212" s="323" t="s">
        <v>1777</v>
      </c>
      <c r="G212" s="325">
        <v>51144786</v>
      </c>
      <c r="H212" s="326" t="s">
        <v>1778</v>
      </c>
      <c r="I212" s="327">
        <v>126.1</v>
      </c>
      <c r="J212" s="77">
        <v>1</v>
      </c>
      <c r="K212" s="92"/>
    </row>
    <row r="213" spans="1:11" ht="51.6" x14ac:dyDescent="0.25">
      <c r="A213" s="14" t="s">
        <v>1506</v>
      </c>
      <c r="B213" s="320" t="s">
        <v>1779</v>
      </c>
      <c r="C213" s="326" t="s">
        <v>1779</v>
      </c>
      <c r="D213" s="322">
        <v>45900</v>
      </c>
      <c r="E213" s="328" t="s">
        <v>1525</v>
      </c>
      <c r="F213" s="323" t="s">
        <v>1780</v>
      </c>
      <c r="G213" s="325"/>
      <c r="H213" s="326" t="s">
        <v>1736</v>
      </c>
      <c r="I213" s="327">
        <v>199.44</v>
      </c>
      <c r="J213" s="77">
        <v>1</v>
      </c>
      <c r="K213" s="92"/>
    </row>
    <row r="214" spans="1:11" ht="31.2" x14ac:dyDescent="0.25">
      <c r="A214" s="14" t="s">
        <v>1506</v>
      </c>
      <c r="B214" s="320" t="s">
        <v>1779</v>
      </c>
      <c r="C214" s="326">
        <v>230</v>
      </c>
      <c r="D214" s="322">
        <v>45900</v>
      </c>
      <c r="E214" s="328" t="s">
        <v>1525</v>
      </c>
      <c r="F214" s="323" t="s">
        <v>1781</v>
      </c>
      <c r="G214" s="325">
        <v>30222931</v>
      </c>
      <c r="H214" s="326" t="s">
        <v>1772</v>
      </c>
      <c r="I214" s="327">
        <v>168</v>
      </c>
      <c r="J214" s="77">
        <v>1</v>
      </c>
      <c r="K214" s="92"/>
    </row>
    <row r="215" spans="1:11" ht="31.2" x14ac:dyDescent="0.25">
      <c r="A215" s="14" t="s">
        <v>1506</v>
      </c>
      <c r="B215" s="320" t="s">
        <v>1779</v>
      </c>
      <c r="C215" s="326" t="s">
        <v>1782</v>
      </c>
      <c r="D215" s="322">
        <v>45899</v>
      </c>
      <c r="E215" s="328" t="s">
        <v>1525</v>
      </c>
      <c r="F215" s="323" t="s">
        <v>1783</v>
      </c>
      <c r="G215" s="325">
        <v>45024871</v>
      </c>
      <c r="H215" s="326" t="s">
        <v>1677</v>
      </c>
      <c r="I215" s="327">
        <v>50</v>
      </c>
      <c r="J215" s="77">
        <v>1</v>
      </c>
      <c r="K215" s="92"/>
    </row>
    <row r="216" spans="1:11" ht="41.4" x14ac:dyDescent="0.25">
      <c r="A216" s="14" t="s">
        <v>1506</v>
      </c>
      <c r="B216" s="320" t="s">
        <v>1784</v>
      </c>
      <c r="C216" s="326">
        <v>16</v>
      </c>
      <c r="D216" s="322">
        <v>45955</v>
      </c>
      <c r="E216" s="328" t="s">
        <v>1525</v>
      </c>
      <c r="F216" s="323" t="s">
        <v>1785</v>
      </c>
      <c r="G216" s="325">
        <v>36618357</v>
      </c>
      <c r="H216" s="326" t="s">
        <v>1709</v>
      </c>
      <c r="I216" s="327">
        <v>130</v>
      </c>
      <c r="J216" s="77">
        <v>1</v>
      </c>
      <c r="K216" s="92"/>
    </row>
    <row r="217" spans="1:11" ht="41.4" x14ac:dyDescent="0.25">
      <c r="A217" s="14" t="s">
        <v>1506</v>
      </c>
      <c r="B217" s="320" t="s">
        <v>1784</v>
      </c>
      <c r="C217" s="326" t="s">
        <v>1784</v>
      </c>
      <c r="D217" s="322">
        <v>45957</v>
      </c>
      <c r="E217" s="328" t="s">
        <v>1525</v>
      </c>
      <c r="F217" s="323" t="s">
        <v>1786</v>
      </c>
      <c r="G217" s="325">
        <v>52342077</v>
      </c>
      <c r="H217" s="326" t="s">
        <v>1787</v>
      </c>
      <c r="I217" s="327">
        <v>319.7</v>
      </c>
      <c r="J217" s="77">
        <v>1</v>
      </c>
      <c r="K217" s="92"/>
    </row>
    <row r="218" spans="1:11" ht="21" x14ac:dyDescent="0.25">
      <c r="A218" s="14" t="s">
        <v>1506</v>
      </c>
      <c r="B218" s="320" t="s">
        <v>1788</v>
      </c>
      <c r="C218" s="326">
        <v>20250083</v>
      </c>
      <c r="D218" s="322">
        <v>45985</v>
      </c>
      <c r="E218" s="328" t="s">
        <v>1525</v>
      </c>
      <c r="F218" s="323" t="s">
        <v>1789</v>
      </c>
      <c r="G218" s="325">
        <v>51144786</v>
      </c>
      <c r="H218" s="326" t="s">
        <v>1778</v>
      </c>
      <c r="I218" s="327">
        <v>239.31</v>
      </c>
      <c r="J218" s="77">
        <v>1</v>
      </c>
      <c r="K218" s="92"/>
    </row>
    <row r="219" spans="1:11" ht="41.4" x14ac:dyDescent="0.25">
      <c r="A219" s="14" t="s">
        <v>1506</v>
      </c>
      <c r="B219" s="320" t="s">
        <v>1790</v>
      </c>
      <c r="C219" s="326" t="s">
        <v>1790</v>
      </c>
      <c r="D219" s="322">
        <v>45977</v>
      </c>
      <c r="E219" s="328" t="s">
        <v>1525</v>
      </c>
      <c r="F219" s="323" t="s">
        <v>1791</v>
      </c>
      <c r="G219" s="325"/>
      <c r="H219" s="326" t="s">
        <v>1736</v>
      </c>
      <c r="I219" s="327">
        <v>548.64</v>
      </c>
      <c r="J219" s="77">
        <v>1</v>
      </c>
      <c r="K219" s="92"/>
    </row>
    <row r="220" spans="1:11" ht="31.2" x14ac:dyDescent="0.25">
      <c r="A220" s="14" t="s">
        <v>1506</v>
      </c>
      <c r="B220" s="320" t="s">
        <v>1790</v>
      </c>
      <c r="C220" s="326" t="s">
        <v>1792</v>
      </c>
      <c r="D220" s="322">
        <v>45977</v>
      </c>
      <c r="E220" s="328" t="s">
        <v>1525</v>
      </c>
      <c r="F220" s="323" t="s">
        <v>1793</v>
      </c>
      <c r="G220" s="325">
        <v>603341</v>
      </c>
      <c r="H220" s="326" t="s">
        <v>1717</v>
      </c>
      <c r="I220" s="327">
        <v>852</v>
      </c>
      <c r="J220" s="77">
        <v>1</v>
      </c>
      <c r="K220" s="92"/>
    </row>
    <row r="221" spans="1:11" ht="51.6" x14ac:dyDescent="0.25">
      <c r="A221" s="14" t="s">
        <v>1506</v>
      </c>
      <c r="B221" s="320" t="s">
        <v>1794</v>
      </c>
      <c r="C221" s="326" t="s">
        <v>1794</v>
      </c>
      <c r="D221" s="322">
        <v>45985</v>
      </c>
      <c r="E221" s="328" t="s">
        <v>1525</v>
      </c>
      <c r="F221" s="323" t="s">
        <v>1795</v>
      </c>
      <c r="G221" s="325">
        <v>46397931</v>
      </c>
      <c r="H221" s="326" t="s">
        <v>1529</v>
      </c>
      <c r="I221" s="327">
        <v>588.14</v>
      </c>
      <c r="J221" s="77">
        <v>1</v>
      </c>
      <c r="K221" s="92"/>
    </row>
    <row r="222" spans="1:11" ht="21" x14ac:dyDescent="0.25">
      <c r="A222" s="14" t="s">
        <v>1506</v>
      </c>
      <c r="B222" s="320" t="s">
        <v>1796</v>
      </c>
      <c r="C222" s="326" t="s">
        <v>1796</v>
      </c>
      <c r="D222" s="322">
        <v>45992</v>
      </c>
      <c r="E222" s="328" t="s">
        <v>1525</v>
      </c>
      <c r="F222" s="323" t="s">
        <v>1797</v>
      </c>
      <c r="G222" s="325"/>
      <c r="H222" s="326" t="s">
        <v>1736</v>
      </c>
      <c r="I222" s="327">
        <v>99.79</v>
      </c>
      <c r="J222" s="77">
        <v>1</v>
      </c>
      <c r="K222" s="92"/>
    </row>
    <row r="223" spans="1:11" ht="31.2" x14ac:dyDescent="0.25">
      <c r="A223" s="14" t="s">
        <v>1506</v>
      </c>
      <c r="B223" s="320" t="s">
        <v>1796</v>
      </c>
      <c r="C223" s="326" t="s">
        <v>1798</v>
      </c>
      <c r="D223" s="322" t="s">
        <v>1799</v>
      </c>
      <c r="E223" s="328" t="s">
        <v>1525</v>
      </c>
      <c r="F223" s="323" t="s">
        <v>1800</v>
      </c>
      <c r="G223" s="325">
        <v>48430242</v>
      </c>
      <c r="H223" s="326" t="s">
        <v>1801</v>
      </c>
      <c r="I223" s="327">
        <v>49.9</v>
      </c>
      <c r="J223" s="77">
        <v>1</v>
      </c>
      <c r="K223" s="92"/>
    </row>
    <row r="224" spans="1:11" ht="82.2" x14ac:dyDescent="0.25">
      <c r="A224" s="14" t="s">
        <v>1506</v>
      </c>
      <c r="B224" s="320"/>
      <c r="C224" s="320"/>
      <c r="D224" s="322"/>
      <c r="E224" s="323"/>
      <c r="F224" s="324" t="s">
        <v>2078</v>
      </c>
      <c r="G224" s="325"/>
      <c r="H224" s="326"/>
      <c r="I224" s="327"/>
      <c r="J224" s="77">
        <v>1</v>
      </c>
      <c r="K224" s="92"/>
    </row>
    <row r="225" spans="1:11" ht="31.2" x14ac:dyDescent="0.25">
      <c r="A225" s="14" t="s">
        <v>1506</v>
      </c>
      <c r="B225" s="320" t="s">
        <v>1802</v>
      </c>
      <c r="C225" s="326">
        <v>9</v>
      </c>
      <c r="D225" s="322">
        <v>45695</v>
      </c>
      <c r="E225" s="328" t="s">
        <v>1719</v>
      </c>
      <c r="F225" s="323" t="s">
        <v>1803</v>
      </c>
      <c r="G225" s="325">
        <v>17993059</v>
      </c>
      <c r="H225" s="326" t="s">
        <v>1804</v>
      </c>
      <c r="I225" s="327">
        <v>92</v>
      </c>
      <c r="J225" s="77">
        <v>1</v>
      </c>
      <c r="K225" s="92"/>
    </row>
    <row r="226" spans="1:11" ht="21" x14ac:dyDescent="0.25">
      <c r="A226" s="14" t="s">
        <v>1506</v>
      </c>
      <c r="B226" s="320" t="s">
        <v>1805</v>
      </c>
      <c r="C226" s="326" t="s">
        <v>1806</v>
      </c>
      <c r="D226" s="322">
        <v>45699</v>
      </c>
      <c r="E226" s="328" t="s">
        <v>1719</v>
      </c>
      <c r="F226" s="323" t="s">
        <v>1807</v>
      </c>
      <c r="G226" s="325" t="s">
        <v>43</v>
      </c>
      <c r="H226" s="326" t="s">
        <v>1808</v>
      </c>
      <c r="I226" s="327">
        <v>32</v>
      </c>
      <c r="J226" s="77">
        <v>1</v>
      </c>
      <c r="K226" s="92"/>
    </row>
    <row r="227" spans="1:11" ht="41.4" x14ac:dyDescent="0.25">
      <c r="A227" s="14" t="s">
        <v>1506</v>
      </c>
      <c r="B227" s="320" t="s">
        <v>1809</v>
      </c>
      <c r="C227" s="326" t="s">
        <v>1809</v>
      </c>
      <c r="D227" s="322">
        <v>45702</v>
      </c>
      <c r="E227" s="328" t="s">
        <v>1719</v>
      </c>
      <c r="F227" s="323" t="s">
        <v>1810</v>
      </c>
      <c r="G227" s="325"/>
      <c r="H227" s="326" t="s">
        <v>1811</v>
      </c>
      <c r="I227" s="327">
        <v>32.33</v>
      </c>
      <c r="J227" s="77">
        <v>1</v>
      </c>
      <c r="K227" s="92"/>
    </row>
    <row r="228" spans="1:11" ht="41.4" x14ac:dyDescent="0.25">
      <c r="A228" s="14" t="s">
        <v>1506</v>
      </c>
      <c r="B228" s="320" t="s">
        <v>1812</v>
      </c>
      <c r="C228" s="326" t="s">
        <v>1813</v>
      </c>
      <c r="D228" s="322">
        <v>45702</v>
      </c>
      <c r="E228" s="328" t="s">
        <v>1719</v>
      </c>
      <c r="F228" s="323" t="s">
        <v>1814</v>
      </c>
      <c r="G228" s="325"/>
      <c r="H228" s="326" t="s">
        <v>1815</v>
      </c>
      <c r="I228" s="327">
        <v>24.91</v>
      </c>
      <c r="J228" s="77">
        <v>1</v>
      </c>
      <c r="K228" s="92"/>
    </row>
    <row r="229" spans="1:11" ht="41.4" x14ac:dyDescent="0.25">
      <c r="A229" s="14" t="s">
        <v>1506</v>
      </c>
      <c r="B229" s="320" t="s">
        <v>1816</v>
      </c>
      <c r="C229" s="326" t="s">
        <v>1816</v>
      </c>
      <c r="D229" s="322">
        <v>45702</v>
      </c>
      <c r="E229" s="328" t="s">
        <v>1719</v>
      </c>
      <c r="F229" s="323" t="s">
        <v>1817</v>
      </c>
      <c r="G229" s="325"/>
      <c r="H229" s="326" t="s">
        <v>1818</v>
      </c>
      <c r="I229" s="327">
        <v>19.61</v>
      </c>
      <c r="J229" s="77">
        <v>1</v>
      </c>
      <c r="K229" s="92"/>
    </row>
    <row r="230" spans="1:11" ht="21" x14ac:dyDescent="0.25">
      <c r="A230" s="14" t="s">
        <v>1506</v>
      </c>
      <c r="B230" s="320" t="s">
        <v>1819</v>
      </c>
      <c r="C230" s="326">
        <v>2921</v>
      </c>
      <c r="D230" s="322">
        <v>45734</v>
      </c>
      <c r="E230" s="328" t="s">
        <v>1719</v>
      </c>
      <c r="F230" s="323" t="s">
        <v>1820</v>
      </c>
      <c r="G230" s="325">
        <v>35883103</v>
      </c>
      <c r="H230" s="326" t="s">
        <v>1821</v>
      </c>
      <c r="I230" s="327">
        <v>69.95</v>
      </c>
      <c r="J230" s="77">
        <v>1</v>
      </c>
      <c r="K230" s="92"/>
    </row>
    <row r="231" spans="1:11" ht="31.2" x14ac:dyDescent="0.25">
      <c r="A231" s="14" t="s">
        <v>1506</v>
      </c>
      <c r="B231" s="320" t="s">
        <v>1822</v>
      </c>
      <c r="C231" s="326">
        <v>6</v>
      </c>
      <c r="D231" s="322">
        <v>45748</v>
      </c>
      <c r="E231" s="328" t="s">
        <v>1719</v>
      </c>
      <c r="F231" s="323" t="s">
        <v>1823</v>
      </c>
      <c r="G231" s="325">
        <v>30445485</v>
      </c>
      <c r="H231" s="326" t="s">
        <v>1824</v>
      </c>
      <c r="I231" s="327">
        <v>85</v>
      </c>
      <c r="J231" s="77">
        <v>1</v>
      </c>
      <c r="K231" s="92"/>
    </row>
    <row r="232" spans="1:11" ht="31.2" x14ac:dyDescent="0.25">
      <c r="A232" s="14" t="s">
        <v>1506</v>
      </c>
      <c r="B232" s="320" t="s">
        <v>1825</v>
      </c>
      <c r="C232" s="326">
        <v>48</v>
      </c>
      <c r="D232" s="322">
        <v>45750</v>
      </c>
      <c r="E232" s="328" t="s">
        <v>1719</v>
      </c>
      <c r="F232" s="323" t="s">
        <v>1826</v>
      </c>
      <c r="G232" s="325">
        <v>48258946</v>
      </c>
      <c r="H232" s="326" t="s">
        <v>1827</v>
      </c>
      <c r="I232" s="327">
        <v>31</v>
      </c>
      <c r="J232" s="77">
        <v>1</v>
      </c>
      <c r="K232" s="92"/>
    </row>
    <row r="233" spans="1:11" ht="31.2" x14ac:dyDescent="0.25">
      <c r="A233" s="14" t="s">
        <v>1506</v>
      </c>
      <c r="B233" s="320" t="s">
        <v>1828</v>
      </c>
      <c r="C233" s="326" t="s">
        <v>1828</v>
      </c>
      <c r="D233" s="322">
        <v>45940</v>
      </c>
      <c r="E233" s="328" t="s">
        <v>1719</v>
      </c>
      <c r="F233" s="323" t="s">
        <v>1829</v>
      </c>
      <c r="G233" s="325">
        <v>35990074</v>
      </c>
      <c r="H233" s="326" t="s">
        <v>1830</v>
      </c>
      <c r="I233" s="327">
        <v>12</v>
      </c>
      <c r="J233" s="77">
        <v>1</v>
      </c>
      <c r="K233" s="92"/>
    </row>
    <row r="234" spans="1:11" ht="41.4" x14ac:dyDescent="0.25">
      <c r="A234" s="14" t="s">
        <v>1506</v>
      </c>
      <c r="B234" s="320" t="s">
        <v>1831</v>
      </c>
      <c r="C234" s="326" t="s">
        <v>1831</v>
      </c>
      <c r="D234" s="322">
        <v>45952</v>
      </c>
      <c r="E234" s="328" t="s">
        <v>1719</v>
      </c>
      <c r="F234" s="323" t="s">
        <v>1832</v>
      </c>
      <c r="G234" s="325" t="s">
        <v>43</v>
      </c>
      <c r="H234" s="326" t="s">
        <v>1811</v>
      </c>
      <c r="I234" s="327">
        <v>56.76</v>
      </c>
      <c r="J234" s="77">
        <v>1</v>
      </c>
      <c r="K234" s="92"/>
    </row>
    <row r="235" spans="1:11" ht="21" x14ac:dyDescent="0.25">
      <c r="A235" s="14" t="s">
        <v>1506</v>
      </c>
      <c r="B235" s="320" t="s">
        <v>1833</v>
      </c>
      <c r="C235" s="326">
        <v>45966</v>
      </c>
      <c r="D235" s="322">
        <v>45966</v>
      </c>
      <c r="E235" s="328" t="s">
        <v>1719</v>
      </c>
      <c r="F235" s="323" t="s">
        <v>1834</v>
      </c>
      <c r="G235" s="325"/>
      <c r="H235" s="326" t="s">
        <v>1835</v>
      </c>
      <c r="I235" s="327">
        <v>18</v>
      </c>
      <c r="J235" s="77">
        <v>1</v>
      </c>
      <c r="K235" s="92"/>
    </row>
    <row r="236" spans="1:11" ht="41.4" x14ac:dyDescent="0.25">
      <c r="A236" s="14" t="s">
        <v>1506</v>
      </c>
      <c r="B236" s="320" t="s">
        <v>1836</v>
      </c>
      <c r="C236" s="326" t="s">
        <v>1836</v>
      </c>
      <c r="D236" s="322">
        <v>45966</v>
      </c>
      <c r="E236" s="328" t="s">
        <v>1719</v>
      </c>
      <c r="F236" s="323" t="s">
        <v>1837</v>
      </c>
      <c r="G236" s="325"/>
      <c r="H236" s="326" t="s">
        <v>1838</v>
      </c>
      <c r="I236" s="327">
        <v>32.6</v>
      </c>
      <c r="J236" s="77">
        <v>1</v>
      </c>
      <c r="K236" s="92"/>
    </row>
    <row r="237" spans="1:11" ht="31.2" x14ac:dyDescent="0.25">
      <c r="A237" s="14" t="s">
        <v>1506</v>
      </c>
      <c r="B237" s="320" t="s">
        <v>1839</v>
      </c>
      <c r="C237" s="326" t="s">
        <v>1839</v>
      </c>
      <c r="D237" s="322">
        <v>45966</v>
      </c>
      <c r="E237" s="328" t="s">
        <v>1719</v>
      </c>
      <c r="F237" s="323" t="s">
        <v>1840</v>
      </c>
      <c r="G237" s="325"/>
      <c r="H237" s="326" t="s">
        <v>1841</v>
      </c>
      <c r="I237" s="327">
        <v>32.6</v>
      </c>
      <c r="J237" s="77">
        <v>1</v>
      </c>
      <c r="K237" s="92"/>
    </row>
    <row r="238" spans="1:11" ht="21" x14ac:dyDescent="0.25">
      <c r="A238" s="14" t="s">
        <v>1506</v>
      </c>
      <c r="B238" s="320" t="s">
        <v>1842</v>
      </c>
      <c r="C238" s="326">
        <v>392</v>
      </c>
      <c r="D238" s="322">
        <v>45973</v>
      </c>
      <c r="E238" s="328" t="s">
        <v>1719</v>
      </c>
      <c r="F238" s="323" t="s">
        <v>1843</v>
      </c>
      <c r="G238" s="325">
        <v>35729040</v>
      </c>
      <c r="H238" s="326" t="s">
        <v>1844</v>
      </c>
      <c r="I238" s="327">
        <v>33</v>
      </c>
      <c r="J238" s="77">
        <v>1</v>
      </c>
      <c r="K238" s="92"/>
    </row>
    <row r="239" spans="1:11" ht="61.8" x14ac:dyDescent="0.25">
      <c r="A239" s="14" t="s">
        <v>1506</v>
      </c>
      <c r="B239" s="320" t="s">
        <v>1845</v>
      </c>
      <c r="C239" s="326" t="s">
        <v>1846</v>
      </c>
      <c r="D239" s="322">
        <v>46000</v>
      </c>
      <c r="E239" s="328" t="s">
        <v>1719</v>
      </c>
      <c r="F239" s="323" t="s">
        <v>1847</v>
      </c>
      <c r="G239" s="325">
        <v>46397931</v>
      </c>
      <c r="H239" s="326" t="s">
        <v>1524</v>
      </c>
      <c r="I239" s="327">
        <v>313.24</v>
      </c>
      <c r="J239" s="77">
        <v>1</v>
      </c>
      <c r="K239" s="92"/>
    </row>
    <row r="240" spans="1:11" ht="61.8" x14ac:dyDescent="0.25">
      <c r="A240" s="14" t="s">
        <v>1506</v>
      </c>
      <c r="B240" s="320" t="s">
        <v>1845</v>
      </c>
      <c r="C240" s="326" t="s">
        <v>1846</v>
      </c>
      <c r="D240" s="322">
        <v>46000</v>
      </c>
      <c r="E240" s="328" t="s">
        <v>1719</v>
      </c>
      <c r="F240" s="323" t="s">
        <v>1848</v>
      </c>
      <c r="G240" s="325">
        <v>46397931</v>
      </c>
      <c r="H240" s="326" t="s">
        <v>1524</v>
      </c>
      <c r="I240" s="327">
        <v>110.5</v>
      </c>
      <c r="J240" s="77">
        <v>1</v>
      </c>
      <c r="K240" s="92"/>
    </row>
    <row r="241" spans="1:11" ht="61.8" x14ac:dyDescent="0.25">
      <c r="A241" s="14" t="s">
        <v>1506</v>
      </c>
      <c r="B241" s="320" t="s">
        <v>1845</v>
      </c>
      <c r="C241" s="326" t="s">
        <v>1846</v>
      </c>
      <c r="D241" s="322">
        <v>46000</v>
      </c>
      <c r="E241" s="328" t="s">
        <v>1525</v>
      </c>
      <c r="F241" s="323" t="s">
        <v>1849</v>
      </c>
      <c r="G241" s="325">
        <v>46397931</v>
      </c>
      <c r="H241" s="326" t="s">
        <v>1524</v>
      </c>
      <c r="I241" s="327">
        <v>284.33</v>
      </c>
      <c r="J241" s="77">
        <v>1</v>
      </c>
      <c r="K241" s="92"/>
    </row>
    <row r="242" spans="1:11" ht="41.4" x14ac:dyDescent="0.25">
      <c r="A242" s="14" t="s">
        <v>1506</v>
      </c>
      <c r="B242" s="320" t="s">
        <v>1850</v>
      </c>
      <c r="C242" s="326" t="s">
        <v>1850</v>
      </c>
      <c r="D242" s="322">
        <v>46003</v>
      </c>
      <c r="E242" s="328" t="s">
        <v>1525</v>
      </c>
      <c r="F242" s="323" t="s">
        <v>1851</v>
      </c>
      <c r="G242" s="325"/>
      <c r="H242" s="326" t="s">
        <v>1838</v>
      </c>
      <c r="I242" s="327">
        <v>48.54</v>
      </c>
      <c r="J242" s="77">
        <v>1</v>
      </c>
      <c r="K242" s="92"/>
    </row>
    <row r="243" spans="1:11" ht="41.4" x14ac:dyDescent="0.25">
      <c r="A243" s="14" t="s">
        <v>1506</v>
      </c>
      <c r="B243" s="320" t="s">
        <v>1852</v>
      </c>
      <c r="C243" s="326" t="s">
        <v>1852</v>
      </c>
      <c r="D243" s="322">
        <v>46003</v>
      </c>
      <c r="E243" s="328" t="s">
        <v>1525</v>
      </c>
      <c r="F243" s="323" t="s">
        <v>1853</v>
      </c>
      <c r="G243" s="325"/>
      <c r="H243" s="326" t="s">
        <v>1841</v>
      </c>
      <c r="I243" s="327">
        <v>48.54</v>
      </c>
      <c r="J243" s="77">
        <v>1</v>
      </c>
      <c r="K243" s="92"/>
    </row>
    <row r="244" spans="1:11" ht="21" x14ac:dyDescent="0.25">
      <c r="A244" s="14" t="s">
        <v>1506</v>
      </c>
      <c r="B244" s="320" t="s">
        <v>1854</v>
      </c>
      <c r="C244" s="326" t="s">
        <v>1855</v>
      </c>
      <c r="D244" s="322">
        <v>46006</v>
      </c>
      <c r="E244" s="328" t="s">
        <v>1525</v>
      </c>
      <c r="F244" s="323" t="s">
        <v>1856</v>
      </c>
      <c r="G244" s="325">
        <v>37996339</v>
      </c>
      <c r="H244" s="326" t="s">
        <v>1857</v>
      </c>
      <c r="I244" s="327">
        <v>21</v>
      </c>
      <c r="J244" s="77">
        <v>1</v>
      </c>
      <c r="K244" s="92"/>
    </row>
    <row r="245" spans="1:11" ht="21" x14ac:dyDescent="0.25">
      <c r="A245" s="14" t="s">
        <v>1506</v>
      </c>
      <c r="B245" s="320" t="s">
        <v>1858</v>
      </c>
      <c r="C245" s="326">
        <v>2250109</v>
      </c>
      <c r="D245" s="322">
        <v>46010</v>
      </c>
      <c r="E245" s="328" t="s">
        <v>1525</v>
      </c>
      <c r="F245" s="323" t="s">
        <v>1859</v>
      </c>
      <c r="G245" s="325">
        <v>603341</v>
      </c>
      <c r="H245" s="326" t="s">
        <v>1717</v>
      </c>
      <c r="I245" s="327">
        <v>132</v>
      </c>
      <c r="J245" s="77">
        <v>1</v>
      </c>
      <c r="K245" s="92"/>
    </row>
    <row r="246" spans="1:11" ht="31.2" x14ac:dyDescent="0.25">
      <c r="A246" s="14" t="s">
        <v>1506</v>
      </c>
      <c r="B246" s="320" t="s">
        <v>1860</v>
      </c>
      <c r="C246" s="326">
        <v>46024</v>
      </c>
      <c r="D246" s="322">
        <v>46041</v>
      </c>
      <c r="E246" s="328" t="s">
        <v>1525</v>
      </c>
      <c r="F246" s="323" t="s">
        <v>1861</v>
      </c>
      <c r="G246" s="325">
        <v>35988983</v>
      </c>
      <c r="H246" s="326" t="s">
        <v>1862</v>
      </c>
      <c r="I246" s="327">
        <v>35</v>
      </c>
      <c r="J246" s="77">
        <v>1</v>
      </c>
      <c r="K246" s="92"/>
    </row>
    <row r="247" spans="1:11" ht="41.4" x14ac:dyDescent="0.25">
      <c r="A247" s="14" t="s">
        <v>1506</v>
      </c>
      <c r="B247" s="320" t="s">
        <v>1863</v>
      </c>
      <c r="C247" s="326" t="s">
        <v>1863</v>
      </c>
      <c r="D247" s="322">
        <v>46041</v>
      </c>
      <c r="E247" s="328" t="s">
        <v>1525</v>
      </c>
      <c r="F247" s="323" t="s">
        <v>1864</v>
      </c>
      <c r="G247" s="325"/>
      <c r="H247" s="326" t="s">
        <v>1838</v>
      </c>
      <c r="I247" s="327">
        <v>16.28</v>
      </c>
      <c r="J247" s="77">
        <v>1</v>
      </c>
      <c r="K247" s="92"/>
    </row>
    <row r="248" spans="1:11" ht="41.4" x14ac:dyDescent="0.25">
      <c r="A248" s="14" t="s">
        <v>1506</v>
      </c>
      <c r="B248" s="320" t="s">
        <v>1865</v>
      </c>
      <c r="C248" s="326" t="s">
        <v>1865</v>
      </c>
      <c r="D248" s="322">
        <v>46041</v>
      </c>
      <c r="E248" s="328" t="s">
        <v>1525</v>
      </c>
      <c r="F248" s="323" t="s">
        <v>1866</v>
      </c>
      <c r="G248" s="325"/>
      <c r="H248" s="326" t="s">
        <v>1841</v>
      </c>
      <c r="I248" s="327">
        <v>16.28</v>
      </c>
      <c r="J248" s="77">
        <v>1</v>
      </c>
      <c r="K248" s="92"/>
    </row>
    <row r="249" spans="1:11" ht="61.8" x14ac:dyDescent="0.25">
      <c r="A249" s="14" t="s">
        <v>1506</v>
      </c>
      <c r="B249" s="320" t="s">
        <v>1867</v>
      </c>
      <c r="C249" s="326">
        <v>260123</v>
      </c>
      <c r="D249" s="322">
        <v>46049</v>
      </c>
      <c r="E249" s="328" t="s">
        <v>1525</v>
      </c>
      <c r="F249" s="323" t="s">
        <v>1868</v>
      </c>
      <c r="G249" s="325">
        <v>36202347</v>
      </c>
      <c r="H249" s="326" t="s">
        <v>1869</v>
      </c>
      <c r="I249" s="327">
        <v>172.53</v>
      </c>
      <c r="J249" s="77">
        <v>1</v>
      </c>
      <c r="K249" s="92"/>
    </row>
    <row r="250" spans="1:11" ht="51.6" x14ac:dyDescent="0.25">
      <c r="A250" s="14" t="s">
        <v>1506</v>
      </c>
      <c r="B250" s="320"/>
      <c r="C250" s="320"/>
      <c r="D250" s="322"/>
      <c r="E250" s="323"/>
      <c r="F250" s="324" t="s">
        <v>2079</v>
      </c>
      <c r="G250" s="325"/>
      <c r="H250" s="326"/>
      <c r="I250" s="327"/>
      <c r="J250" s="77">
        <v>1</v>
      </c>
      <c r="K250" s="92"/>
    </row>
    <row r="251" spans="1:11" ht="31.2" x14ac:dyDescent="0.25">
      <c r="A251" s="14" t="s">
        <v>1506</v>
      </c>
      <c r="B251" s="320"/>
      <c r="C251" s="321"/>
      <c r="D251" s="322"/>
      <c r="E251" s="323"/>
      <c r="F251" s="324" t="s">
        <v>1870</v>
      </c>
      <c r="G251" s="325"/>
      <c r="H251" s="326"/>
      <c r="I251" s="327"/>
      <c r="J251" s="77">
        <v>1</v>
      </c>
      <c r="K251" s="92"/>
    </row>
    <row r="252" spans="1:11" ht="13.2" x14ac:dyDescent="0.25">
      <c r="A252" s="14" t="s">
        <v>1506</v>
      </c>
      <c r="B252" s="320" t="s">
        <v>1871</v>
      </c>
      <c r="C252" s="326">
        <v>202501</v>
      </c>
      <c r="D252" s="322" t="s">
        <v>1872</v>
      </c>
      <c r="E252" s="328" t="s">
        <v>1525</v>
      </c>
      <c r="F252" s="323" t="s">
        <v>1873</v>
      </c>
      <c r="G252" s="325">
        <v>35990074</v>
      </c>
      <c r="H252" s="326" t="s">
        <v>1830</v>
      </c>
      <c r="I252" s="327">
        <v>120</v>
      </c>
      <c r="J252" s="77">
        <v>1</v>
      </c>
      <c r="K252" s="92"/>
    </row>
    <row r="253" spans="1:11" ht="13.2" x14ac:dyDescent="0.25">
      <c r="A253" s="14" t="s">
        <v>1506</v>
      </c>
      <c r="B253" s="320" t="s">
        <v>1871</v>
      </c>
      <c r="C253" s="326">
        <v>202501</v>
      </c>
      <c r="D253" s="322" t="s">
        <v>1872</v>
      </c>
      <c r="E253" s="328" t="s">
        <v>1525</v>
      </c>
      <c r="F253" s="323" t="s">
        <v>1874</v>
      </c>
      <c r="G253" s="325">
        <v>35990074</v>
      </c>
      <c r="H253" s="326" t="s">
        <v>1830</v>
      </c>
      <c r="I253" s="327">
        <v>137.80000000000001</v>
      </c>
      <c r="J253" s="77">
        <v>1</v>
      </c>
      <c r="K253" s="92"/>
    </row>
    <row r="254" spans="1:11" ht="13.2" x14ac:dyDescent="0.25">
      <c r="A254" s="14" t="s">
        <v>1506</v>
      </c>
      <c r="B254" s="320" t="s">
        <v>1871</v>
      </c>
      <c r="C254" s="326">
        <v>202501</v>
      </c>
      <c r="D254" s="322" t="s">
        <v>1872</v>
      </c>
      <c r="E254" s="328" t="s">
        <v>1525</v>
      </c>
      <c r="F254" s="323" t="s">
        <v>1875</v>
      </c>
      <c r="G254" s="325">
        <v>35990074</v>
      </c>
      <c r="H254" s="326" t="s">
        <v>1830</v>
      </c>
      <c r="I254" s="327">
        <v>141.1</v>
      </c>
      <c r="J254" s="77">
        <v>1</v>
      </c>
      <c r="K254" s="92"/>
    </row>
    <row r="255" spans="1:11" ht="31.2" x14ac:dyDescent="0.25">
      <c r="A255" s="14" t="s">
        <v>1506</v>
      </c>
      <c r="B255" s="320"/>
      <c r="C255" s="321"/>
      <c r="D255" s="322"/>
      <c r="E255" s="323"/>
      <c r="F255" s="324" t="s">
        <v>1876</v>
      </c>
      <c r="G255" s="325"/>
      <c r="H255" s="326"/>
      <c r="I255" s="327"/>
      <c r="J255" s="77">
        <v>1</v>
      </c>
      <c r="K255" s="92"/>
    </row>
    <row r="256" spans="1:11" ht="13.2" x14ac:dyDescent="0.25">
      <c r="A256" s="14" t="s">
        <v>1506</v>
      </c>
      <c r="B256" s="320" t="s">
        <v>1871</v>
      </c>
      <c r="C256" s="326">
        <v>202501</v>
      </c>
      <c r="D256" s="322" t="s">
        <v>1877</v>
      </c>
      <c r="E256" s="328" t="s">
        <v>1525</v>
      </c>
      <c r="F256" s="323" t="s">
        <v>1878</v>
      </c>
      <c r="G256" s="325">
        <v>35990074</v>
      </c>
      <c r="H256" s="326" t="s">
        <v>1830</v>
      </c>
      <c r="I256" s="327">
        <v>10</v>
      </c>
      <c r="J256" s="77">
        <v>1</v>
      </c>
      <c r="K256" s="92"/>
    </row>
    <row r="257" spans="1:11" ht="13.2" x14ac:dyDescent="0.25">
      <c r="A257" s="14" t="s">
        <v>1506</v>
      </c>
      <c r="B257" s="320" t="s">
        <v>1871</v>
      </c>
      <c r="C257" s="326">
        <v>202501</v>
      </c>
      <c r="D257" s="322" t="s">
        <v>1877</v>
      </c>
      <c r="E257" s="328" t="s">
        <v>1525</v>
      </c>
      <c r="F257" s="323" t="s">
        <v>1879</v>
      </c>
      <c r="G257" s="325">
        <v>35990074</v>
      </c>
      <c r="H257" s="326" t="s">
        <v>1830</v>
      </c>
      <c r="I257" s="327">
        <v>13.8</v>
      </c>
      <c r="J257" s="77">
        <v>1</v>
      </c>
      <c r="K257" s="92"/>
    </row>
    <row r="258" spans="1:11" ht="13.2" x14ac:dyDescent="0.25">
      <c r="A258" s="14" t="s">
        <v>1506</v>
      </c>
      <c r="B258" s="320" t="s">
        <v>1871</v>
      </c>
      <c r="C258" s="326">
        <v>202501</v>
      </c>
      <c r="D258" s="322" t="s">
        <v>1877</v>
      </c>
      <c r="E258" s="328" t="s">
        <v>1525</v>
      </c>
      <c r="F258" s="323" t="s">
        <v>1880</v>
      </c>
      <c r="G258" s="325">
        <v>35990074</v>
      </c>
      <c r="H258" s="326" t="s">
        <v>1830</v>
      </c>
      <c r="I258" s="327">
        <v>8.3000000000000007</v>
      </c>
      <c r="J258" s="77">
        <v>1</v>
      </c>
      <c r="K258" s="92"/>
    </row>
    <row r="259" spans="1:11" ht="31.2" x14ac:dyDescent="0.25">
      <c r="A259" s="14" t="s">
        <v>1506</v>
      </c>
      <c r="B259" s="320" t="s">
        <v>1871</v>
      </c>
      <c r="C259" s="326">
        <v>202501</v>
      </c>
      <c r="D259" s="322" t="s">
        <v>1881</v>
      </c>
      <c r="E259" s="328" t="s">
        <v>1525</v>
      </c>
      <c r="F259" s="323" t="s">
        <v>1882</v>
      </c>
      <c r="G259" s="325">
        <v>35990074</v>
      </c>
      <c r="H259" s="326" t="s">
        <v>1830</v>
      </c>
      <c r="I259" s="327">
        <v>234</v>
      </c>
      <c r="J259" s="77">
        <v>1</v>
      </c>
      <c r="K259" s="92"/>
    </row>
    <row r="260" spans="1:11" ht="31.2" x14ac:dyDescent="0.25">
      <c r="A260" s="14" t="s">
        <v>1506</v>
      </c>
      <c r="B260" s="320" t="s">
        <v>1871</v>
      </c>
      <c r="C260" s="326">
        <v>202501</v>
      </c>
      <c r="D260" s="322" t="s">
        <v>1883</v>
      </c>
      <c r="E260" s="328" t="s">
        <v>1525</v>
      </c>
      <c r="F260" s="323" t="s">
        <v>1884</v>
      </c>
      <c r="G260" s="325">
        <v>35990074</v>
      </c>
      <c r="H260" s="326" t="s">
        <v>1830</v>
      </c>
      <c r="I260" s="327">
        <v>45</v>
      </c>
      <c r="J260" s="77">
        <v>1</v>
      </c>
      <c r="K260" s="92"/>
    </row>
    <row r="261" spans="1:11" ht="21" x14ac:dyDescent="0.25">
      <c r="A261" s="14" t="s">
        <v>1506</v>
      </c>
      <c r="B261" s="320"/>
      <c r="C261" s="321"/>
      <c r="D261" s="322"/>
      <c r="E261" s="323"/>
      <c r="F261" s="324" t="s">
        <v>1885</v>
      </c>
      <c r="G261" s="325"/>
      <c r="H261" s="326"/>
      <c r="I261" s="327"/>
      <c r="J261" s="77">
        <v>1</v>
      </c>
      <c r="K261" s="92"/>
    </row>
    <row r="262" spans="1:11" ht="21" x14ac:dyDescent="0.25">
      <c r="A262" s="14" t="s">
        <v>1506</v>
      </c>
      <c r="B262" s="320" t="s">
        <v>1871</v>
      </c>
      <c r="C262" s="326">
        <v>202501</v>
      </c>
      <c r="D262" s="322" t="s">
        <v>1886</v>
      </c>
      <c r="E262" s="328" t="s">
        <v>1525</v>
      </c>
      <c r="F262" s="323" t="s">
        <v>1887</v>
      </c>
      <c r="G262" s="325">
        <v>35990074</v>
      </c>
      <c r="H262" s="326" t="s">
        <v>1830</v>
      </c>
      <c r="I262" s="327">
        <v>66.25</v>
      </c>
      <c r="J262" s="77">
        <v>1</v>
      </c>
      <c r="K262" s="92"/>
    </row>
    <row r="263" spans="1:11" ht="31.2" x14ac:dyDescent="0.25">
      <c r="A263" s="14" t="s">
        <v>1506</v>
      </c>
      <c r="B263" s="320" t="s">
        <v>1871</v>
      </c>
      <c r="C263" s="326">
        <v>202501</v>
      </c>
      <c r="D263" s="322" t="s">
        <v>1886</v>
      </c>
      <c r="E263" s="328" t="s">
        <v>1525</v>
      </c>
      <c r="F263" s="323" t="s">
        <v>1888</v>
      </c>
      <c r="G263" s="325">
        <v>35990074</v>
      </c>
      <c r="H263" s="326" t="s">
        <v>1830</v>
      </c>
      <c r="I263" s="327">
        <v>90</v>
      </c>
      <c r="J263" s="77">
        <v>1</v>
      </c>
      <c r="K263" s="92"/>
    </row>
    <row r="264" spans="1:11" ht="31.2" x14ac:dyDescent="0.25">
      <c r="A264" s="14" t="s">
        <v>1506</v>
      </c>
      <c r="B264" s="320" t="s">
        <v>1871</v>
      </c>
      <c r="C264" s="326">
        <v>202501</v>
      </c>
      <c r="D264" s="322" t="s">
        <v>1889</v>
      </c>
      <c r="E264" s="328" t="s">
        <v>1525</v>
      </c>
      <c r="F264" s="323" t="s">
        <v>1890</v>
      </c>
      <c r="G264" s="325">
        <v>35990074</v>
      </c>
      <c r="H264" s="326" t="s">
        <v>1830</v>
      </c>
      <c r="I264" s="327">
        <v>206.64</v>
      </c>
      <c r="J264" s="77">
        <v>1</v>
      </c>
      <c r="K264" s="92"/>
    </row>
    <row r="265" spans="1:11" ht="31.2" x14ac:dyDescent="0.25">
      <c r="A265" s="14" t="s">
        <v>1506</v>
      </c>
      <c r="B265" s="320"/>
      <c r="C265" s="321"/>
      <c r="D265" s="322"/>
      <c r="E265" s="323"/>
      <c r="F265" s="324" t="s">
        <v>1891</v>
      </c>
      <c r="G265" s="325"/>
      <c r="H265" s="326"/>
      <c r="I265" s="327"/>
      <c r="J265" s="77">
        <v>1</v>
      </c>
      <c r="K265" s="92"/>
    </row>
    <row r="266" spans="1:11" ht="13.2" x14ac:dyDescent="0.25">
      <c r="A266" s="14" t="s">
        <v>1506</v>
      </c>
      <c r="B266" s="320" t="s">
        <v>1871</v>
      </c>
      <c r="C266" s="326">
        <v>202501</v>
      </c>
      <c r="D266" s="322" t="s">
        <v>1892</v>
      </c>
      <c r="E266" s="328" t="s">
        <v>1525</v>
      </c>
      <c r="F266" s="323" t="s">
        <v>1893</v>
      </c>
      <c r="G266" s="325">
        <v>35990074</v>
      </c>
      <c r="H266" s="326" t="s">
        <v>1830</v>
      </c>
      <c r="I266" s="327">
        <v>30</v>
      </c>
      <c r="J266" s="77">
        <v>1</v>
      </c>
      <c r="K266" s="92"/>
    </row>
    <row r="267" spans="1:11" ht="31.2" x14ac:dyDescent="0.25">
      <c r="A267" s="14" t="s">
        <v>1506</v>
      </c>
      <c r="B267" s="320" t="s">
        <v>1871</v>
      </c>
      <c r="C267" s="326">
        <v>202501</v>
      </c>
      <c r="D267" s="322" t="s">
        <v>1892</v>
      </c>
      <c r="E267" s="328" t="s">
        <v>1525</v>
      </c>
      <c r="F267" s="323" t="s">
        <v>1894</v>
      </c>
      <c r="G267" s="325">
        <v>35990074</v>
      </c>
      <c r="H267" s="326" t="s">
        <v>1830</v>
      </c>
      <c r="I267" s="327">
        <v>132.5</v>
      </c>
      <c r="J267" s="77">
        <v>1</v>
      </c>
      <c r="K267" s="92"/>
    </row>
    <row r="268" spans="1:11" ht="13.2" x14ac:dyDescent="0.25">
      <c r="A268" s="14" t="s">
        <v>1506</v>
      </c>
      <c r="B268" s="320" t="s">
        <v>1871</v>
      </c>
      <c r="C268" s="326">
        <v>202501</v>
      </c>
      <c r="D268" s="322" t="s">
        <v>1892</v>
      </c>
      <c r="E268" s="328" t="s">
        <v>1525</v>
      </c>
      <c r="F268" s="323" t="s">
        <v>1895</v>
      </c>
      <c r="G268" s="325">
        <v>35990074</v>
      </c>
      <c r="H268" s="326" t="s">
        <v>1830</v>
      </c>
      <c r="I268" s="327">
        <v>58.1</v>
      </c>
      <c r="J268" s="77">
        <v>1</v>
      </c>
      <c r="K268" s="92"/>
    </row>
    <row r="269" spans="1:11" ht="31.2" x14ac:dyDescent="0.25">
      <c r="A269" s="14" t="s">
        <v>1506</v>
      </c>
      <c r="B269" s="320" t="s">
        <v>1871</v>
      </c>
      <c r="C269" s="326">
        <v>202501</v>
      </c>
      <c r="D269" s="322" t="s">
        <v>1892</v>
      </c>
      <c r="E269" s="328" t="s">
        <v>1525</v>
      </c>
      <c r="F269" s="323" t="s">
        <v>1896</v>
      </c>
      <c r="G269" s="325">
        <v>35990074</v>
      </c>
      <c r="H269" s="326" t="s">
        <v>1830</v>
      </c>
      <c r="I269" s="327">
        <v>90</v>
      </c>
      <c r="J269" s="77">
        <v>1</v>
      </c>
      <c r="K269" s="92"/>
    </row>
    <row r="270" spans="1:11" ht="31.2" x14ac:dyDescent="0.25">
      <c r="A270" s="14" t="s">
        <v>1506</v>
      </c>
      <c r="B270" s="320"/>
      <c r="C270" s="321"/>
      <c r="D270" s="322"/>
      <c r="E270" s="323"/>
      <c r="F270" s="324" t="s">
        <v>1897</v>
      </c>
      <c r="G270" s="325">
        <v>35990074</v>
      </c>
      <c r="H270" s="326" t="s">
        <v>1830</v>
      </c>
      <c r="I270" s="327"/>
      <c r="J270" s="77">
        <v>1</v>
      </c>
      <c r="K270" s="92"/>
    </row>
    <row r="271" spans="1:11" ht="13.2" x14ac:dyDescent="0.25">
      <c r="A271" s="14" t="s">
        <v>1506</v>
      </c>
      <c r="B271" s="320" t="s">
        <v>1871</v>
      </c>
      <c r="C271" s="326">
        <v>202501</v>
      </c>
      <c r="D271" s="322" t="s">
        <v>1898</v>
      </c>
      <c r="E271" s="328" t="s">
        <v>1525</v>
      </c>
      <c r="F271" s="323" t="s">
        <v>1899</v>
      </c>
      <c r="G271" s="325">
        <v>35990074</v>
      </c>
      <c r="H271" s="326" t="s">
        <v>1830</v>
      </c>
      <c r="I271" s="327">
        <v>24</v>
      </c>
      <c r="J271" s="77">
        <v>1</v>
      </c>
      <c r="K271" s="92"/>
    </row>
    <row r="272" spans="1:11" ht="21" x14ac:dyDescent="0.25">
      <c r="A272" s="14" t="s">
        <v>1506</v>
      </c>
      <c r="B272" s="320" t="s">
        <v>1871</v>
      </c>
      <c r="C272" s="326">
        <v>202501</v>
      </c>
      <c r="D272" s="322" t="s">
        <v>1898</v>
      </c>
      <c r="E272" s="328" t="s">
        <v>1525</v>
      </c>
      <c r="F272" s="323" t="s">
        <v>1900</v>
      </c>
      <c r="G272" s="325">
        <v>35990074</v>
      </c>
      <c r="H272" s="326" t="s">
        <v>1830</v>
      </c>
      <c r="I272" s="327">
        <v>37.65</v>
      </c>
      <c r="J272" s="77">
        <v>1</v>
      </c>
      <c r="K272" s="92"/>
    </row>
    <row r="273" spans="1:11" ht="13.2" x14ac:dyDescent="0.25">
      <c r="A273" s="14" t="s">
        <v>1506</v>
      </c>
      <c r="B273" s="320" t="s">
        <v>1871</v>
      </c>
      <c r="C273" s="326">
        <v>202501</v>
      </c>
      <c r="D273" s="322" t="s">
        <v>1898</v>
      </c>
      <c r="E273" s="328" t="s">
        <v>1525</v>
      </c>
      <c r="F273" s="323" t="s">
        <v>1901</v>
      </c>
      <c r="G273" s="325">
        <v>35990074</v>
      </c>
      <c r="H273" s="326" t="s">
        <v>1830</v>
      </c>
      <c r="I273" s="327">
        <v>33.200000000000003</v>
      </c>
      <c r="J273" s="77">
        <v>1</v>
      </c>
      <c r="K273" s="92"/>
    </row>
    <row r="274" spans="1:11" ht="31.2" x14ac:dyDescent="0.25">
      <c r="A274" s="14" t="s">
        <v>1506</v>
      </c>
      <c r="B274" s="320"/>
      <c r="C274" s="321"/>
      <c r="D274" s="322"/>
      <c r="E274" s="323"/>
      <c r="F274" s="324" t="s">
        <v>1902</v>
      </c>
      <c r="G274" s="325"/>
      <c r="H274" s="326"/>
      <c r="I274" s="327"/>
      <c r="J274" s="77">
        <v>1</v>
      </c>
      <c r="K274" s="92"/>
    </row>
    <row r="275" spans="1:11" ht="13.2" x14ac:dyDescent="0.25">
      <c r="A275" s="14" t="s">
        <v>1506</v>
      </c>
      <c r="B275" s="320" t="s">
        <v>1871</v>
      </c>
      <c r="C275" s="326">
        <v>202501</v>
      </c>
      <c r="D275" s="322" t="s">
        <v>1903</v>
      </c>
      <c r="E275" s="328" t="s">
        <v>1525</v>
      </c>
      <c r="F275" s="323" t="s">
        <v>1904</v>
      </c>
      <c r="G275" s="325">
        <v>35990074</v>
      </c>
      <c r="H275" s="326" t="s">
        <v>1830</v>
      </c>
      <c r="I275" s="327">
        <v>15</v>
      </c>
      <c r="J275" s="77">
        <v>1</v>
      </c>
      <c r="K275" s="92"/>
    </row>
    <row r="276" spans="1:11" ht="21" x14ac:dyDescent="0.25">
      <c r="A276" s="14" t="s">
        <v>1506</v>
      </c>
      <c r="B276" s="320" t="s">
        <v>1871</v>
      </c>
      <c r="C276" s="326">
        <v>202501</v>
      </c>
      <c r="D276" s="322" t="s">
        <v>1903</v>
      </c>
      <c r="E276" s="328" t="s">
        <v>1525</v>
      </c>
      <c r="F276" s="323" t="s">
        <v>1905</v>
      </c>
      <c r="G276" s="325">
        <v>35990074</v>
      </c>
      <c r="H276" s="326" t="s">
        <v>1830</v>
      </c>
      <c r="I276" s="327">
        <v>78.400000000000006</v>
      </c>
      <c r="J276" s="77">
        <v>1</v>
      </c>
      <c r="K276" s="92"/>
    </row>
    <row r="277" spans="1:11" ht="13.2" x14ac:dyDescent="0.25">
      <c r="A277" s="14" t="s">
        <v>1506</v>
      </c>
      <c r="B277" s="320" t="s">
        <v>1871</v>
      </c>
      <c r="C277" s="326">
        <v>202501</v>
      </c>
      <c r="D277" s="322" t="s">
        <v>1903</v>
      </c>
      <c r="E277" s="328" t="s">
        <v>1525</v>
      </c>
      <c r="F277" s="323" t="s">
        <v>1901</v>
      </c>
      <c r="G277" s="325">
        <v>35990074</v>
      </c>
      <c r="H277" s="326" t="s">
        <v>1830</v>
      </c>
      <c r="I277" s="327">
        <v>33.200000000000003</v>
      </c>
      <c r="J277" s="77">
        <v>1</v>
      </c>
      <c r="K277" s="92"/>
    </row>
    <row r="278" spans="1:11" ht="31.2" x14ac:dyDescent="0.25">
      <c r="A278" s="14" t="s">
        <v>1506</v>
      </c>
      <c r="B278" s="320"/>
      <c r="C278" s="321"/>
      <c r="D278" s="322"/>
      <c r="E278" s="323"/>
      <c r="F278" s="324" t="s">
        <v>1906</v>
      </c>
      <c r="G278" s="325"/>
      <c r="H278" s="326"/>
      <c r="I278" s="327"/>
      <c r="J278" s="77">
        <v>1</v>
      </c>
      <c r="K278" s="92"/>
    </row>
    <row r="279" spans="1:11" ht="13.2" x14ac:dyDescent="0.25">
      <c r="A279" s="14" t="s">
        <v>1506</v>
      </c>
      <c r="B279" s="320" t="s">
        <v>1871</v>
      </c>
      <c r="C279" s="326">
        <v>202501</v>
      </c>
      <c r="D279" s="322" t="s">
        <v>1907</v>
      </c>
      <c r="E279" s="328" t="s">
        <v>1525</v>
      </c>
      <c r="F279" s="323" t="s">
        <v>1908</v>
      </c>
      <c r="G279" s="325">
        <v>35990074</v>
      </c>
      <c r="H279" s="326" t="s">
        <v>1830</v>
      </c>
      <c r="I279" s="327">
        <v>100</v>
      </c>
      <c r="J279" s="77">
        <v>1</v>
      </c>
      <c r="K279" s="92"/>
    </row>
    <row r="280" spans="1:11" ht="31.2" x14ac:dyDescent="0.25">
      <c r="A280" s="14" t="s">
        <v>1506</v>
      </c>
      <c r="B280" s="320" t="s">
        <v>1871</v>
      </c>
      <c r="C280" s="326">
        <v>202501</v>
      </c>
      <c r="D280" s="322" t="s">
        <v>1907</v>
      </c>
      <c r="E280" s="328" t="s">
        <v>1525</v>
      </c>
      <c r="F280" s="323" t="s">
        <v>1909</v>
      </c>
      <c r="G280" s="325">
        <v>35990074</v>
      </c>
      <c r="H280" s="326" t="s">
        <v>1830</v>
      </c>
      <c r="I280" s="327">
        <v>142.75</v>
      </c>
      <c r="J280" s="77">
        <v>1</v>
      </c>
      <c r="K280" s="92"/>
    </row>
    <row r="281" spans="1:11" ht="13.2" x14ac:dyDescent="0.25">
      <c r="A281" s="14" t="s">
        <v>1506</v>
      </c>
      <c r="B281" s="320" t="s">
        <v>1871</v>
      </c>
      <c r="C281" s="326">
        <v>202501</v>
      </c>
      <c r="D281" s="322" t="s">
        <v>1907</v>
      </c>
      <c r="E281" s="328" t="s">
        <v>1525</v>
      </c>
      <c r="F281" s="323" t="s">
        <v>1910</v>
      </c>
      <c r="G281" s="325">
        <v>35990074</v>
      </c>
      <c r="H281" s="326" t="s">
        <v>1830</v>
      </c>
      <c r="I281" s="327">
        <v>131.6</v>
      </c>
      <c r="J281" s="77">
        <v>1</v>
      </c>
      <c r="K281" s="92"/>
    </row>
    <row r="282" spans="1:11" ht="13.2" x14ac:dyDescent="0.25">
      <c r="A282" s="14" t="s">
        <v>1506</v>
      </c>
      <c r="B282" s="320" t="s">
        <v>1871</v>
      </c>
      <c r="C282" s="326">
        <v>202501</v>
      </c>
      <c r="D282" s="322" t="s">
        <v>1907</v>
      </c>
      <c r="E282" s="328" t="s">
        <v>1525</v>
      </c>
      <c r="F282" s="323" t="s">
        <v>1911</v>
      </c>
      <c r="G282" s="325">
        <v>35990074</v>
      </c>
      <c r="H282" s="326" t="s">
        <v>1830</v>
      </c>
      <c r="I282" s="327">
        <v>64</v>
      </c>
      <c r="J282" s="77">
        <v>1</v>
      </c>
      <c r="K282" s="92"/>
    </row>
    <row r="283" spans="1:11" ht="31.2" x14ac:dyDescent="0.25">
      <c r="A283" s="14" t="s">
        <v>1506</v>
      </c>
      <c r="B283" s="320"/>
      <c r="C283" s="321"/>
      <c r="D283" s="322"/>
      <c r="E283" s="323"/>
      <c r="F283" s="324" t="s">
        <v>1912</v>
      </c>
      <c r="G283" s="325">
        <v>35990074</v>
      </c>
      <c r="H283" s="326" t="s">
        <v>1830</v>
      </c>
      <c r="I283" s="327"/>
      <c r="J283" s="77">
        <v>1</v>
      </c>
      <c r="K283" s="92"/>
    </row>
    <row r="284" spans="1:11" ht="13.2" x14ac:dyDescent="0.25">
      <c r="A284" s="14" t="s">
        <v>1506</v>
      </c>
      <c r="B284" s="320" t="s">
        <v>1871</v>
      </c>
      <c r="C284" s="326">
        <v>202501</v>
      </c>
      <c r="D284" s="322" t="s">
        <v>1913</v>
      </c>
      <c r="E284" s="328" t="s">
        <v>1525</v>
      </c>
      <c r="F284" s="323" t="s">
        <v>1878</v>
      </c>
      <c r="G284" s="325">
        <v>35990074</v>
      </c>
      <c r="H284" s="326" t="s">
        <v>1830</v>
      </c>
      <c r="I284" s="327">
        <v>10</v>
      </c>
      <c r="J284" s="77">
        <v>1</v>
      </c>
      <c r="K284" s="92"/>
    </row>
    <row r="285" spans="1:11" ht="13.2" x14ac:dyDescent="0.25">
      <c r="A285" s="14" t="s">
        <v>1506</v>
      </c>
      <c r="B285" s="320" t="s">
        <v>1871</v>
      </c>
      <c r="C285" s="326">
        <v>202501</v>
      </c>
      <c r="D285" s="322" t="s">
        <v>1913</v>
      </c>
      <c r="E285" s="328" t="s">
        <v>1525</v>
      </c>
      <c r="F285" s="323" t="s">
        <v>1914</v>
      </c>
      <c r="G285" s="325">
        <v>35990074</v>
      </c>
      <c r="H285" s="326" t="s">
        <v>1830</v>
      </c>
      <c r="I285" s="327">
        <v>67</v>
      </c>
      <c r="J285" s="77">
        <v>1</v>
      </c>
      <c r="K285" s="92"/>
    </row>
    <row r="286" spans="1:11" ht="13.2" x14ac:dyDescent="0.25">
      <c r="A286" s="14" t="s">
        <v>1506</v>
      </c>
      <c r="B286" s="320" t="s">
        <v>1871</v>
      </c>
      <c r="C286" s="326">
        <v>202501</v>
      </c>
      <c r="D286" s="322" t="s">
        <v>1913</v>
      </c>
      <c r="E286" s="328" t="s">
        <v>1525</v>
      </c>
      <c r="F286" s="323" t="s">
        <v>1915</v>
      </c>
      <c r="G286" s="325">
        <v>35990074</v>
      </c>
      <c r="H286" s="326" t="s">
        <v>1830</v>
      </c>
      <c r="I286" s="327">
        <v>41.2</v>
      </c>
      <c r="J286" s="77">
        <v>1</v>
      </c>
      <c r="K286" s="92"/>
    </row>
    <row r="287" spans="1:11" ht="21" x14ac:dyDescent="0.25">
      <c r="A287" s="14" t="s">
        <v>1506</v>
      </c>
      <c r="B287" s="320" t="s">
        <v>1871</v>
      </c>
      <c r="C287" s="326">
        <v>202501</v>
      </c>
      <c r="D287" s="322" t="s">
        <v>1913</v>
      </c>
      <c r="E287" s="328" t="s">
        <v>1525</v>
      </c>
      <c r="F287" s="323" t="s">
        <v>1916</v>
      </c>
      <c r="G287" s="325">
        <v>35990074</v>
      </c>
      <c r="H287" s="326" t="s">
        <v>1830</v>
      </c>
      <c r="I287" s="327">
        <v>120.55</v>
      </c>
      <c r="J287" s="77">
        <v>1</v>
      </c>
      <c r="K287" s="92"/>
    </row>
    <row r="288" spans="1:11" ht="31.2" x14ac:dyDescent="0.25">
      <c r="A288" s="14" t="s">
        <v>1506</v>
      </c>
      <c r="B288" s="320"/>
      <c r="C288" s="321"/>
      <c r="D288" s="322"/>
      <c r="E288" s="323"/>
      <c r="F288" s="324" t="s">
        <v>1917</v>
      </c>
      <c r="G288" s="325">
        <v>35990074</v>
      </c>
      <c r="H288" s="326" t="s">
        <v>1830</v>
      </c>
      <c r="I288" s="327"/>
      <c r="J288" s="77">
        <v>1</v>
      </c>
      <c r="K288" s="92"/>
    </row>
    <row r="289" spans="1:11" ht="13.2" x14ac:dyDescent="0.25">
      <c r="A289" s="14" t="s">
        <v>1506</v>
      </c>
      <c r="B289" s="320" t="s">
        <v>1871</v>
      </c>
      <c r="C289" s="326">
        <v>202501</v>
      </c>
      <c r="D289" s="322" t="s">
        <v>1918</v>
      </c>
      <c r="E289" s="328" t="s">
        <v>1525</v>
      </c>
      <c r="F289" s="323" t="s">
        <v>1919</v>
      </c>
      <c r="G289" s="325">
        <v>35990074</v>
      </c>
      <c r="H289" s="326" t="s">
        <v>1830</v>
      </c>
      <c r="I289" s="327">
        <v>55</v>
      </c>
      <c r="J289" s="77">
        <v>1</v>
      </c>
      <c r="K289" s="92"/>
    </row>
    <row r="290" spans="1:11" ht="31.2" x14ac:dyDescent="0.25">
      <c r="A290" s="14" t="s">
        <v>1506</v>
      </c>
      <c r="B290" s="320" t="s">
        <v>1871</v>
      </c>
      <c r="C290" s="326">
        <v>202501</v>
      </c>
      <c r="D290" s="322" t="s">
        <v>1918</v>
      </c>
      <c r="E290" s="328" t="s">
        <v>1525</v>
      </c>
      <c r="F290" s="323" t="s">
        <v>1920</v>
      </c>
      <c r="G290" s="325">
        <v>35990074</v>
      </c>
      <c r="H290" s="326" t="s">
        <v>1830</v>
      </c>
      <c r="I290" s="327">
        <v>126.45</v>
      </c>
      <c r="J290" s="77">
        <v>1</v>
      </c>
      <c r="K290" s="92"/>
    </row>
    <row r="291" spans="1:11" ht="13.2" x14ac:dyDescent="0.25">
      <c r="A291" s="14" t="s">
        <v>1506</v>
      </c>
      <c r="B291" s="320" t="s">
        <v>1871</v>
      </c>
      <c r="C291" s="326">
        <v>202501</v>
      </c>
      <c r="D291" s="322" t="s">
        <v>1918</v>
      </c>
      <c r="E291" s="328" t="s">
        <v>1525</v>
      </c>
      <c r="F291" s="323" t="s">
        <v>1921</v>
      </c>
      <c r="G291" s="325">
        <v>35990074</v>
      </c>
      <c r="H291" s="326" t="s">
        <v>1830</v>
      </c>
      <c r="I291" s="327">
        <v>98.4</v>
      </c>
      <c r="J291" s="77">
        <v>1</v>
      </c>
      <c r="K291" s="92"/>
    </row>
    <row r="292" spans="1:11" ht="31.2" x14ac:dyDescent="0.25">
      <c r="A292" s="14" t="s">
        <v>1506</v>
      </c>
      <c r="B292" s="320" t="s">
        <v>1871</v>
      </c>
      <c r="C292" s="326">
        <v>202501</v>
      </c>
      <c r="D292" s="322" t="s">
        <v>1922</v>
      </c>
      <c r="E292" s="328" t="s">
        <v>1525</v>
      </c>
      <c r="F292" s="323" t="s">
        <v>1923</v>
      </c>
      <c r="G292" s="325">
        <v>35990074</v>
      </c>
      <c r="H292" s="326" t="s">
        <v>1830</v>
      </c>
      <c r="I292" s="327">
        <v>495.66</v>
      </c>
      <c r="J292" s="77">
        <v>1</v>
      </c>
      <c r="K292" s="92"/>
    </row>
    <row r="293" spans="1:11" ht="31.2" x14ac:dyDescent="0.25">
      <c r="A293" s="14" t="s">
        <v>1506</v>
      </c>
      <c r="B293" s="320"/>
      <c r="C293" s="321"/>
      <c r="D293" s="322"/>
      <c r="E293" s="323"/>
      <c r="F293" s="324" t="s">
        <v>1924</v>
      </c>
      <c r="G293" s="325"/>
      <c r="H293" s="326"/>
      <c r="I293" s="327"/>
      <c r="J293" s="77">
        <v>1</v>
      </c>
      <c r="K293" s="92"/>
    </row>
    <row r="294" spans="1:11" ht="21" x14ac:dyDescent="0.25">
      <c r="A294" s="14" t="s">
        <v>1506</v>
      </c>
      <c r="B294" s="320" t="s">
        <v>1871</v>
      </c>
      <c r="C294" s="326">
        <v>202501</v>
      </c>
      <c r="D294" s="322" t="s">
        <v>1925</v>
      </c>
      <c r="E294" s="328" t="s">
        <v>1525</v>
      </c>
      <c r="F294" s="323" t="s">
        <v>1926</v>
      </c>
      <c r="G294" s="325">
        <v>35990074</v>
      </c>
      <c r="H294" s="326" t="s">
        <v>1830</v>
      </c>
      <c r="I294" s="327">
        <v>145</v>
      </c>
      <c r="J294" s="77">
        <v>1</v>
      </c>
      <c r="K294" s="92"/>
    </row>
    <row r="295" spans="1:11" ht="13.2" x14ac:dyDescent="0.25">
      <c r="A295" s="14" t="s">
        <v>1506</v>
      </c>
      <c r="B295" s="320" t="s">
        <v>1871</v>
      </c>
      <c r="C295" s="326">
        <v>202501</v>
      </c>
      <c r="D295" s="322" t="s">
        <v>1925</v>
      </c>
      <c r="E295" s="328" t="s">
        <v>1525</v>
      </c>
      <c r="F295" s="323" t="s">
        <v>1927</v>
      </c>
      <c r="G295" s="325">
        <v>35990074</v>
      </c>
      <c r="H295" s="326" t="s">
        <v>1830</v>
      </c>
      <c r="I295" s="327">
        <v>80</v>
      </c>
      <c r="J295" s="77">
        <v>1</v>
      </c>
      <c r="K295" s="92"/>
    </row>
    <row r="296" spans="1:11" ht="31.2" x14ac:dyDescent="0.25">
      <c r="A296" s="14" t="s">
        <v>1506</v>
      </c>
      <c r="B296" s="320" t="s">
        <v>1871</v>
      </c>
      <c r="C296" s="320">
        <v>202501</v>
      </c>
      <c r="D296" s="322" t="s">
        <v>1928</v>
      </c>
      <c r="E296" s="323" t="s">
        <v>1525</v>
      </c>
      <c r="F296" s="324" t="s">
        <v>2080</v>
      </c>
      <c r="G296" s="325">
        <v>35990074</v>
      </c>
      <c r="H296" s="326" t="s">
        <v>1830</v>
      </c>
      <c r="I296" s="327">
        <v>40</v>
      </c>
      <c r="J296" s="77">
        <v>1</v>
      </c>
      <c r="K296" s="92"/>
    </row>
    <row r="297" spans="1:11" ht="41.4" x14ac:dyDescent="0.25">
      <c r="A297" s="14" t="s">
        <v>1506</v>
      </c>
      <c r="B297" s="320"/>
      <c r="C297" s="321"/>
      <c r="D297" s="322"/>
      <c r="E297" s="323"/>
      <c r="F297" s="324" t="s">
        <v>1929</v>
      </c>
      <c r="G297" s="325"/>
      <c r="H297" s="326"/>
      <c r="I297" s="327"/>
      <c r="J297" s="77">
        <v>1</v>
      </c>
      <c r="K297" s="92"/>
    </row>
    <row r="298" spans="1:11" ht="13.2" x14ac:dyDescent="0.25">
      <c r="A298" s="14" t="s">
        <v>1506</v>
      </c>
      <c r="B298" s="320" t="s">
        <v>1871</v>
      </c>
      <c r="C298" s="326">
        <v>202501</v>
      </c>
      <c r="D298" s="322" t="s">
        <v>1930</v>
      </c>
      <c r="E298" s="328" t="s">
        <v>1525</v>
      </c>
      <c r="F298" s="323" t="s">
        <v>1931</v>
      </c>
      <c r="G298" s="325">
        <v>35990074</v>
      </c>
      <c r="H298" s="326" t="s">
        <v>1830</v>
      </c>
      <c r="I298" s="327">
        <v>40</v>
      </c>
      <c r="J298" s="77">
        <v>1</v>
      </c>
      <c r="K298" s="92"/>
    </row>
    <row r="299" spans="1:11" ht="21" x14ac:dyDescent="0.25">
      <c r="A299" s="14" t="s">
        <v>1506</v>
      </c>
      <c r="B299" s="320" t="s">
        <v>1871</v>
      </c>
      <c r="C299" s="326">
        <v>202501</v>
      </c>
      <c r="D299" s="322" t="s">
        <v>1930</v>
      </c>
      <c r="E299" s="328" t="s">
        <v>1525</v>
      </c>
      <c r="F299" s="323" t="s">
        <v>1932</v>
      </c>
      <c r="G299" s="325">
        <v>35990074</v>
      </c>
      <c r="H299" s="326" t="s">
        <v>1830</v>
      </c>
      <c r="I299" s="327">
        <v>75.3</v>
      </c>
      <c r="J299" s="77">
        <v>1</v>
      </c>
      <c r="K299" s="92"/>
    </row>
    <row r="300" spans="1:11" ht="13.2" x14ac:dyDescent="0.25">
      <c r="A300" s="14" t="s">
        <v>1506</v>
      </c>
      <c r="B300" s="320" t="s">
        <v>1871</v>
      </c>
      <c r="C300" s="326">
        <v>202501</v>
      </c>
      <c r="D300" s="322" t="s">
        <v>1930</v>
      </c>
      <c r="E300" s="328" t="s">
        <v>1525</v>
      </c>
      <c r="F300" s="323" t="s">
        <v>1933</v>
      </c>
      <c r="G300" s="325">
        <v>35990074</v>
      </c>
      <c r="H300" s="326" t="s">
        <v>1830</v>
      </c>
      <c r="I300" s="327">
        <v>61.6</v>
      </c>
      <c r="J300" s="77">
        <v>1</v>
      </c>
      <c r="K300" s="92"/>
    </row>
    <row r="301" spans="1:11" ht="41.4" x14ac:dyDescent="0.25">
      <c r="A301" s="14" t="s">
        <v>1506</v>
      </c>
      <c r="B301" s="320" t="s">
        <v>1871</v>
      </c>
      <c r="C301" s="320">
        <v>202501</v>
      </c>
      <c r="D301" s="322" t="s">
        <v>1934</v>
      </c>
      <c r="E301" s="323" t="s">
        <v>1525</v>
      </c>
      <c r="F301" s="324" t="s">
        <v>2081</v>
      </c>
      <c r="G301" s="325">
        <v>35990074</v>
      </c>
      <c r="H301" s="326" t="s">
        <v>1830</v>
      </c>
      <c r="I301" s="327">
        <v>40.549999999999997</v>
      </c>
      <c r="J301" s="77">
        <v>1</v>
      </c>
      <c r="K301" s="92"/>
    </row>
    <row r="302" spans="1:11" ht="92.4" x14ac:dyDescent="0.25">
      <c r="A302" s="14" t="s">
        <v>1506</v>
      </c>
      <c r="B302" s="320"/>
      <c r="C302" s="320"/>
      <c r="D302" s="322"/>
      <c r="E302" s="323"/>
      <c r="F302" s="324" t="s">
        <v>2082</v>
      </c>
      <c r="G302" s="325"/>
      <c r="H302" s="326"/>
      <c r="I302" s="327"/>
      <c r="J302" s="77">
        <v>1</v>
      </c>
      <c r="K302" s="92"/>
    </row>
    <row r="303" spans="1:11" ht="61.8" x14ac:dyDescent="0.25">
      <c r="A303" s="14" t="s">
        <v>1506</v>
      </c>
      <c r="B303" s="320" t="s">
        <v>1935</v>
      </c>
      <c r="C303" s="326" t="s">
        <v>1935</v>
      </c>
      <c r="D303" s="322">
        <v>45682</v>
      </c>
      <c r="E303" s="328" t="s">
        <v>1936</v>
      </c>
      <c r="F303" s="323" t="s">
        <v>1937</v>
      </c>
      <c r="G303" s="325">
        <v>31311211</v>
      </c>
      <c r="H303" s="326" t="s">
        <v>1938</v>
      </c>
      <c r="I303" s="327">
        <v>100.79</v>
      </c>
      <c r="J303" s="77">
        <v>1</v>
      </c>
      <c r="K303" s="92"/>
    </row>
    <row r="304" spans="1:11" ht="61.8" x14ac:dyDescent="0.25">
      <c r="A304" s="14" t="s">
        <v>1506</v>
      </c>
      <c r="B304" s="320" t="s">
        <v>1939</v>
      </c>
      <c r="C304" s="326" t="s">
        <v>1939</v>
      </c>
      <c r="D304" s="322">
        <v>45697</v>
      </c>
      <c r="E304" s="328" t="s">
        <v>1936</v>
      </c>
      <c r="F304" s="323" t="s">
        <v>1940</v>
      </c>
      <c r="G304" s="325">
        <v>30709387</v>
      </c>
      <c r="H304" s="326" t="s">
        <v>1941</v>
      </c>
      <c r="I304" s="327">
        <v>97.27</v>
      </c>
      <c r="J304" s="77">
        <v>1</v>
      </c>
      <c r="K304" s="92"/>
    </row>
    <row r="305" spans="1:11" ht="51.6" x14ac:dyDescent="0.25">
      <c r="A305" s="14" t="s">
        <v>1506</v>
      </c>
      <c r="B305" s="320" t="s">
        <v>1939</v>
      </c>
      <c r="C305" s="326">
        <v>20250031</v>
      </c>
      <c r="D305" s="322">
        <v>45756</v>
      </c>
      <c r="E305" s="328" t="s">
        <v>1936</v>
      </c>
      <c r="F305" s="323" t="s">
        <v>1942</v>
      </c>
      <c r="G305" s="325">
        <v>30709387</v>
      </c>
      <c r="H305" s="326" t="s">
        <v>1941</v>
      </c>
      <c r="I305" s="327">
        <v>96.94</v>
      </c>
      <c r="J305" s="77">
        <v>1</v>
      </c>
      <c r="K305" s="92"/>
    </row>
    <row r="306" spans="1:11" ht="51.6" x14ac:dyDescent="0.25">
      <c r="A306" s="14" t="s">
        <v>1506</v>
      </c>
      <c r="B306" s="320" t="s">
        <v>1939</v>
      </c>
      <c r="C306" s="326">
        <v>20250031</v>
      </c>
      <c r="D306" s="322">
        <v>45756</v>
      </c>
      <c r="E306" s="328" t="s">
        <v>1525</v>
      </c>
      <c r="F306" s="323" t="s">
        <v>1943</v>
      </c>
      <c r="G306" s="325">
        <v>30709387</v>
      </c>
      <c r="H306" s="326" t="s">
        <v>1941</v>
      </c>
      <c r="I306" s="327">
        <v>12.06</v>
      </c>
      <c r="J306" s="77">
        <v>1</v>
      </c>
      <c r="K306" s="92"/>
    </row>
    <row r="307" spans="1:11" ht="41.4" x14ac:dyDescent="0.25">
      <c r="A307" s="14" t="s">
        <v>1506</v>
      </c>
      <c r="B307" s="320" t="s">
        <v>1944</v>
      </c>
      <c r="C307" s="326" t="s">
        <v>1944</v>
      </c>
      <c r="D307" s="322">
        <v>45923</v>
      </c>
      <c r="E307" s="328" t="s">
        <v>1525</v>
      </c>
      <c r="F307" s="323" t="s">
        <v>1945</v>
      </c>
      <c r="G307" s="325">
        <v>51144786</v>
      </c>
      <c r="H307" s="326" t="s">
        <v>1946</v>
      </c>
      <c r="I307" s="327">
        <v>60</v>
      </c>
      <c r="J307" s="77">
        <v>1</v>
      </c>
      <c r="K307" s="92"/>
    </row>
    <row r="308" spans="1:11" ht="51.6" x14ac:dyDescent="0.25">
      <c r="A308" s="14" t="s">
        <v>1506</v>
      </c>
      <c r="B308" s="320" t="s">
        <v>1947</v>
      </c>
      <c r="C308" s="326">
        <v>20250076</v>
      </c>
      <c r="D308" s="322">
        <v>45952</v>
      </c>
      <c r="E308" s="328" t="s">
        <v>1525</v>
      </c>
      <c r="F308" s="323" t="s">
        <v>1948</v>
      </c>
      <c r="G308" s="325">
        <v>51144786</v>
      </c>
      <c r="H308" s="326" t="s">
        <v>1729</v>
      </c>
      <c r="I308" s="327">
        <v>220</v>
      </c>
      <c r="J308" s="77">
        <v>1</v>
      </c>
      <c r="K308" s="92"/>
    </row>
    <row r="309" spans="1:11" ht="51.6" x14ac:dyDescent="0.25">
      <c r="A309" s="14" t="s">
        <v>1506</v>
      </c>
      <c r="B309" s="320" t="s">
        <v>1949</v>
      </c>
      <c r="C309" s="326">
        <v>20260018</v>
      </c>
      <c r="D309" s="322">
        <v>46103</v>
      </c>
      <c r="E309" s="328" t="s">
        <v>1525</v>
      </c>
      <c r="F309" s="323" t="s">
        <v>1950</v>
      </c>
      <c r="G309" s="325">
        <v>51144786</v>
      </c>
      <c r="H309" s="326" t="s">
        <v>1729</v>
      </c>
      <c r="I309" s="327">
        <v>2.94</v>
      </c>
      <c r="J309" s="77">
        <v>1</v>
      </c>
      <c r="K309" s="92"/>
    </row>
    <row r="310" spans="1:11" ht="92.4" x14ac:dyDescent="0.25">
      <c r="A310" s="14" t="s">
        <v>1506</v>
      </c>
      <c r="B310" s="320"/>
      <c r="C310" s="320"/>
      <c r="D310" s="322"/>
      <c r="E310" s="323"/>
      <c r="F310" s="324" t="s">
        <v>2083</v>
      </c>
      <c r="G310" s="325"/>
      <c r="H310" s="326"/>
      <c r="I310" s="327"/>
      <c r="J310" s="77">
        <v>1</v>
      </c>
      <c r="K310" s="92"/>
    </row>
    <row r="311" spans="1:11" ht="21" x14ac:dyDescent="0.25">
      <c r="A311" s="14" t="s">
        <v>1506</v>
      </c>
      <c r="B311" s="320" t="s">
        <v>1951</v>
      </c>
      <c r="C311" s="326" t="s">
        <v>1952</v>
      </c>
      <c r="D311" s="322">
        <v>45690</v>
      </c>
      <c r="E311" s="328" t="s">
        <v>1953</v>
      </c>
      <c r="F311" s="323" t="s">
        <v>1954</v>
      </c>
      <c r="G311" s="325">
        <v>37847325</v>
      </c>
      <c r="H311" s="326" t="s">
        <v>1955</v>
      </c>
      <c r="I311" s="327">
        <v>10</v>
      </c>
      <c r="J311" s="77">
        <v>1</v>
      </c>
      <c r="K311" s="92"/>
    </row>
    <row r="312" spans="1:11" ht="21" x14ac:dyDescent="0.25">
      <c r="A312" s="14" t="s">
        <v>1506</v>
      </c>
      <c r="B312" s="320" t="s">
        <v>1956</v>
      </c>
      <c r="C312" s="326" t="s">
        <v>1957</v>
      </c>
      <c r="D312" s="322">
        <v>45669</v>
      </c>
      <c r="E312" s="328" t="s">
        <v>1953</v>
      </c>
      <c r="F312" s="323" t="s">
        <v>1958</v>
      </c>
      <c r="G312" s="325">
        <v>30857805</v>
      </c>
      <c r="H312" s="326" t="s">
        <v>1959</v>
      </c>
      <c r="I312" s="327">
        <v>10</v>
      </c>
      <c r="J312" s="77">
        <v>1</v>
      </c>
      <c r="K312" s="92"/>
    </row>
    <row r="313" spans="1:11" ht="21" x14ac:dyDescent="0.25">
      <c r="A313" s="14" t="s">
        <v>1506</v>
      </c>
      <c r="B313" s="320" t="s">
        <v>1960</v>
      </c>
      <c r="C313" s="326" t="s">
        <v>1961</v>
      </c>
      <c r="D313" s="322">
        <v>45669</v>
      </c>
      <c r="E313" s="328" t="s">
        <v>1953</v>
      </c>
      <c r="F313" s="323" t="s">
        <v>1962</v>
      </c>
      <c r="G313" s="325">
        <v>30857805</v>
      </c>
      <c r="H313" s="326" t="s">
        <v>1963</v>
      </c>
      <c r="I313" s="327">
        <v>10</v>
      </c>
      <c r="J313" s="77">
        <v>1</v>
      </c>
      <c r="K313" s="92"/>
    </row>
    <row r="314" spans="1:11" ht="21" x14ac:dyDescent="0.25">
      <c r="A314" s="14" t="s">
        <v>1506</v>
      </c>
      <c r="B314" s="320" t="s">
        <v>1964</v>
      </c>
      <c r="C314" s="326" t="s">
        <v>1965</v>
      </c>
      <c r="D314" s="322">
        <v>45690</v>
      </c>
      <c r="E314" s="328" t="s">
        <v>1953</v>
      </c>
      <c r="F314" s="323" t="s">
        <v>1966</v>
      </c>
      <c r="G314" s="325">
        <v>31196314</v>
      </c>
      <c r="H314" s="326" t="s">
        <v>1967</v>
      </c>
      <c r="I314" s="327">
        <v>20</v>
      </c>
      <c r="J314" s="77">
        <v>1</v>
      </c>
      <c r="K314" s="92"/>
    </row>
    <row r="315" spans="1:11" ht="21" x14ac:dyDescent="0.25">
      <c r="A315" s="14" t="s">
        <v>1506</v>
      </c>
      <c r="B315" s="320" t="s">
        <v>1968</v>
      </c>
      <c r="C315" s="326" t="s">
        <v>1969</v>
      </c>
      <c r="D315" s="322">
        <v>45689</v>
      </c>
      <c r="E315" s="328" t="s">
        <v>1953</v>
      </c>
      <c r="F315" s="323" t="s">
        <v>1970</v>
      </c>
      <c r="G315" s="325">
        <v>31196314</v>
      </c>
      <c r="H315" s="326" t="s">
        <v>1967</v>
      </c>
      <c r="I315" s="327">
        <v>30</v>
      </c>
      <c r="J315" s="77">
        <v>1</v>
      </c>
      <c r="K315" s="92"/>
    </row>
    <row r="316" spans="1:11" ht="31.2" x14ac:dyDescent="0.25">
      <c r="A316" s="14" t="s">
        <v>1506</v>
      </c>
      <c r="B316" s="320" t="s">
        <v>1971</v>
      </c>
      <c r="C316" s="326" t="s">
        <v>1972</v>
      </c>
      <c r="D316" s="322">
        <v>45684</v>
      </c>
      <c r="E316" s="328" t="s">
        <v>1953</v>
      </c>
      <c r="F316" s="323" t="s">
        <v>1973</v>
      </c>
      <c r="G316" s="325">
        <v>46047999</v>
      </c>
      <c r="H316" s="326" t="s">
        <v>1974</v>
      </c>
      <c r="I316" s="327">
        <v>179</v>
      </c>
      <c r="J316" s="77">
        <v>1</v>
      </c>
      <c r="K316" s="92"/>
    </row>
    <row r="317" spans="1:11" ht="21" x14ac:dyDescent="0.25">
      <c r="A317" s="14" t="s">
        <v>1506</v>
      </c>
      <c r="B317" s="320" t="s">
        <v>1975</v>
      </c>
      <c r="C317" s="326" t="s">
        <v>1976</v>
      </c>
      <c r="D317" s="322">
        <v>45703</v>
      </c>
      <c r="E317" s="328" t="s">
        <v>1953</v>
      </c>
      <c r="F317" s="323" t="s">
        <v>1977</v>
      </c>
      <c r="G317" s="325">
        <v>46397931</v>
      </c>
      <c r="H317" s="326" t="s">
        <v>1529</v>
      </c>
      <c r="I317" s="327">
        <v>135.19999999999999</v>
      </c>
      <c r="J317" s="77">
        <v>1</v>
      </c>
      <c r="K317" s="92"/>
    </row>
    <row r="318" spans="1:11" ht="21" x14ac:dyDescent="0.25">
      <c r="A318" s="14" t="s">
        <v>1506</v>
      </c>
      <c r="B318" s="320" t="s">
        <v>1978</v>
      </c>
      <c r="C318" s="326" t="s">
        <v>1961</v>
      </c>
      <c r="D318" s="322">
        <v>45710</v>
      </c>
      <c r="E318" s="328" t="s">
        <v>1953</v>
      </c>
      <c r="F318" s="323" t="s">
        <v>1979</v>
      </c>
      <c r="G318" s="325">
        <v>30812861</v>
      </c>
      <c r="H318" s="326" t="s">
        <v>1980</v>
      </c>
      <c r="I318" s="327">
        <v>20</v>
      </c>
      <c r="J318" s="77">
        <v>1</v>
      </c>
      <c r="K318" s="92"/>
    </row>
    <row r="319" spans="1:11" ht="31.2" x14ac:dyDescent="0.25">
      <c r="A319" s="14" t="s">
        <v>1506</v>
      </c>
      <c r="B319" s="320" t="s">
        <v>1981</v>
      </c>
      <c r="C319" s="326" t="s">
        <v>1982</v>
      </c>
      <c r="D319" s="322">
        <v>45711</v>
      </c>
      <c r="E319" s="328" t="s">
        <v>1953</v>
      </c>
      <c r="F319" s="323" t="s">
        <v>1983</v>
      </c>
      <c r="G319" s="325">
        <v>30812861</v>
      </c>
      <c r="H319" s="326" t="s">
        <v>1980</v>
      </c>
      <c r="I319" s="327">
        <v>15</v>
      </c>
      <c r="J319" s="77">
        <v>1</v>
      </c>
      <c r="K319" s="92"/>
    </row>
    <row r="320" spans="1:11" ht="21" x14ac:dyDescent="0.25">
      <c r="A320" s="14" t="s">
        <v>1506</v>
      </c>
      <c r="B320" s="320" t="s">
        <v>1984</v>
      </c>
      <c r="C320" s="326" t="s">
        <v>1969</v>
      </c>
      <c r="D320" s="322">
        <v>45682</v>
      </c>
      <c r="E320" s="328" t="s">
        <v>1953</v>
      </c>
      <c r="F320" s="323" t="s">
        <v>1985</v>
      </c>
      <c r="G320" s="325">
        <v>37847325</v>
      </c>
      <c r="H320" s="326" t="s">
        <v>1955</v>
      </c>
      <c r="I320" s="327">
        <v>15</v>
      </c>
      <c r="J320" s="77">
        <v>1</v>
      </c>
      <c r="K320" s="92"/>
    </row>
    <row r="321" spans="1:11" ht="21" x14ac:dyDescent="0.25">
      <c r="A321" s="14" t="s">
        <v>1506</v>
      </c>
      <c r="B321" s="320" t="s">
        <v>1986</v>
      </c>
      <c r="C321" s="326" t="s">
        <v>1956</v>
      </c>
      <c r="D321" s="322" t="s">
        <v>1987</v>
      </c>
      <c r="E321" s="328" t="s">
        <v>1953</v>
      </c>
      <c r="F321" s="323" t="s">
        <v>1988</v>
      </c>
      <c r="G321" s="325">
        <v>37847325</v>
      </c>
      <c r="H321" s="326" t="s">
        <v>1955</v>
      </c>
      <c r="I321" s="327">
        <v>15</v>
      </c>
      <c r="J321" s="77">
        <v>1</v>
      </c>
      <c r="K321" s="92"/>
    </row>
    <row r="322" spans="1:11" ht="21" x14ac:dyDescent="0.25">
      <c r="A322" s="14" t="s">
        <v>1506</v>
      </c>
      <c r="B322" s="320" t="s">
        <v>1965</v>
      </c>
      <c r="C322" s="326" t="s">
        <v>1989</v>
      </c>
      <c r="D322" s="322">
        <v>45669</v>
      </c>
      <c r="E322" s="328" t="s">
        <v>1953</v>
      </c>
      <c r="F322" s="323" t="s">
        <v>1990</v>
      </c>
      <c r="G322" s="325">
        <v>30857805</v>
      </c>
      <c r="H322" s="326" t="s">
        <v>1959</v>
      </c>
      <c r="I322" s="327">
        <v>10</v>
      </c>
      <c r="J322" s="77">
        <v>1</v>
      </c>
      <c r="K322" s="92"/>
    </row>
    <row r="323" spans="1:11" ht="21" x14ac:dyDescent="0.25">
      <c r="A323" s="14" t="s">
        <v>1506</v>
      </c>
      <c r="B323" s="320" t="s">
        <v>1991</v>
      </c>
      <c r="C323" s="326" t="s">
        <v>1951</v>
      </c>
      <c r="D323" s="322">
        <v>45669</v>
      </c>
      <c r="E323" s="328" t="s">
        <v>1953</v>
      </c>
      <c r="F323" s="323" t="s">
        <v>1992</v>
      </c>
      <c r="G323" s="325">
        <v>30857805</v>
      </c>
      <c r="H323" s="326" t="s">
        <v>1959</v>
      </c>
      <c r="I323" s="327">
        <v>10</v>
      </c>
      <c r="J323" s="77">
        <v>1</v>
      </c>
      <c r="K323" s="92"/>
    </row>
    <row r="324" spans="1:11" ht="21" x14ac:dyDescent="0.25">
      <c r="A324" s="14" t="s">
        <v>1506</v>
      </c>
      <c r="B324" s="320" t="s">
        <v>1982</v>
      </c>
      <c r="C324" s="326" t="s">
        <v>1993</v>
      </c>
      <c r="D324" s="322">
        <v>45696</v>
      </c>
      <c r="E324" s="328" t="s">
        <v>1953</v>
      </c>
      <c r="F324" s="323" t="s">
        <v>1994</v>
      </c>
      <c r="G324" s="325">
        <v>37847325</v>
      </c>
      <c r="H324" s="326" t="s">
        <v>1955</v>
      </c>
      <c r="I324" s="327">
        <v>24</v>
      </c>
      <c r="J324" s="77">
        <v>1</v>
      </c>
      <c r="K324" s="92"/>
    </row>
    <row r="325" spans="1:11" ht="21" x14ac:dyDescent="0.25">
      <c r="A325" s="14" t="s">
        <v>1506</v>
      </c>
      <c r="B325" s="320" t="s">
        <v>1969</v>
      </c>
      <c r="C325" s="326" t="s">
        <v>1960</v>
      </c>
      <c r="D325" s="322">
        <v>45682</v>
      </c>
      <c r="E325" s="328" t="s">
        <v>1953</v>
      </c>
      <c r="F325" s="323" t="s">
        <v>1995</v>
      </c>
      <c r="G325" s="325">
        <v>37847325</v>
      </c>
      <c r="H325" s="326" t="s">
        <v>1955</v>
      </c>
      <c r="I325" s="327">
        <v>5</v>
      </c>
      <c r="J325" s="77">
        <v>1</v>
      </c>
      <c r="K325" s="92"/>
    </row>
    <row r="326" spans="1:11" ht="21" x14ac:dyDescent="0.25">
      <c r="A326" s="14" t="s">
        <v>1506</v>
      </c>
      <c r="B326" s="320" t="s">
        <v>1996</v>
      </c>
      <c r="C326" s="326" t="s">
        <v>1997</v>
      </c>
      <c r="D326" s="322">
        <v>45724</v>
      </c>
      <c r="E326" s="328" t="s">
        <v>1953</v>
      </c>
      <c r="F326" s="323" t="s">
        <v>1998</v>
      </c>
      <c r="G326" s="325">
        <v>31196314</v>
      </c>
      <c r="H326" s="326" t="s">
        <v>1967</v>
      </c>
      <c r="I326" s="327">
        <v>10</v>
      </c>
      <c r="J326" s="77">
        <v>1</v>
      </c>
      <c r="K326" s="92"/>
    </row>
    <row r="327" spans="1:11" ht="21" x14ac:dyDescent="0.25">
      <c r="A327" s="14" t="s">
        <v>1506</v>
      </c>
      <c r="B327" s="320" t="s">
        <v>1644</v>
      </c>
      <c r="C327" s="326" t="s">
        <v>1999</v>
      </c>
      <c r="D327" s="322">
        <v>45725</v>
      </c>
      <c r="E327" s="328" t="s">
        <v>1953</v>
      </c>
      <c r="F327" s="323" t="s">
        <v>2000</v>
      </c>
      <c r="G327" s="325">
        <v>31196314</v>
      </c>
      <c r="H327" s="326" t="s">
        <v>1967</v>
      </c>
      <c r="I327" s="327">
        <v>5</v>
      </c>
      <c r="J327" s="77">
        <v>1</v>
      </c>
      <c r="K327" s="92"/>
    </row>
    <row r="328" spans="1:11" ht="21" x14ac:dyDescent="0.25">
      <c r="A328" s="14" t="s">
        <v>1506</v>
      </c>
      <c r="B328" s="320" t="s">
        <v>2001</v>
      </c>
      <c r="C328" s="326">
        <v>25147</v>
      </c>
      <c r="D328" s="322">
        <v>45739</v>
      </c>
      <c r="E328" s="328" t="s">
        <v>1953</v>
      </c>
      <c r="F328" s="323" t="s">
        <v>2002</v>
      </c>
      <c r="G328" s="325">
        <v>31300421</v>
      </c>
      <c r="H328" s="326" t="s">
        <v>2003</v>
      </c>
      <c r="I328" s="327">
        <v>70</v>
      </c>
      <c r="J328" s="77">
        <v>1</v>
      </c>
      <c r="K328" s="92"/>
    </row>
    <row r="329" spans="1:11" ht="21" x14ac:dyDescent="0.25">
      <c r="A329" s="14" t="s">
        <v>1506</v>
      </c>
      <c r="B329" s="320" t="s">
        <v>2004</v>
      </c>
      <c r="C329" s="326">
        <v>15</v>
      </c>
      <c r="D329" s="322">
        <v>45739</v>
      </c>
      <c r="E329" s="328" t="s">
        <v>1953</v>
      </c>
      <c r="F329" s="323" t="s">
        <v>2005</v>
      </c>
      <c r="G329" s="325">
        <v>46397931</v>
      </c>
      <c r="H329" s="326" t="s">
        <v>2006</v>
      </c>
      <c r="I329" s="327">
        <v>135.19999999999999</v>
      </c>
      <c r="J329" s="77">
        <v>1</v>
      </c>
      <c r="K329" s="92"/>
    </row>
    <row r="330" spans="1:11" ht="21" x14ac:dyDescent="0.25">
      <c r="A330" s="14" t="s">
        <v>1506</v>
      </c>
      <c r="B330" s="320" t="s">
        <v>2007</v>
      </c>
      <c r="C330" s="326" t="s">
        <v>2008</v>
      </c>
      <c r="D330" s="322">
        <v>45759</v>
      </c>
      <c r="E330" s="328" t="s">
        <v>1953</v>
      </c>
      <c r="F330" s="323" t="s">
        <v>2009</v>
      </c>
      <c r="G330" s="325">
        <v>37847325</v>
      </c>
      <c r="H330" s="326" t="s">
        <v>1955</v>
      </c>
      <c r="I330" s="327">
        <v>110</v>
      </c>
      <c r="J330" s="77">
        <v>1</v>
      </c>
      <c r="K330" s="92"/>
    </row>
    <row r="331" spans="1:11" ht="21" x14ac:dyDescent="0.25">
      <c r="A331" s="14" t="s">
        <v>1506</v>
      </c>
      <c r="B331" s="320" t="s">
        <v>2010</v>
      </c>
      <c r="C331" s="326" t="s">
        <v>2011</v>
      </c>
      <c r="D331" s="322">
        <v>45759</v>
      </c>
      <c r="E331" s="328" t="s">
        <v>1953</v>
      </c>
      <c r="F331" s="323" t="s">
        <v>2012</v>
      </c>
      <c r="G331" s="325">
        <v>37847325</v>
      </c>
      <c r="H331" s="326" t="s">
        <v>1955</v>
      </c>
      <c r="I331" s="327">
        <v>20</v>
      </c>
      <c r="J331" s="77">
        <v>1</v>
      </c>
      <c r="K331" s="92"/>
    </row>
    <row r="332" spans="1:11" ht="21" x14ac:dyDescent="0.25">
      <c r="A332" s="14" t="s">
        <v>1506</v>
      </c>
      <c r="B332" s="320" t="s">
        <v>2013</v>
      </c>
      <c r="C332" s="326" t="s">
        <v>2014</v>
      </c>
      <c r="D332" s="322">
        <v>45758</v>
      </c>
      <c r="E332" s="328" t="s">
        <v>1953</v>
      </c>
      <c r="F332" s="323" t="s">
        <v>2015</v>
      </c>
      <c r="G332" s="325">
        <v>37847325</v>
      </c>
      <c r="H332" s="326" t="s">
        <v>1955</v>
      </c>
      <c r="I332" s="327">
        <v>10</v>
      </c>
      <c r="J332" s="77">
        <v>1</v>
      </c>
      <c r="K332" s="92"/>
    </row>
    <row r="333" spans="1:11" ht="21" x14ac:dyDescent="0.25">
      <c r="A333" s="14" t="s">
        <v>1506</v>
      </c>
      <c r="B333" s="320" t="s">
        <v>2016</v>
      </c>
      <c r="C333" s="326">
        <v>20250037</v>
      </c>
      <c r="D333" s="322">
        <v>45754</v>
      </c>
      <c r="E333" s="328" t="s">
        <v>1953</v>
      </c>
      <c r="F333" s="323" t="s">
        <v>2017</v>
      </c>
      <c r="G333" s="325">
        <v>51144786</v>
      </c>
      <c r="H333" s="326" t="s">
        <v>1729</v>
      </c>
      <c r="I333" s="327">
        <v>12.3</v>
      </c>
      <c r="J333" s="77">
        <v>1</v>
      </c>
      <c r="K333" s="92"/>
    </row>
    <row r="334" spans="1:11" ht="41.4" x14ac:dyDescent="0.25">
      <c r="A334" s="14" t="s">
        <v>1506</v>
      </c>
      <c r="B334" s="320" t="s">
        <v>2018</v>
      </c>
      <c r="C334" s="326" t="s">
        <v>2019</v>
      </c>
      <c r="D334" s="322">
        <v>45751</v>
      </c>
      <c r="E334" s="328" t="s">
        <v>1953</v>
      </c>
      <c r="F334" s="323" t="s">
        <v>2020</v>
      </c>
      <c r="G334" s="325">
        <v>51144786</v>
      </c>
      <c r="H334" s="326" t="s">
        <v>1729</v>
      </c>
      <c r="I334" s="327">
        <v>178.35</v>
      </c>
      <c r="J334" s="77">
        <v>1</v>
      </c>
      <c r="K334" s="92"/>
    </row>
    <row r="335" spans="1:11" ht="41.4" x14ac:dyDescent="0.25">
      <c r="A335" s="14" t="s">
        <v>1506</v>
      </c>
      <c r="B335" s="320" t="s">
        <v>2021</v>
      </c>
      <c r="C335" s="326" t="s">
        <v>2022</v>
      </c>
      <c r="D335" s="322">
        <v>45751</v>
      </c>
      <c r="E335" s="328" t="s">
        <v>1953</v>
      </c>
      <c r="F335" s="323" t="s">
        <v>2023</v>
      </c>
      <c r="G335" s="325">
        <v>30845572</v>
      </c>
      <c r="H335" s="326" t="s">
        <v>2024</v>
      </c>
      <c r="I335" s="327">
        <v>91.33</v>
      </c>
      <c r="J335" s="77">
        <v>1</v>
      </c>
      <c r="K335" s="92"/>
    </row>
    <row r="336" spans="1:11" ht="41.4" x14ac:dyDescent="0.25">
      <c r="A336" s="14" t="s">
        <v>1506</v>
      </c>
      <c r="B336" s="320" t="s">
        <v>2025</v>
      </c>
      <c r="C336" s="326">
        <v>21</v>
      </c>
      <c r="D336" s="322" t="s">
        <v>2026</v>
      </c>
      <c r="E336" s="328" t="s">
        <v>1953</v>
      </c>
      <c r="F336" s="323" t="s">
        <v>2027</v>
      </c>
      <c r="G336" s="325">
        <v>46397931</v>
      </c>
      <c r="H336" s="326" t="s">
        <v>1529</v>
      </c>
      <c r="I336" s="327">
        <v>292.60000000000002</v>
      </c>
      <c r="J336" s="77">
        <v>1</v>
      </c>
      <c r="K336" s="92"/>
    </row>
    <row r="337" spans="1:11" ht="21" x14ac:dyDescent="0.25">
      <c r="A337" s="14" t="s">
        <v>1506</v>
      </c>
      <c r="B337" s="320" t="s">
        <v>2028</v>
      </c>
      <c r="C337" s="326" t="s">
        <v>2029</v>
      </c>
      <c r="D337" s="322">
        <v>45822</v>
      </c>
      <c r="E337" s="328" t="s">
        <v>1953</v>
      </c>
      <c r="F337" s="323" t="s">
        <v>2030</v>
      </c>
      <c r="G337" s="325">
        <v>31196314</v>
      </c>
      <c r="H337" s="326" t="s">
        <v>1967</v>
      </c>
      <c r="I337" s="327">
        <v>40</v>
      </c>
      <c r="J337" s="77">
        <v>1</v>
      </c>
      <c r="K337" s="92"/>
    </row>
    <row r="338" spans="1:11" ht="31.2" x14ac:dyDescent="0.25">
      <c r="A338" s="14" t="s">
        <v>1506</v>
      </c>
      <c r="B338" s="320" t="s">
        <v>2031</v>
      </c>
      <c r="C338" s="326">
        <v>6</v>
      </c>
      <c r="D338" s="322">
        <v>45829</v>
      </c>
      <c r="E338" s="328" t="s">
        <v>1953</v>
      </c>
      <c r="F338" s="323" t="s">
        <v>2032</v>
      </c>
      <c r="G338" s="325">
        <v>46397931</v>
      </c>
      <c r="H338" s="326" t="s">
        <v>1529</v>
      </c>
      <c r="I338" s="327">
        <v>582.02</v>
      </c>
      <c r="J338" s="77">
        <v>1</v>
      </c>
      <c r="K338" s="92"/>
    </row>
    <row r="339" spans="1:11" ht="31.2" x14ac:dyDescent="0.25">
      <c r="A339" s="14" t="s">
        <v>1506</v>
      </c>
      <c r="B339" s="320" t="s">
        <v>2031</v>
      </c>
      <c r="C339" s="326">
        <v>6</v>
      </c>
      <c r="D339" s="322">
        <v>45829</v>
      </c>
      <c r="E339" s="328" t="s">
        <v>2033</v>
      </c>
      <c r="F339" s="323" t="s">
        <v>2034</v>
      </c>
      <c r="G339" s="325">
        <v>46397931</v>
      </c>
      <c r="H339" s="326" t="s">
        <v>1529</v>
      </c>
      <c r="I339" s="327">
        <v>292.98</v>
      </c>
      <c r="J339" s="77">
        <v>1</v>
      </c>
      <c r="K339" s="92"/>
    </row>
    <row r="340" spans="1:11" ht="21" x14ac:dyDescent="0.25">
      <c r="A340" s="14" t="s">
        <v>1506</v>
      </c>
      <c r="B340" s="320" t="s">
        <v>2035</v>
      </c>
      <c r="C340" s="326">
        <v>7</v>
      </c>
      <c r="D340" s="322">
        <v>45829</v>
      </c>
      <c r="E340" s="328" t="s">
        <v>2033</v>
      </c>
      <c r="F340" s="323" t="s">
        <v>2036</v>
      </c>
      <c r="G340" s="325">
        <v>46397931</v>
      </c>
      <c r="H340" s="326" t="s">
        <v>1529</v>
      </c>
      <c r="I340" s="327">
        <v>164</v>
      </c>
      <c r="J340" s="77">
        <v>1</v>
      </c>
      <c r="K340" s="92"/>
    </row>
    <row r="341" spans="1:11" ht="31.2" x14ac:dyDescent="0.25">
      <c r="A341" s="14" t="s">
        <v>1506</v>
      </c>
      <c r="B341" s="320" t="s">
        <v>2037</v>
      </c>
      <c r="C341" s="326">
        <v>20250062</v>
      </c>
      <c r="D341" s="322" t="s">
        <v>2038</v>
      </c>
      <c r="E341" s="328" t="s">
        <v>2033</v>
      </c>
      <c r="F341" s="323" t="s">
        <v>2039</v>
      </c>
      <c r="G341" s="325">
        <v>51144786</v>
      </c>
      <c r="H341" s="326" t="s">
        <v>1729</v>
      </c>
      <c r="I341" s="327">
        <v>80</v>
      </c>
      <c r="J341" s="77">
        <v>1</v>
      </c>
      <c r="K341" s="92"/>
    </row>
    <row r="342" spans="1:11" ht="21" x14ac:dyDescent="0.25">
      <c r="A342" s="14" t="s">
        <v>1506</v>
      </c>
      <c r="B342" s="320" t="s">
        <v>2040</v>
      </c>
      <c r="C342" s="326" t="s">
        <v>2041</v>
      </c>
      <c r="D342" s="322">
        <v>45913</v>
      </c>
      <c r="E342" s="328" t="s">
        <v>2033</v>
      </c>
      <c r="F342" s="323" t="s">
        <v>2042</v>
      </c>
      <c r="G342" s="325">
        <v>45024871</v>
      </c>
      <c r="H342" s="326" t="s">
        <v>1677</v>
      </c>
      <c r="I342" s="327">
        <v>60</v>
      </c>
      <c r="J342" s="77">
        <v>1</v>
      </c>
      <c r="K342" s="92"/>
    </row>
    <row r="343" spans="1:11" ht="21" x14ac:dyDescent="0.25">
      <c r="A343" s="14" t="s">
        <v>1506</v>
      </c>
      <c r="B343" s="320" t="s">
        <v>2043</v>
      </c>
      <c r="C343" s="326" t="s">
        <v>1982</v>
      </c>
      <c r="D343" s="322">
        <v>45892</v>
      </c>
      <c r="E343" s="328" t="s">
        <v>2033</v>
      </c>
      <c r="F343" s="323" t="s">
        <v>2044</v>
      </c>
      <c r="G343" s="325">
        <v>14221144</v>
      </c>
      <c r="H343" s="326" t="s">
        <v>2045</v>
      </c>
      <c r="I343" s="327">
        <v>16</v>
      </c>
      <c r="J343" s="77">
        <v>1</v>
      </c>
      <c r="K343" s="92"/>
    </row>
    <row r="344" spans="1:11" ht="31.2" x14ac:dyDescent="0.25">
      <c r="A344" s="14" t="s">
        <v>1506</v>
      </c>
      <c r="B344" s="320" t="s">
        <v>2046</v>
      </c>
      <c r="C344" s="326">
        <v>20250067</v>
      </c>
      <c r="D344" s="322">
        <v>45880</v>
      </c>
      <c r="E344" s="328" t="s">
        <v>2033</v>
      </c>
      <c r="F344" s="323" t="s">
        <v>2047</v>
      </c>
      <c r="G344" s="325">
        <v>51144786</v>
      </c>
      <c r="H344" s="326" t="s">
        <v>1729</v>
      </c>
      <c r="I344" s="327">
        <v>61.5</v>
      </c>
      <c r="J344" s="77">
        <v>1</v>
      </c>
      <c r="K344" s="92"/>
    </row>
    <row r="345" spans="1:11" ht="21" x14ac:dyDescent="0.25">
      <c r="A345" s="14" t="s">
        <v>1506</v>
      </c>
      <c r="B345" s="320" t="s">
        <v>2048</v>
      </c>
      <c r="C345" s="326">
        <v>10</v>
      </c>
      <c r="D345" s="322" t="s">
        <v>2049</v>
      </c>
      <c r="E345" s="328" t="s">
        <v>2033</v>
      </c>
      <c r="F345" s="323" t="s">
        <v>2050</v>
      </c>
      <c r="G345" s="325">
        <v>46397931</v>
      </c>
      <c r="H345" s="326" t="s">
        <v>1529</v>
      </c>
      <c r="I345" s="327">
        <v>141</v>
      </c>
      <c r="J345" s="77">
        <v>1</v>
      </c>
      <c r="K345" s="92"/>
    </row>
    <row r="346" spans="1:11" ht="41.4" x14ac:dyDescent="0.25">
      <c r="A346" s="14" t="s">
        <v>1506</v>
      </c>
      <c r="B346" s="320" t="s">
        <v>2054</v>
      </c>
      <c r="C346" s="326">
        <v>251284</v>
      </c>
      <c r="D346" s="322">
        <v>45904</v>
      </c>
      <c r="E346" s="328" t="s">
        <v>2033</v>
      </c>
      <c r="F346" s="323" t="s">
        <v>2055</v>
      </c>
      <c r="G346" s="325">
        <v>24186881</v>
      </c>
      <c r="H346" s="326" t="s">
        <v>2056</v>
      </c>
      <c r="I346" s="327">
        <v>198.12</v>
      </c>
      <c r="J346" s="77">
        <v>1</v>
      </c>
      <c r="K346" s="92"/>
    </row>
    <row r="347" spans="1:11" ht="41.4" x14ac:dyDescent="0.25">
      <c r="A347" s="14" t="s">
        <v>1506</v>
      </c>
      <c r="B347" s="320" t="s">
        <v>2051</v>
      </c>
      <c r="C347" s="326">
        <v>45658</v>
      </c>
      <c r="D347" s="322" t="s">
        <v>2052</v>
      </c>
      <c r="E347" s="328" t="s">
        <v>2033</v>
      </c>
      <c r="F347" s="323" t="s">
        <v>5228</v>
      </c>
      <c r="G347" s="325"/>
      <c r="H347" s="326" t="s">
        <v>2053</v>
      </c>
      <c r="I347" s="327">
        <v>35.6</v>
      </c>
      <c r="J347" s="77">
        <v>1</v>
      </c>
      <c r="K347" s="92"/>
    </row>
    <row r="348" spans="1:11" ht="31.2" x14ac:dyDescent="0.25">
      <c r="A348" s="14" t="s">
        <v>1506</v>
      </c>
      <c r="B348" s="320"/>
      <c r="C348" s="321"/>
      <c r="D348" s="322"/>
      <c r="E348" s="323"/>
      <c r="F348" s="324" t="s">
        <v>2084</v>
      </c>
      <c r="G348" s="325"/>
      <c r="H348" s="326"/>
      <c r="I348" s="327"/>
      <c r="J348" s="77">
        <v>2</v>
      </c>
      <c r="K348" s="92"/>
    </row>
    <row r="349" spans="1:11" ht="13.2" x14ac:dyDescent="0.25">
      <c r="A349" s="14" t="s">
        <v>1506</v>
      </c>
      <c r="B349" s="320" t="s">
        <v>2085</v>
      </c>
      <c r="C349" s="326" t="s">
        <v>2086</v>
      </c>
      <c r="D349" s="322">
        <v>45685</v>
      </c>
      <c r="E349" s="328">
        <v>45702</v>
      </c>
      <c r="F349" s="323" t="s">
        <v>2087</v>
      </c>
      <c r="G349" s="325" t="s">
        <v>2088</v>
      </c>
      <c r="H349" s="326" t="s">
        <v>2089</v>
      </c>
      <c r="I349" s="327">
        <v>218</v>
      </c>
      <c r="J349" s="77">
        <v>2</v>
      </c>
      <c r="K349" s="92"/>
    </row>
    <row r="350" spans="1:11" ht="31.2" x14ac:dyDescent="0.25">
      <c r="A350" s="14" t="s">
        <v>1506</v>
      </c>
      <c r="B350" s="320" t="s">
        <v>2085</v>
      </c>
      <c r="C350" s="320" t="s">
        <v>2085</v>
      </c>
      <c r="D350" s="322">
        <v>45682</v>
      </c>
      <c r="E350" s="328">
        <v>45702</v>
      </c>
      <c r="F350" s="323" t="s">
        <v>2090</v>
      </c>
      <c r="G350" s="325"/>
      <c r="H350" s="329" t="s">
        <v>2091</v>
      </c>
      <c r="I350" s="327">
        <v>285</v>
      </c>
      <c r="J350" s="77">
        <v>2</v>
      </c>
      <c r="K350" s="92"/>
    </row>
    <row r="351" spans="1:11" ht="51.6" x14ac:dyDescent="0.25">
      <c r="A351" s="14" t="s">
        <v>1506</v>
      </c>
      <c r="B351" s="320" t="s">
        <v>2092</v>
      </c>
      <c r="C351" s="320" t="s">
        <v>2093</v>
      </c>
      <c r="D351" s="322" t="s">
        <v>2094</v>
      </c>
      <c r="E351" s="323" t="s">
        <v>2095</v>
      </c>
      <c r="F351" s="324" t="s">
        <v>2096</v>
      </c>
      <c r="G351" s="325">
        <v>15549097</v>
      </c>
      <c r="H351" s="326" t="s">
        <v>2097</v>
      </c>
      <c r="I351" s="327">
        <v>620</v>
      </c>
      <c r="J351" s="77">
        <v>2</v>
      </c>
      <c r="K351" s="92"/>
    </row>
    <row r="352" spans="1:11" ht="21" x14ac:dyDescent="0.25">
      <c r="A352" s="14" t="s">
        <v>1506</v>
      </c>
      <c r="B352" s="320" t="s">
        <v>2098</v>
      </c>
      <c r="C352" s="330">
        <v>12887</v>
      </c>
      <c r="D352" s="322" t="s">
        <v>2099</v>
      </c>
      <c r="E352" s="323" t="s">
        <v>2100</v>
      </c>
      <c r="F352" s="331" t="s">
        <v>2101</v>
      </c>
      <c r="G352" s="325">
        <v>25523236</v>
      </c>
      <c r="H352" s="326" t="s">
        <v>2102</v>
      </c>
      <c r="I352" s="327">
        <v>295.22000000000003</v>
      </c>
      <c r="J352" s="77">
        <v>2</v>
      </c>
      <c r="K352" s="92"/>
    </row>
    <row r="353" spans="1:11" ht="21" x14ac:dyDescent="0.25">
      <c r="A353" s="14" t="s">
        <v>1506</v>
      </c>
      <c r="B353" s="320" t="s">
        <v>2103</v>
      </c>
      <c r="C353" s="330">
        <v>6804129507</v>
      </c>
      <c r="D353" s="322" t="s">
        <v>2104</v>
      </c>
      <c r="E353" s="323"/>
      <c r="F353" s="331" t="s">
        <v>2105</v>
      </c>
      <c r="G353" s="332">
        <v>151700</v>
      </c>
      <c r="H353" s="333" t="s">
        <v>2106</v>
      </c>
      <c r="I353" s="327">
        <v>8.0500000000000007</v>
      </c>
      <c r="J353" s="77">
        <v>2</v>
      </c>
      <c r="K353" s="92"/>
    </row>
    <row r="354" spans="1:11" ht="21" x14ac:dyDescent="0.25">
      <c r="A354" s="14" t="s">
        <v>1506</v>
      </c>
      <c r="B354" s="334" t="s">
        <v>2107</v>
      </c>
      <c r="C354" s="335">
        <v>6804129390</v>
      </c>
      <c r="D354" s="336" t="s">
        <v>2104</v>
      </c>
      <c r="E354" s="337"/>
      <c r="F354" s="337" t="s">
        <v>2108</v>
      </c>
      <c r="G354" s="332">
        <v>151700</v>
      </c>
      <c r="H354" s="333" t="s">
        <v>2106</v>
      </c>
      <c r="I354" s="338">
        <v>69.17</v>
      </c>
      <c r="J354" s="77">
        <v>2</v>
      </c>
      <c r="K354" s="92"/>
    </row>
    <row r="355" spans="1:11" ht="31.2" x14ac:dyDescent="0.25">
      <c r="A355" s="14" t="s">
        <v>1506</v>
      </c>
      <c r="B355" s="339" t="s">
        <v>2109</v>
      </c>
      <c r="C355" s="326">
        <v>1378950</v>
      </c>
      <c r="D355" s="340" t="s">
        <v>2110</v>
      </c>
      <c r="E355" s="323"/>
      <c r="F355" s="331" t="s">
        <v>2111</v>
      </c>
      <c r="G355" s="325">
        <v>25523236</v>
      </c>
      <c r="H355" s="326" t="s">
        <v>2102</v>
      </c>
      <c r="I355" s="341">
        <v>488.16</v>
      </c>
      <c r="J355" s="77">
        <v>2</v>
      </c>
      <c r="K355" s="92"/>
    </row>
    <row r="356" spans="1:11" ht="21" x14ac:dyDescent="0.25">
      <c r="A356" s="14" t="s">
        <v>1506</v>
      </c>
      <c r="B356" s="320" t="s">
        <v>2112</v>
      </c>
      <c r="C356" s="330" t="s">
        <v>2113</v>
      </c>
      <c r="D356" s="322">
        <v>45821</v>
      </c>
      <c r="E356" s="328">
        <v>45909</v>
      </c>
      <c r="F356" s="331" t="s">
        <v>2114</v>
      </c>
      <c r="G356" s="332" t="s">
        <v>2115</v>
      </c>
      <c r="H356" s="333" t="s">
        <v>2116</v>
      </c>
      <c r="I356" s="327">
        <v>276.72000000000003</v>
      </c>
      <c r="J356" s="77">
        <v>2</v>
      </c>
      <c r="K356" s="92"/>
    </row>
    <row r="357" spans="1:11" ht="13.2" x14ac:dyDescent="0.25">
      <c r="A357" s="14" t="s">
        <v>1506</v>
      </c>
      <c r="B357" s="320" t="s">
        <v>2112</v>
      </c>
      <c r="C357" s="330" t="s">
        <v>2117</v>
      </c>
      <c r="D357" s="322">
        <v>45820</v>
      </c>
      <c r="E357" s="328">
        <v>45909</v>
      </c>
      <c r="F357" s="331" t="s">
        <v>2118</v>
      </c>
      <c r="G357" s="332" t="s">
        <v>2119</v>
      </c>
      <c r="H357" s="333" t="s">
        <v>2120</v>
      </c>
      <c r="I357" s="327">
        <v>48</v>
      </c>
      <c r="J357" s="77">
        <v>2</v>
      </c>
      <c r="K357" s="92"/>
    </row>
    <row r="358" spans="1:11" ht="13.2" x14ac:dyDescent="0.25">
      <c r="A358" s="14" t="s">
        <v>1506</v>
      </c>
      <c r="B358" s="320" t="s">
        <v>2112</v>
      </c>
      <c r="C358" s="330" t="s">
        <v>2121</v>
      </c>
      <c r="D358" s="322">
        <v>45820</v>
      </c>
      <c r="E358" s="328">
        <v>45909</v>
      </c>
      <c r="F358" s="331" t="s">
        <v>2122</v>
      </c>
      <c r="G358" s="332" t="s">
        <v>2119</v>
      </c>
      <c r="H358" s="333" t="s">
        <v>2120</v>
      </c>
      <c r="I358" s="327">
        <v>96</v>
      </c>
      <c r="J358" s="77">
        <v>2</v>
      </c>
      <c r="K358" s="92"/>
    </row>
    <row r="359" spans="1:11" ht="21" x14ac:dyDescent="0.25">
      <c r="A359" s="14" t="s">
        <v>1506</v>
      </c>
      <c r="B359" s="320" t="s">
        <v>2112</v>
      </c>
      <c r="C359" s="320" t="s">
        <v>2112</v>
      </c>
      <c r="D359" s="322">
        <v>45829</v>
      </c>
      <c r="E359" s="328">
        <v>45909</v>
      </c>
      <c r="F359" s="331" t="s">
        <v>2123</v>
      </c>
      <c r="G359" s="332"/>
      <c r="H359" s="333" t="s">
        <v>2124</v>
      </c>
      <c r="I359" s="327">
        <v>161.94</v>
      </c>
      <c r="J359" s="77">
        <v>2</v>
      </c>
      <c r="K359" s="92"/>
    </row>
    <row r="360" spans="1:11" ht="31.2" x14ac:dyDescent="0.25">
      <c r="A360" s="14" t="s">
        <v>1506</v>
      </c>
      <c r="B360" s="320" t="s">
        <v>2112</v>
      </c>
      <c r="C360" s="330" t="s">
        <v>2125</v>
      </c>
      <c r="D360" s="322">
        <v>45822</v>
      </c>
      <c r="E360" s="328">
        <v>45909</v>
      </c>
      <c r="F360" s="331" t="s">
        <v>2126</v>
      </c>
      <c r="G360" s="332" t="s">
        <v>2127</v>
      </c>
      <c r="H360" s="333" t="s">
        <v>2128</v>
      </c>
      <c r="I360" s="327">
        <v>12.05</v>
      </c>
      <c r="J360" s="77">
        <v>2</v>
      </c>
      <c r="K360" s="92"/>
    </row>
    <row r="361" spans="1:11" ht="31.2" x14ac:dyDescent="0.25">
      <c r="A361" s="14" t="s">
        <v>1506</v>
      </c>
      <c r="B361" s="320" t="s">
        <v>2112</v>
      </c>
      <c r="C361" s="330" t="s">
        <v>2129</v>
      </c>
      <c r="D361" s="322">
        <v>45823</v>
      </c>
      <c r="E361" s="328">
        <v>45909</v>
      </c>
      <c r="F361" s="331" t="s">
        <v>2130</v>
      </c>
      <c r="G361" s="332" t="s">
        <v>2131</v>
      </c>
      <c r="H361" s="333" t="s">
        <v>2132</v>
      </c>
      <c r="I361" s="327">
        <v>66</v>
      </c>
      <c r="J361" s="77">
        <v>2</v>
      </c>
      <c r="K361" s="92"/>
    </row>
    <row r="362" spans="1:11" ht="31.2" x14ac:dyDescent="0.25">
      <c r="A362" s="14" t="s">
        <v>1506</v>
      </c>
      <c r="B362" s="320" t="s">
        <v>2112</v>
      </c>
      <c r="C362" s="330" t="s">
        <v>2133</v>
      </c>
      <c r="D362" s="322">
        <v>45820</v>
      </c>
      <c r="E362" s="328">
        <v>45909</v>
      </c>
      <c r="F362" s="331" t="s">
        <v>2134</v>
      </c>
      <c r="G362" s="332" t="s">
        <v>2127</v>
      </c>
      <c r="H362" s="333" t="s">
        <v>2128</v>
      </c>
      <c r="I362" s="327">
        <v>11.73</v>
      </c>
      <c r="J362" s="77">
        <v>2</v>
      </c>
      <c r="K362" s="92"/>
    </row>
    <row r="363" spans="1:11" ht="13.2" x14ac:dyDescent="0.25">
      <c r="A363" s="14" t="s">
        <v>1506</v>
      </c>
      <c r="B363" s="320" t="s">
        <v>2135</v>
      </c>
      <c r="C363" s="320" t="s">
        <v>2135</v>
      </c>
      <c r="D363" s="322">
        <v>45821</v>
      </c>
      <c r="E363" s="328">
        <v>45909</v>
      </c>
      <c r="F363" s="331" t="s">
        <v>2136</v>
      </c>
      <c r="G363" s="332"/>
      <c r="H363" s="333" t="s">
        <v>2124</v>
      </c>
      <c r="I363" s="327">
        <v>461.71</v>
      </c>
      <c r="J363" s="77">
        <v>2</v>
      </c>
      <c r="K363" s="92"/>
    </row>
    <row r="364" spans="1:11" ht="41.4" x14ac:dyDescent="0.25">
      <c r="A364" s="14" t="s">
        <v>1506</v>
      </c>
      <c r="B364" s="320"/>
      <c r="C364" s="326"/>
      <c r="D364" s="322"/>
      <c r="E364" s="323"/>
      <c r="F364" s="324" t="s">
        <v>2137</v>
      </c>
      <c r="G364" s="325"/>
      <c r="H364" s="326"/>
      <c r="I364" s="327"/>
      <c r="J364" s="77">
        <v>2</v>
      </c>
      <c r="K364" s="92"/>
    </row>
    <row r="365" spans="1:11" ht="21" x14ac:dyDescent="0.25">
      <c r="A365" s="14" t="s">
        <v>1506</v>
      </c>
      <c r="B365" s="320" t="s">
        <v>2138</v>
      </c>
      <c r="C365" s="326" t="s">
        <v>2139</v>
      </c>
      <c r="D365" s="322" t="s">
        <v>2140</v>
      </c>
      <c r="E365" s="323" t="s">
        <v>2141</v>
      </c>
      <c r="F365" s="323" t="s">
        <v>2142</v>
      </c>
      <c r="G365" s="325" t="s">
        <v>2143</v>
      </c>
      <c r="H365" s="326" t="s">
        <v>2144</v>
      </c>
      <c r="I365" s="327">
        <v>6798</v>
      </c>
      <c r="J365" s="77">
        <v>2</v>
      </c>
      <c r="K365" s="92"/>
    </row>
    <row r="366" spans="1:11" ht="31.2" x14ac:dyDescent="0.25">
      <c r="A366" s="14" t="s">
        <v>1506</v>
      </c>
      <c r="B366" s="320" t="s">
        <v>2145</v>
      </c>
      <c r="C366" s="326" t="s">
        <v>2146</v>
      </c>
      <c r="D366" s="322" t="s">
        <v>2141</v>
      </c>
      <c r="E366" s="323" t="s">
        <v>2141</v>
      </c>
      <c r="F366" s="323" t="s">
        <v>5141</v>
      </c>
      <c r="G366" s="325" t="s">
        <v>2147</v>
      </c>
      <c r="H366" s="326" t="s">
        <v>2148</v>
      </c>
      <c r="I366" s="327">
        <v>2134</v>
      </c>
      <c r="J366" s="77">
        <v>2</v>
      </c>
      <c r="K366" s="92"/>
    </row>
    <row r="367" spans="1:11" ht="13.2" x14ac:dyDescent="0.25">
      <c r="A367" s="14" t="s">
        <v>1506</v>
      </c>
      <c r="B367" s="320" t="s">
        <v>2145</v>
      </c>
      <c r="C367" s="326" t="s">
        <v>2146</v>
      </c>
      <c r="D367" s="322" t="s">
        <v>2141</v>
      </c>
      <c r="E367" s="734">
        <v>45808</v>
      </c>
      <c r="F367" s="323" t="s">
        <v>5142</v>
      </c>
      <c r="G367" s="325" t="s">
        <v>2147</v>
      </c>
      <c r="H367" s="326" t="s">
        <v>2148</v>
      </c>
      <c r="I367" s="327">
        <v>50</v>
      </c>
      <c r="J367" s="77">
        <v>2</v>
      </c>
      <c r="K367" s="92"/>
    </row>
    <row r="368" spans="1:11" ht="21" x14ac:dyDescent="0.25">
      <c r="A368" s="14" t="s">
        <v>1506</v>
      </c>
      <c r="B368" s="320" t="s">
        <v>2149</v>
      </c>
      <c r="C368" s="326">
        <v>6804027834</v>
      </c>
      <c r="D368" s="322" t="s">
        <v>2150</v>
      </c>
      <c r="E368" s="323"/>
      <c r="F368" s="323" t="s">
        <v>2151</v>
      </c>
      <c r="G368" s="332">
        <v>151700</v>
      </c>
      <c r="H368" s="333" t="s">
        <v>2106</v>
      </c>
      <c r="I368" s="327">
        <v>9.9700000000000006</v>
      </c>
      <c r="J368" s="77">
        <v>2</v>
      </c>
      <c r="K368" s="92"/>
    </row>
    <row r="369" spans="1:11" ht="21" x14ac:dyDescent="0.25">
      <c r="A369" s="14" t="s">
        <v>1506</v>
      </c>
      <c r="B369" s="320" t="s">
        <v>2152</v>
      </c>
      <c r="C369" s="326">
        <v>6804027792</v>
      </c>
      <c r="D369" s="322" t="s">
        <v>2150</v>
      </c>
      <c r="E369" s="323"/>
      <c r="F369" s="323" t="s">
        <v>2153</v>
      </c>
      <c r="G369" s="332">
        <v>151700</v>
      </c>
      <c r="H369" s="333" t="s">
        <v>2106</v>
      </c>
      <c r="I369" s="327">
        <v>57.6</v>
      </c>
      <c r="J369" s="77">
        <v>2</v>
      </c>
      <c r="K369" s="92"/>
    </row>
    <row r="370" spans="1:11" ht="21" x14ac:dyDescent="0.25">
      <c r="A370" s="14" t="s">
        <v>1506</v>
      </c>
      <c r="B370" s="320" t="s">
        <v>2154</v>
      </c>
      <c r="C370" s="326">
        <v>6804027727</v>
      </c>
      <c r="D370" s="322" t="s">
        <v>2150</v>
      </c>
      <c r="E370" s="323"/>
      <c r="F370" s="323" t="s">
        <v>2155</v>
      </c>
      <c r="G370" s="332">
        <v>151700</v>
      </c>
      <c r="H370" s="333" t="s">
        <v>2106</v>
      </c>
      <c r="I370" s="327">
        <v>21.6</v>
      </c>
      <c r="J370" s="77">
        <v>2</v>
      </c>
      <c r="K370" s="92"/>
    </row>
    <row r="371" spans="1:11" ht="21" x14ac:dyDescent="0.25">
      <c r="A371" s="14" t="s">
        <v>1506</v>
      </c>
      <c r="B371" s="320" t="s">
        <v>2156</v>
      </c>
      <c r="C371" s="326">
        <v>6804027735</v>
      </c>
      <c r="D371" s="322" t="s">
        <v>2150</v>
      </c>
      <c r="E371" s="323"/>
      <c r="F371" s="323" t="s">
        <v>2157</v>
      </c>
      <c r="G371" s="332">
        <v>151700</v>
      </c>
      <c r="H371" s="333" t="s">
        <v>2106</v>
      </c>
      <c r="I371" s="327">
        <v>14.96</v>
      </c>
      <c r="J371" s="77">
        <v>2</v>
      </c>
      <c r="K371" s="92"/>
    </row>
    <row r="372" spans="1:11" ht="13.2" x14ac:dyDescent="0.25">
      <c r="A372" s="14" t="s">
        <v>1506</v>
      </c>
      <c r="B372" s="320" t="s">
        <v>2158</v>
      </c>
      <c r="C372" s="320" t="s">
        <v>2158</v>
      </c>
      <c r="D372" s="322" t="s">
        <v>1719</v>
      </c>
      <c r="E372" s="323" t="s">
        <v>2159</v>
      </c>
      <c r="F372" s="323" t="s">
        <v>2160</v>
      </c>
      <c r="G372" s="325"/>
      <c r="H372" s="326" t="s">
        <v>2161</v>
      </c>
      <c r="I372" s="327">
        <v>531</v>
      </c>
      <c r="J372" s="77">
        <v>2</v>
      </c>
      <c r="K372" s="92"/>
    </row>
    <row r="373" spans="1:11" ht="21" x14ac:dyDescent="0.25">
      <c r="A373" s="14" t="s">
        <v>1506</v>
      </c>
      <c r="B373" s="320" t="s">
        <v>2158</v>
      </c>
      <c r="C373" s="320" t="s">
        <v>2162</v>
      </c>
      <c r="D373" s="322" t="s">
        <v>2163</v>
      </c>
      <c r="E373" s="323" t="s">
        <v>2159</v>
      </c>
      <c r="F373" s="323" t="s">
        <v>2164</v>
      </c>
      <c r="G373" s="342" t="s">
        <v>2165</v>
      </c>
      <c r="H373" s="343" t="s">
        <v>2166</v>
      </c>
      <c r="I373" s="327">
        <v>36</v>
      </c>
      <c r="J373" s="77">
        <v>2</v>
      </c>
      <c r="K373" s="92"/>
    </row>
    <row r="374" spans="1:11" ht="13.2" x14ac:dyDescent="0.25">
      <c r="A374" s="14" t="s">
        <v>1506</v>
      </c>
      <c r="B374" s="320" t="s">
        <v>2158</v>
      </c>
      <c r="C374" s="344" t="s">
        <v>2167</v>
      </c>
      <c r="D374" s="322" t="s">
        <v>1719</v>
      </c>
      <c r="E374" s="323" t="s">
        <v>2159</v>
      </c>
      <c r="F374" s="323" t="s">
        <v>2168</v>
      </c>
      <c r="G374" s="345" t="s">
        <v>2169</v>
      </c>
      <c r="H374" s="343" t="s">
        <v>2170</v>
      </c>
      <c r="I374" s="327">
        <v>100</v>
      </c>
      <c r="J374" s="77">
        <v>2</v>
      </c>
      <c r="K374" s="92"/>
    </row>
    <row r="375" spans="1:11" ht="21" x14ac:dyDescent="0.25">
      <c r="A375" s="14" t="s">
        <v>1506</v>
      </c>
      <c r="B375" s="320" t="s">
        <v>2158</v>
      </c>
      <c r="C375" s="346" t="s">
        <v>2171</v>
      </c>
      <c r="D375" s="322" t="s">
        <v>1719</v>
      </c>
      <c r="E375" s="323" t="s">
        <v>2159</v>
      </c>
      <c r="F375" s="323" t="s">
        <v>2172</v>
      </c>
      <c r="G375" s="347" t="s">
        <v>2173</v>
      </c>
      <c r="H375" s="348" t="s">
        <v>2174</v>
      </c>
      <c r="I375" s="349">
        <v>100.01</v>
      </c>
      <c r="J375" s="77">
        <v>2</v>
      </c>
      <c r="K375" s="92"/>
    </row>
    <row r="376" spans="1:11" ht="21" x14ac:dyDescent="0.25">
      <c r="A376" s="14" t="s">
        <v>1506</v>
      </c>
      <c r="B376" s="320" t="s">
        <v>2158</v>
      </c>
      <c r="C376" s="346" t="s">
        <v>2175</v>
      </c>
      <c r="D376" s="322" t="s">
        <v>2163</v>
      </c>
      <c r="E376" s="323" t="s">
        <v>2159</v>
      </c>
      <c r="F376" s="323" t="s">
        <v>2176</v>
      </c>
      <c r="G376" s="347" t="s">
        <v>2173</v>
      </c>
      <c r="H376" s="348" t="s">
        <v>2174</v>
      </c>
      <c r="I376" s="349">
        <v>100.01</v>
      </c>
      <c r="J376" s="77">
        <v>2</v>
      </c>
      <c r="K376" s="92"/>
    </row>
    <row r="377" spans="1:11" ht="21" x14ac:dyDescent="0.25">
      <c r="A377" s="14" t="s">
        <v>1506</v>
      </c>
      <c r="B377" s="320" t="s">
        <v>2158</v>
      </c>
      <c r="C377" s="346" t="s">
        <v>2177</v>
      </c>
      <c r="D377" s="322" t="s">
        <v>2100</v>
      </c>
      <c r="E377" s="323" t="s">
        <v>2159</v>
      </c>
      <c r="F377" s="323" t="s">
        <v>2178</v>
      </c>
      <c r="G377" s="347" t="s">
        <v>2179</v>
      </c>
      <c r="H377" s="350" t="s">
        <v>2180</v>
      </c>
      <c r="I377" s="349">
        <v>100.01</v>
      </c>
      <c r="J377" s="77">
        <v>2</v>
      </c>
      <c r="K377" s="92"/>
    </row>
    <row r="378" spans="1:11" ht="21" x14ac:dyDescent="0.25">
      <c r="A378" s="14" t="s">
        <v>1506</v>
      </c>
      <c r="B378" s="320" t="s">
        <v>2158</v>
      </c>
      <c r="C378" s="346" t="s">
        <v>2181</v>
      </c>
      <c r="D378" s="322" t="s">
        <v>2100</v>
      </c>
      <c r="E378" s="323" t="s">
        <v>2159</v>
      </c>
      <c r="F378" s="323" t="s">
        <v>2178</v>
      </c>
      <c r="G378" s="351">
        <v>31322832</v>
      </c>
      <c r="H378" s="352" t="s">
        <v>2182</v>
      </c>
      <c r="I378" s="349">
        <v>73</v>
      </c>
      <c r="J378" s="77">
        <v>2</v>
      </c>
      <c r="K378" s="92"/>
    </row>
    <row r="379" spans="1:11" ht="13.2" x14ac:dyDescent="0.25">
      <c r="A379" s="14" t="s">
        <v>1506</v>
      </c>
      <c r="B379" s="320" t="s">
        <v>2183</v>
      </c>
      <c r="C379" s="320" t="s">
        <v>2183</v>
      </c>
      <c r="D379" s="322" t="s">
        <v>1936</v>
      </c>
      <c r="E379" s="323" t="s">
        <v>2184</v>
      </c>
      <c r="F379" s="323" t="s">
        <v>2185</v>
      </c>
      <c r="G379" s="332"/>
      <c r="H379" s="333" t="s">
        <v>2186</v>
      </c>
      <c r="I379" s="327">
        <v>270</v>
      </c>
      <c r="J379" s="77">
        <v>2</v>
      </c>
      <c r="K379" s="92"/>
    </row>
    <row r="380" spans="1:11" ht="21" x14ac:dyDescent="0.25">
      <c r="A380" s="14" t="s">
        <v>1506</v>
      </c>
      <c r="B380" s="320" t="s">
        <v>2183</v>
      </c>
      <c r="C380" s="344" t="s">
        <v>2187</v>
      </c>
      <c r="D380" s="322" t="s">
        <v>2188</v>
      </c>
      <c r="E380" s="323" t="s">
        <v>2184</v>
      </c>
      <c r="F380" s="323" t="s">
        <v>2164</v>
      </c>
      <c r="G380" s="342" t="s">
        <v>2165</v>
      </c>
      <c r="H380" s="343" t="s">
        <v>2166</v>
      </c>
      <c r="I380" s="327">
        <v>45</v>
      </c>
      <c r="J380" s="77">
        <v>2</v>
      </c>
      <c r="K380" s="92"/>
    </row>
    <row r="381" spans="1:11" ht="13.2" x14ac:dyDescent="0.25">
      <c r="A381" s="14" t="s">
        <v>1506</v>
      </c>
      <c r="B381" s="320" t="s">
        <v>2183</v>
      </c>
      <c r="C381" s="344" t="s">
        <v>2189</v>
      </c>
      <c r="D381" s="322" t="s">
        <v>1930</v>
      </c>
      <c r="E381" s="323" t="s">
        <v>2184</v>
      </c>
      <c r="F381" s="323" t="s">
        <v>2190</v>
      </c>
      <c r="G381" s="345" t="s">
        <v>2169</v>
      </c>
      <c r="H381" s="343" t="s">
        <v>2170</v>
      </c>
      <c r="I381" s="327">
        <v>10</v>
      </c>
      <c r="J381" s="77">
        <v>2</v>
      </c>
      <c r="K381" s="92"/>
    </row>
    <row r="382" spans="1:11" ht="13.2" x14ac:dyDescent="0.25">
      <c r="A382" s="14" t="s">
        <v>1506</v>
      </c>
      <c r="B382" s="320" t="s">
        <v>2183</v>
      </c>
      <c r="C382" s="344" t="s">
        <v>2191</v>
      </c>
      <c r="D382" s="322" t="s">
        <v>2192</v>
      </c>
      <c r="E382" s="323" t="s">
        <v>2184</v>
      </c>
      <c r="F382" s="323" t="s">
        <v>2193</v>
      </c>
      <c r="G382" s="345" t="s">
        <v>2169</v>
      </c>
      <c r="H382" s="343" t="s">
        <v>2170</v>
      </c>
      <c r="I382" s="327">
        <v>50</v>
      </c>
      <c r="J382" s="77">
        <v>2</v>
      </c>
      <c r="K382" s="92"/>
    </row>
    <row r="383" spans="1:11" ht="13.2" x14ac:dyDescent="0.25">
      <c r="A383" s="14" t="s">
        <v>1506</v>
      </c>
      <c r="B383" s="320" t="s">
        <v>2183</v>
      </c>
      <c r="C383" s="326">
        <v>7421</v>
      </c>
      <c r="D383" s="322" t="s">
        <v>2194</v>
      </c>
      <c r="E383" s="323" t="s">
        <v>2184</v>
      </c>
      <c r="F383" s="323" t="s">
        <v>2195</v>
      </c>
      <c r="G383" s="332">
        <v>604381</v>
      </c>
      <c r="H383" s="333" t="s">
        <v>2196</v>
      </c>
      <c r="I383" s="327">
        <v>12.4</v>
      </c>
      <c r="J383" s="77">
        <v>2</v>
      </c>
      <c r="K383" s="92"/>
    </row>
    <row r="384" spans="1:11" ht="21" x14ac:dyDescent="0.25">
      <c r="A384" s="14" t="s">
        <v>1506</v>
      </c>
      <c r="B384" s="320" t="s">
        <v>2183</v>
      </c>
      <c r="C384" s="346" t="s">
        <v>2197</v>
      </c>
      <c r="D384" s="322" t="s">
        <v>1936</v>
      </c>
      <c r="E384" s="323" t="s">
        <v>2184</v>
      </c>
      <c r="F384" s="323" t="s">
        <v>2198</v>
      </c>
      <c r="G384" s="347" t="s">
        <v>2173</v>
      </c>
      <c r="H384" s="348" t="s">
        <v>2174</v>
      </c>
      <c r="I384" s="349">
        <v>93</v>
      </c>
      <c r="J384" s="77">
        <v>2</v>
      </c>
      <c r="K384" s="92"/>
    </row>
    <row r="385" spans="1:11" ht="21" x14ac:dyDescent="0.25">
      <c r="A385" s="14" t="s">
        <v>1506</v>
      </c>
      <c r="B385" s="320" t="s">
        <v>2183</v>
      </c>
      <c r="C385" s="346" t="s">
        <v>2199</v>
      </c>
      <c r="D385" s="322" t="s">
        <v>2188</v>
      </c>
      <c r="E385" s="323" t="s">
        <v>2184</v>
      </c>
      <c r="F385" s="323" t="s">
        <v>2200</v>
      </c>
      <c r="G385" s="347" t="s">
        <v>2173</v>
      </c>
      <c r="H385" s="348" t="s">
        <v>2174</v>
      </c>
      <c r="I385" s="349">
        <v>17</v>
      </c>
      <c r="J385" s="77">
        <v>2</v>
      </c>
      <c r="K385" s="92"/>
    </row>
    <row r="386" spans="1:11" ht="21" x14ac:dyDescent="0.25">
      <c r="A386" s="14" t="s">
        <v>1506</v>
      </c>
      <c r="B386" s="320" t="s">
        <v>2183</v>
      </c>
      <c r="C386" s="353" t="s">
        <v>2201</v>
      </c>
      <c r="D386" s="322" t="s">
        <v>2202</v>
      </c>
      <c r="E386" s="323" t="s">
        <v>2184</v>
      </c>
      <c r="F386" s="323" t="s">
        <v>2198</v>
      </c>
      <c r="G386" s="354">
        <v>36246018</v>
      </c>
      <c r="H386" s="355" t="s">
        <v>2203</v>
      </c>
      <c r="I386" s="356">
        <v>68</v>
      </c>
      <c r="J386" s="77">
        <v>2</v>
      </c>
      <c r="K386" s="92"/>
    </row>
    <row r="387" spans="1:11" ht="21" x14ac:dyDescent="0.25">
      <c r="A387" s="14" t="s">
        <v>1506</v>
      </c>
      <c r="B387" s="320" t="s">
        <v>2204</v>
      </c>
      <c r="C387" s="357">
        <v>6804036462</v>
      </c>
      <c r="D387" s="358" t="s">
        <v>1528</v>
      </c>
      <c r="E387" s="359"/>
      <c r="F387" s="359" t="s">
        <v>2205</v>
      </c>
      <c r="G387" s="332">
        <v>151700</v>
      </c>
      <c r="H387" s="333" t="s">
        <v>2106</v>
      </c>
      <c r="I387" s="360">
        <v>54</v>
      </c>
      <c r="J387" s="77">
        <v>2</v>
      </c>
      <c r="K387" s="92"/>
    </row>
    <row r="388" spans="1:11" ht="21" x14ac:dyDescent="0.25">
      <c r="A388" s="14" t="s">
        <v>1506</v>
      </c>
      <c r="B388" s="320" t="s">
        <v>2206</v>
      </c>
      <c r="C388" s="326">
        <v>6804036520</v>
      </c>
      <c r="D388" s="322" t="s">
        <v>1528</v>
      </c>
      <c r="E388" s="323"/>
      <c r="F388" s="323" t="s">
        <v>2207</v>
      </c>
      <c r="G388" s="332">
        <v>151700</v>
      </c>
      <c r="H388" s="333" t="s">
        <v>2106</v>
      </c>
      <c r="I388" s="327">
        <v>9</v>
      </c>
      <c r="J388" s="77">
        <v>2</v>
      </c>
      <c r="K388" s="92"/>
    </row>
    <row r="389" spans="1:11" ht="21" x14ac:dyDescent="0.25">
      <c r="A389" s="14" t="s">
        <v>1506</v>
      </c>
      <c r="B389" s="320" t="s">
        <v>2208</v>
      </c>
      <c r="C389" s="326">
        <v>6804036652</v>
      </c>
      <c r="D389" s="322" t="s">
        <v>1528</v>
      </c>
      <c r="E389" s="323"/>
      <c r="F389" s="323" t="s">
        <v>2207</v>
      </c>
      <c r="G389" s="332">
        <v>151700</v>
      </c>
      <c r="H389" s="333" t="s">
        <v>2106</v>
      </c>
      <c r="I389" s="327">
        <v>12.46</v>
      </c>
      <c r="J389" s="77">
        <v>2</v>
      </c>
      <c r="K389" s="92"/>
    </row>
    <row r="390" spans="1:11" ht="21" x14ac:dyDescent="0.25">
      <c r="A390" s="14" t="s">
        <v>1506</v>
      </c>
      <c r="B390" s="320" t="s">
        <v>2209</v>
      </c>
      <c r="C390" s="326">
        <v>6804036660</v>
      </c>
      <c r="D390" s="322" t="s">
        <v>1528</v>
      </c>
      <c r="E390" s="323"/>
      <c r="F390" s="323" t="s">
        <v>2210</v>
      </c>
      <c r="G390" s="332">
        <v>151700</v>
      </c>
      <c r="H390" s="333" t="s">
        <v>2106</v>
      </c>
      <c r="I390" s="327">
        <v>18</v>
      </c>
      <c r="J390" s="77">
        <v>2</v>
      </c>
      <c r="K390" s="92"/>
    </row>
    <row r="391" spans="1:11" ht="13.2" x14ac:dyDescent="0.25">
      <c r="A391" s="14" t="s">
        <v>1506</v>
      </c>
      <c r="B391" s="320" t="s">
        <v>2211</v>
      </c>
      <c r="C391" s="320" t="s">
        <v>2211</v>
      </c>
      <c r="D391" s="322" t="s">
        <v>2212</v>
      </c>
      <c r="E391" s="322" t="s">
        <v>2212</v>
      </c>
      <c r="F391" s="323" t="s">
        <v>2213</v>
      </c>
      <c r="G391" s="325"/>
      <c r="H391" s="326" t="s">
        <v>2214</v>
      </c>
      <c r="I391" s="327">
        <v>234</v>
      </c>
      <c r="J391" s="77">
        <v>2</v>
      </c>
      <c r="K391" s="92"/>
    </row>
    <row r="392" spans="1:11" ht="13.2" x14ac:dyDescent="0.25">
      <c r="A392" s="14" t="s">
        <v>1506</v>
      </c>
      <c r="B392" s="320" t="s">
        <v>2211</v>
      </c>
      <c r="C392" s="320" t="s">
        <v>2211</v>
      </c>
      <c r="D392" s="322" t="s">
        <v>2215</v>
      </c>
      <c r="E392" s="322" t="s">
        <v>2212</v>
      </c>
      <c r="F392" s="323" t="s">
        <v>2216</v>
      </c>
      <c r="G392" s="325"/>
      <c r="H392" s="326" t="s">
        <v>2214</v>
      </c>
      <c r="I392" s="327">
        <v>583</v>
      </c>
      <c r="J392" s="77">
        <v>2</v>
      </c>
      <c r="K392" s="92"/>
    </row>
    <row r="393" spans="1:11" ht="13.2" x14ac:dyDescent="0.25">
      <c r="A393" s="14" t="s">
        <v>1506</v>
      </c>
      <c r="B393" s="320" t="s">
        <v>2211</v>
      </c>
      <c r="C393" s="320" t="s">
        <v>2217</v>
      </c>
      <c r="D393" s="322" t="s">
        <v>2192</v>
      </c>
      <c r="E393" s="322" t="s">
        <v>2212</v>
      </c>
      <c r="F393" s="323" t="s">
        <v>2218</v>
      </c>
      <c r="G393" s="325" t="s">
        <v>2219</v>
      </c>
      <c r="H393" s="326" t="s">
        <v>2220</v>
      </c>
      <c r="I393" s="327">
        <v>12.4</v>
      </c>
      <c r="J393" s="77">
        <v>2</v>
      </c>
      <c r="K393" s="92"/>
    </row>
    <row r="394" spans="1:11" ht="13.2" x14ac:dyDescent="0.25">
      <c r="A394" s="14" t="s">
        <v>1506</v>
      </c>
      <c r="B394" s="320" t="s">
        <v>2211</v>
      </c>
      <c r="C394" s="320" t="s">
        <v>2221</v>
      </c>
      <c r="D394" s="322" t="s">
        <v>2222</v>
      </c>
      <c r="E394" s="322" t="s">
        <v>2212</v>
      </c>
      <c r="F394" s="323" t="s">
        <v>2223</v>
      </c>
      <c r="G394" s="325" t="s">
        <v>2165</v>
      </c>
      <c r="H394" s="352" t="s">
        <v>2224</v>
      </c>
      <c r="I394" s="327">
        <v>27</v>
      </c>
      <c r="J394" s="77">
        <v>2</v>
      </c>
      <c r="K394" s="92"/>
    </row>
    <row r="395" spans="1:11" ht="13.2" x14ac:dyDescent="0.25">
      <c r="A395" s="14" t="s">
        <v>1506</v>
      </c>
      <c r="B395" s="320" t="s">
        <v>2225</v>
      </c>
      <c r="C395" s="320" t="s">
        <v>2225</v>
      </c>
      <c r="D395" s="322" t="s">
        <v>2226</v>
      </c>
      <c r="E395" s="323" t="s">
        <v>2226</v>
      </c>
      <c r="F395" s="323" t="s">
        <v>2227</v>
      </c>
      <c r="G395" s="325"/>
      <c r="H395" s="326" t="s">
        <v>2228</v>
      </c>
      <c r="I395" s="327">
        <v>495</v>
      </c>
      <c r="J395" s="77">
        <v>2</v>
      </c>
      <c r="K395" s="92"/>
    </row>
    <row r="396" spans="1:11" ht="21" x14ac:dyDescent="0.25">
      <c r="A396" s="14" t="s">
        <v>1506</v>
      </c>
      <c r="B396" s="320" t="s">
        <v>2225</v>
      </c>
      <c r="C396" s="320" t="s">
        <v>2225</v>
      </c>
      <c r="D396" s="322" t="s">
        <v>2226</v>
      </c>
      <c r="E396" s="323" t="s">
        <v>2226</v>
      </c>
      <c r="F396" s="361" t="s">
        <v>2229</v>
      </c>
      <c r="G396" s="325"/>
      <c r="H396" s="326" t="s">
        <v>2228</v>
      </c>
      <c r="I396" s="327">
        <v>42.24</v>
      </c>
      <c r="J396" s="77">
        <v>2</v>
      </c>
      <c r="K396" s="92"/>
    </row>
    <row r="397" spans="1:11" ht="41.4" x14ac:dyDescent="0.25">
      <c r="A397" s="14" t="s">
        <v>1506</v>
      </c>
      <c r="B397" s="320" t="s">
        <v>2225</v>
      </c>
      <c r="C397" s="362" t="s">
        <v>2230</v>
      </c>
      <c r="D397" s="322" t="s">
        <v>2060</v>
      </c>
      <c r="E397" s="323" t="s">
        <v>2226</v>
      </c>
      <c r="F397" s="323" t="s">
        <v>2231</v>
      </c>
      <c r="G397" s="325"/>
      <c r="H397" s="326" t="s">
        <v>2228</v>
      </c>
      <c r="I397" s="327">
        <v>29</v>
      </c>
      <c r="J397" s="77">
        <v>2</v>
      </c>
      <c r="K397" s="92"/>
    </row>
    <row r="398" spans="1:11" ht="21" x14ac:dyDescent="0.25">
      <c r="A398" s="14" t="s">
        <v>1506</v>
      </c>
      <c r="B398" s="320" t="s">
        <v>2225</v>
      </c>
      <c r="C398" s="320" t="s">
        <v>2232</v>
      </c>
      <c r="D398" s="322" t="s">
        <v>1528</v>
      </c>
      <c r="E398" s="323" t="s">
        <v>2226</v>
      </c>
      <c r="F398" s="323" t="s">
        <v>2233</v>
      </c>
      <c r="G398" s="325">
        <v>686046522</v>
      </c>
      <c r="H398" s="326" t="s">
        <v>2234</v>
      </c>
      <c r="I398" s="327">
        <v>14.75</v>
      </c>
      <c r="J398" s="77">
        <v>2</v>
      </c>
      <c r="K398" s="92"/>
    </row>
    <row r="399" spans="1:11" ht="13.2" x14ac:dyDescent="0.25">
      <c r="A399" s="14" t="s">
        <v>1506</v>
      </c>
      <c r="B399" s="320" t="s">
        <v>2225</v>
      </c>
      <c r="C399" s="320" t="s">
        <v>2235</v>
      </c>
      <c r="D399" s="322" t="s">
        <v>2188</v>
      </c>
      <c r="E399" s="323" t="s">
        <v>2226</v>
      </c>
      <c r="F399" s="323" t="s">
        <v>2236</v>
      </c>
      <c r="G399" s="325" t="s">
        <v>2165</v>
      </c>
      <c r="H399" s="352" t="s">
        <v>2224</v>
      </c>
      <c r="I399" s="327">
        <v>18</v>
      </c>
      <c r="J399" s="77">
        <v>2</v>
      </c>
      <c r="K399" s="92"/>
    </row>
    <row r="400" spans="1:11" ht="31.2" x14ac:dyDescent="0.25">
      <c r="A400" s="14" t="s">
        <v>1506</v>
      </c>
      <c r="B400" s="320" t="s">
        <v>2225</v>
      </c>
      <c r="C400" s="320" t="s">
        <v>2237</v>
      </c>
      <c r="D400" s="322" t="s">
        <v>1936</v>
      </c>
      <c r="E400" s="323" t="s">
        <v>2226</v>
      </c>
      <c r="F400" s="363" t="s">
        <v>2238</v>
      </c>
      <c r="G400" s="364" t="s">
        <v>2239</v>
      </c>
      <c r="H400" s="326" t="s">
        <v>2196</v>
      </c>
      <c r="I400" s="327">
        <v>65.05</v>
      </c>
      <c r="J400" s="77">
        <v>2</v>
      </c>
      <c r="K400" s="92"/>
    </row>
    <row r="401" spans="1:11" ht="31.2" x14ac:dyDescent="0.25">
      <c r="A401" s="14" t="s">
        <v>1506</v>
      </c>
      <c r="B401" s="320" t="s">
        <v>2225</v>
      </c>
      <c r="C401" s="320" t="s">
        <v>2240</v>
      </c>
      <c r="D401" s="322" t="s">
        <v>2192</v>
      </c>
      <c r="E401" s="323" t="s">
        <v>2226</v>
      </c>
      <c r="F401" s="363" t="s">
        <v>2241</v>
      </c>
      <c r="G401" s="364"/>
      <c r="H401" s="352" t="s">
        <v>2242</v>
      </c>
      <c r="I401" s="365">
        <v>106.01</v>
      </c>
      <c r="J401" s="77">
        <v>2</v>
      </c>
      <c r="K401" s="92"/>
    </row>
    <row r="402" spans="1:11" ht="31.2" x14ac:dyDescent="0.25">
      <c r="A402" s="14" t="s">
        <v>1506</v>
      </c>
      <c r="B402" s="320" t="s">
        <v>2225</v>
      </c>
      <c r="C402" s="320" t="s">
        <v>2243</v>
      </c>
      <c r="D402" s="322" t="s">
        <v>2188</v>
      </c>
      <c r="E402" s="323" t="s">
        <v>2226</v>
      </c>
      <c r="F402" s="363" t="s">
        <v>2244</v>
      </c>
      <c r="G402" s="364" t="s">
        <v>2245</v>
      </c>
      <c r="H402" s="352" t="s">
        <v>2246</v>
      </c>
      <c r="I402" s="365">
        <v>63</v>
      </c>
      <c r="J402" s="77">
        <v>2</v>
      </c>
      <c r="K402" s="92"/>
    </row>
    <row r="403" spans="1:11" ht="31.2" x14ac:dyDescent="0.25">
      <c r="A403" s="14" t="s">
        <v>1506</v>
      </c>
      <c r="B403" s="320" t="s">
        <v>2225</v>
      </c>
      <c r="C403" s="320" t="s">
        <v>2247</v>
      </c>
      <c r="D403" s="322" t="s">
        <v>2100</v>
      </c>
      <c r="E403" s="323" t="s">
        <v>2226</v>
      </c>
      <c r="F403" s="363" t="s">
        <v>2248</v>
      </c>
      <c r="G403" s="351">
        <v>31322832</v>
      </c>
      <c r="H403" s="352" t="s">
        <v>2182</v>
      </c>
      <c r="I403" s="365">
        <v>76.5</v>
      </c>
      <c r="J403" s="77">
        <v>2</v>
      </c>
      <c r="K403" s="92"/>
    </row>
    <row r="404" spans="1:11" ht="31.2" x14ac:dyDescent="0.25">
      <c r="A404" s="14" t="s">
        <v>1506</v>
      </c>
      <c r="B404" s="320" t="s">
        <v>2225</v>
      </c>
      <c r="C404" s="326">
        <v>11165</v>
      </c>
      <c r="D404" s="322" t="s">
        <v>2226</v>
      </c>
      <c r="E404" s="323" t="s">
        <v>2226</v>
      </c>
      <c r="F404" s="363" t="s">
        <v>2249</v>
      </c>
      <c r="G404" s="351">
        <v>31322832</v>
      </c>
      <c r="H404" s="352" t="s">
        <v>2182</v>
      </c>
      <c r="I404" s="365">
        <v>82</v>
      </c>
      <c r="J404" s="77">
        <v>2</v>
      </c>
      <c r="K404" s="92"/>
    </row>
    <row r="405" spans="1:11" ht="21" x14ac:dyDescent="0.25">
      <c r="A405" s="14" t="s">
        <v>1506</v>
      </c>
      <c r="B405" s="320"/>
      <c r="C405" s="366"/>
      <c r="D405" s="367"/>
      <c r="E405" s="368"/>
      <c r="F405" s="369" t="s">
        <v>2250</v>
      </c>
      <c r="G405" s="370"/>
      <c r="H405" s="366"/>
      <c r="I405" s="371"/>
      <c r="J405" s="77">
        <v>2</v>
      </c>
      <c r="K405" s="92"/>
    </row>
    <row r="406" spans="1:11" ht="13.2" x14ac:dyDescent="0.25">
      <c r="A406" s="14" t="s">
        <v>1506</v>
      </c>
      <c r="B406" s="320" t="s">
        <v>2251</v>
      </c>
      <c r="C406" s="372">
        <v>20052025</v>
      </c>
      <c r="D406" s="373" t="s">
        <v>2252</v>
      </c>
      <c r="E406" s="373">
        <v>45814</v>
      </c>
      <c r="F406" s="374" t="s">
        <v>2253</v>
      </c>
      <c r="G406" s="375">
        <v>12976253</v>
      </c>
      <c r="H406" s="376" t="s">
        <v>2254</v>
      </c>
      <c r="I406" s="377">
        <v>114</v>
      </c>
      <c r="J406" s="77">
        <v>2</v>
      </c>
      <c r="K406" s="92"/>
    </row>
    <row r="407" spans="1:11" ht="21" x14ac:dyDescent="0.25">
      <c r="A407" s="14" t="s">
        <v>1506</v>
      </c>
      <c r="B407" s="320" t="s">
        <v>2251</v>
      </c>
      <c r="C407" s="372">
        <v>45</v>
      </c>
      <c r="D407" s="373" t="s">
        <v>2255</v>
      </c>
      <c r="E407" s="373">
        <v>45814</v>
      </c>
      <c r="F407" s="318" t="s">
        <v>2256</v>
      </c>
      <c r="G407" s="378">
        <v>45330638</v>
      </c>
      <c r="H407" s="376" t="s">
        <v>2257</v>
      </c>
      <c r="I407" s="379">
        <v>200</v>
      </c>
      <c r="J407" s="77">
        <v>2</v>
      </c>
      <c r="K407" s="92"/>
    </row>
    <row r="408" spans="1:11" ht="13.2" x14ac:dyDescent="0.25">
      <c r="A408" s="14" t="s">
        <v>1506</v>
      </c>
      <c r="B408" s="320" t="s">
        <v>2251</v>
      </c>
      <c r="C408" s="320" t="s">
        <v>2251</v>
      </c>
      <c r="D408" s="380" t="s">
        <v>2258</v>
      </c>
      <c r="E408" s="373">
        <v>45814</v>
      </c>
      <c r="F408" s="374" t="s">
        <v>2259</v>
      </c>
      <c r="G408" s="381"/>
      <c r="H408" s="326" t="s">
        <v>2260</v>
      </c>
      <c r="I408" s="382">
        <v>258.52</v>
      </c>
      <c r="J408" s="77">
        <v>2</v>
      </c>
      <c r="K408" s="92"/>
    </row>
    <row r="409" spans="1:11" ht="41.4" x14ac:dyDescent="0.25">
      <c r="A409" s="14" t="s">
        <v>1506</v>
      </c>
      <c r="B409" s="320"/>
      <c r="C409" s="326"/>
      <c r="D409" s="322"/>
      <c r="E409" s="323"/>
      <c r="F409" s="383" t="s">
        <v>2261</v>
      </c>
      <c r="G409" s="325"/>
      <c r="H409" s="326"/>
      <c r="I409" s="327"/>
      <c r="J409" s="77">
        <v>2</v>
      </c>
      <c r="K409" s="92"/>
    </row>
    <row r="410" spans="1:11" ht="21" x14ac:dyDescent="0.25">
      <c r="A410" s="14" t="s">
        <v>1506</v>
      </c>
      <c r="B410" s="320" t="s">
        <v>2262</v>
      </c>
      <c r="C410" s="326" t="s">
        <v>2263</v>
      </c>
      <c r="D410" s="322" t="s">
        <v>2159</v>
      </c>
      <c r="E410" s="323"/>
      <c r="F410" s="323" t="s">
        <v>2264</v>
      </c>
      <c r="G410" s="325">
        <v>30857805</v>
      </c>
      <c r="H410" s="326" t="s">
        <v>2265</v>
      </c>
      <c r="I410" s="327">
        <v>562.41999999999996</v>
      </c>
      <c r="J410" s="77">
        <v>2</v>
      </c>
      <c r="K410" s="92"/>
    </row>
    <row r="411" spans="1:11" ht="21" x14ac:dyDescent="0.25">
      <c r="A411" s="14" t="s">
        <v>1506</v>
      </c>
      <c r="B411" s="320" t="s">
        <v>2266</v>
      </c>
      <c r="C411" s="320" t="s">
        <v>2266</v>
      </c>
      <c r="D411" s="380">
        <v>45847</v>
      </c>
      <c r="E411" s="380">
        <v>45905</v>
      </c>
      <c r="F411" s="374" t="s">
        <v>2267</v>
      </c>
      <c r="G411" s="381"/>
      <c r="H411" s="326" t="s">
        <v>2268</v>
      </c>
      <c r="I411" s="382">
        <v>1484.54</v>
      </c>
      <c r="J411" s="77">
        <v>2</v>
      </c>
      <c r="K411" s="92"/>
    </row>
    <row r="412" spans="1:11" ht="31.2" x14ac:dyDescent="0.25">
      <c r="A412" s="14" t="s">
        <v>1506</v>
      </c>
      <c r="B412" s="320" t="s">
        <v>2266</v>
      </c>
      <c r="C412" s="326">
        <v>914137</v>
      </c>
      <c r="D412" s="322">
        <v>45850</v>
      </c>
      <c r="E412" s="328">
        <v>45905</v>
      </c>
      <c r="F412" s="323" t="s">
        <v>2269</v>
      </c>
      <c r="G412" s="332">
        <v>49450301</v>
      </c>
      <c r="H412" s="333" t="s">
        <v>2270</v>
      </c>
      <c r="I412" s="327">
        <v>20.45</v>
      </c>
      <c r="J412" s="77">
        <v>2</v>
      </c>
      <c r="K412" s="92"/>
    </row>
    <row r="413" spans="1:11" ht="31.2" x14ac:dyDescent="0.25">
      <c r="A413" s="14" t="s">
        <v>1506</v>
      </c>
      <c r="B413" s="320" t="s">
        <v>2266</v>
      </c>
      <c r="C413" s="320" t="s">
        <v>2271</v>
      </c>
      <c r="D413" s="322">
        <v>45850</v>
      </c>
      <c r="E413" s="328">
        <v>45905</v>
      </c>
      <c r="F413" s="323" t="s">
        <v>2272</v>
      </c>
      <c r="G413" s="332">
        <v>27597075</v>
      </c>
      <c r="H413" s="333" t="s">
        <v>2273</v>
      </c>
      <c r="I413" s="327">
        <v>57.25</v>
      </c>
      <c r="J413" s="77">
        <v>2</v>
      </c>
      <c r="K413" s="92"/>
    </row>
    <row r="414" spans="1:11" ht="21" x14ac:dyDescent="0.25">
      <c r="A414" s="14" t="s">
        <v>1506</v>
      </c>
      <c r="B414" s="320" t="s">
        <v>2274</v>
      </c>
      <c r="C414" s="326">
        <v>6804254503</v>
      </c>
      <c r="D414" s="322" t="s">
        <v>2275</v>
      </c>
      <c r="E414" s="323"/>
      <c r="F414" s="323" t="s">
        <v>2105</v>
      </c>
      <c r="G414" s="332">
        <v>151700</v>
      </c>
      <c r="H414" s="333" t="s">
        <v>2106</v>
      </c>
      <c r="I414" s="327">
        <v>5.4</v>
      </c>
      <c r="J414" s="77">
        <v>2</v>
      </c>
      <c r="K414" s="92"/>
    </row>
    <row r="415" spans="1:11" ht="21" x14ac:dyDescent="0.25">
      <c r="A415" s="14" t="s">
        <v>1506</v>
      </c>
      <c r="B415" s="320" t="s">
        <v>2276</v>
      </c>
      <c r="C415" s="326">
        <v>6804254396</v>
      </c>
      <c r="D415" s="322" t="s">
        <v>2275</v>
      </c>
      <c r="E415" s="323"/>
      <c r="F415" s="323" t="s">
        <v>2277</v>
      </c>
      <c r="G415" s="332">
        <v>151700</v>
      </c>
      <c r="H415" s="333" t="s">
        <v>2106</v>
      </c>
      <c r="I415" s="327">
        <v>5.36</v>
      </c>
      <c r="J415" s="77">
        <v>2</v>
      </c>
      <c r="K415" s="92"/>
    </row>
    <row r="416" spans="1:11" ht="21" x14ac:dyDescent="0.25">
      <c r="A416" s="14" t="s">
        <v>1506</v>
      </c>
      <c r="B416" s="320" t="s">
        <v>2278</v>
      </c>
      <c r="C416" s="326">
        <v>6804254388</v>
      </c>
      <c r="D416" s="322" t="s">
        <v>2275</v>
      </c>
      <c r="E416" s="323"/>
      <c r="F416" s="323" t="s">
        <v>2279</v>
      </c>
      <c r="G416" s="332">
        <v>151700</v>
      </c>
      <c r="H416" s="333" t="s">
        <v>2106</v>
      </c>
      <c r="I416" s="327">
        <v>43.63</v>
      </c>
      <c r="J416" s="77">
        <v>2</v>
      </c>
      <c r="K416" s="92"/>
    </row>
    <row r="417" spans="1:11" ht="21" x14ac:dyDescent="0.25">
      <c r="A417" s="14" t="s">
        <v>1506</v>
      </c>
      <c r="B417" s="320" t="s">
        <v>2280</v>
      </c>
      <c r="C417" s="326">
        <v>6804254404</v>
      </c>
      <c r="D417" s="322" t="s">
        <v>2275</v>
      </c>
      <c r="E417" s="323"/>
      <c r="F417" s="323" t="s">
        <v>2281</v>
      </c>
      <c r="G417" s="332">
        <v>151700</v>
      </c>
      <c r="H417" s="333" t="s">
        <v>2106</v>
      </c>
      <c r="I417" s="327">
        <v>109.3</v>
      </c>
      <c r="J417" s="77">
        <v>2</v>
      </c>
      <c r="K417" s="92"/>
    </row>
    <row r="418" spans="1:11" ht="21" x14ac:dyDescent="0.25">
      <c r="A418" s="14" t="s">
        <v>1506</v>
      </c>
      <c r="B418" s="320" t="s">
        <v>2282</v>
      </c>
      <c r="C418" s="326">
        <v>6804254479</v>
      </c>
      <c r="D418" s="322" t="s">
        <v>2275</v>
      </c>
      <c r="E418" s="323"/>
      <c r="F418" s="323" t="s">
        <v>2283</v>
      </c>
      <c r="G418" s="332">
        <v>151700</v>
      </c>
      <c r="H418" s="333" t="s">
        <v>2106</v>
      </c>
      <c r="I418" s="327">
        <v>21.6</v>
      </c>
      <c r="J418" s="77">
        <v>2</v>
      </c>
      <c r="K418" s="92"/>
    </row>
    <row r="419" spans="1:11" ht="21" x14ac:dyDescent="0.25">
      <c r="A419" s="14" t="s">
        <v>1506</v>
      </c>
      <c r="B419" s="320" t="s">
        <v>2284</v>
      </c>
      <c r="C419" s="326">
        <v>6804254487</v>
      </c>
      <c r="D419" s="322" t="s">
        <v>2275</v>
      </c>
      <c r="E419" s="323"/>
      <c r="F419" s="323" t="s">
        <v>2285</v>
      </c>
      <c r="G419" s="332">
        <v>151700</v>
      </c>
      <c r="H419" s="333" t="s">
        <v>2106</v>
      </c>
      <c r="I419" s="327">
        <v>11.45</v>
      </c>
      <c r="J419" s="77">
        <v>2</v>
      </c>
      <c r="K419" s="92"/>
    </row>
    <row r="420" spans="1:11" ht="13.2" x14ac:dyDescent="0.25">
      <c r="A420" s="14" t="s">
        <v>1506</v>
      </c>
      <c r="B420" s="320" t="s">
        <v>2286</v>
      </c>
      <c r="C420" s="326" t="s">
        <v>2287</v>
      </c>
      <c r="D420" s="322" t="s">
        <v>2288</v>
      </c>
      <c r="E420" s="323" t="s">
        <v>2289</v>
      </c>
      <c r="F420" s="323" t="s">
        <v>2290</v>
      </c>
      <c r="G420" s="325">
        <v>252228561</v>
      </c>
      <c r="H420" s="326" t="s">
        <v>2291</v>
      </c>
      <c r="I420" s="327">
        <v>296.10000000000002</v>
      </c>
      <c r="J420" s="77">
        <v>2</v>
      </c>
      <c r="K420" s="92"/>
    </row>
    <row r="421" spans="1:11" ht="13.2" x14ac:dyDescent="0.25">
      <c r="A421" s="14" t="s">
        <v>1506</v>
      </c>
      <c r="B421" s="320" t="s">
        <v>2292</v>
      </c>
      <c r="C421" s="326">
        <v>28</v>
      </c>
      <c r="D421" s="322" t="s">
        <v>2293</v>
      </c>
      <c r="E421" s="323" t="s">
        <v>2294</v>
      </c>
      <c r="F421" s="323" t="s">
        <v>2295</v>
      </c>
      <c r="G421" s="325">
        <v>45330638</v>
      </c>
      <c r="H421" s="326" t="s">
        <v>2296</v>
      </c>
      <c r="I421" s="327">
        <v>1110</v>
      </c>
      <c r="J421" s="77">
        <v>2</v>
      </c>
      <c r="K421" s="92"/>
    </row>
    <row r="422" spans="1:11" ht="13.2" x14ac:dyDescent="0.25">
      <c r="A422" s="14" t="s">
        <v>1506</v>
      </c>
      <c r="B422" s="320" t="s">
        <v>2292</v>
      </c>
      <c r="C422" s="326">
        <v>29</v>
      </c>
      <c r="D422" s="322" t="s">
        <v>2293</v>
      </c>
      <c r="E422" s="323" t="s">
        <v>2294</v>
      </c>
      <c r="F422" s="323" t="s">
        <v>2297</v>
      </c>
      <c r="G422" s="325">
        <v>45330638</v>
      </c>
      <c r="H422" s="326" t="s">
        <v>2296</v>
      </c>
      <c r="I422" s="327">
        <v>110</v>
      </c>
      <c r="J422" s="77">
        <v>2</v>
      </c>
      <c r="K422" s="92"/>
    </row>
    <row r="423" spans="1:11" ht="13.2" x14ac:dyDescent="0.25">
      <c r="A423" s="14" t="s">
        <v>1506</v>
      </c>
      <c r="B423" s="320" t="s">
        <v>2292</v>
      </c>
      <c r="C423" s="326">
        <v>20182025</v>
      </c>
      <c r="D423" s="322" t="s">
        <v>2288</v>
      </c>
      <c r="E423" s="323" t="s">
        <v>2294</v>
      </c>
      <c r="F423" s="323" t="s">
        <v>2298</v>
      </c>
      <c r="G423" s="325">
        <v>12976253</v>
      </c>
      <c r="H423" s="326" t="s">
        <v>2254</v>
      </c>
      <c r="I423" s="327">
        <v>2210</v>
      </c>
      <c r="J423" s="77">
        <v>2</v>
      </c>
      <c r="K423" s="92"/>
    </row>
    <row r="424" spans="1:11" ht="13.2" x14ac:dyDescent="0.25">
      <c r="A424" s="14" t="s">
        <v>1506</v>
      </c>
      <c r="B424" s="320" t="s">
        <v>2292</v>
      </c>
      <c r="C424" s="326" t="s">
        <v>2288</v>
      </c>
      <c r="D424" s="322" t="s">
        <v>2288</v>
      </c>
      <c r="E424" s="323" t="s">
        <v>2294</v>
      </c>
      <c r="F424" s="323" t="s">
        <v>2299</v>
      </c>
      <c r="G424" s="325">
        <v>12976253</v>
      </c>
      <c r="H424" s="326" t="s">
        <v>2254</v>
      </c>
      <c r="I424" s="327">
        <v>90</v>
      </c>
      <c r="J424" s="77">
        <v>2</v>
      </c>
      <c r="K424" s="92"/>
    </row>
    <row r="425" spans="1:11" ht="13.2" x14ac:dyDescent="0.25">
      <c r="A425" s="14" t="s">
        <v>1506</v>
      </c>
      <c r="B425" s="320" t="s">
        <v>2292</v>
      </c>
      <c r="C425" s="326">
        <v>101028</v>
      </c>
      <c r="D425" s="322" t="s">
        <v>2300</v>
      </c>
      <c r="E425" s="323" t="s">
        <v>2294</v>
      </c>
      <c r="F425" s="323" t="s">
        <v>2301</v>
      </c>
      <c r="G425" s="325">
        <v>603481</v>
      </c>
      <c r="H425" s="326" t="s">
        <v>2302</v>
      </c>
      <c r="I425" s="327">
        <v>1.5</v>
      </c>
      <c r="J425" s="77">
        <v>2</v>
      </c>
      <c r="K425" s="92"/>
    </row>
    <row r="426" spans="1:11" ht="21" x14ac:dyDescent="0.25">
      <c r="A426" s="14" t="s">
        <v>1506</v>
      </c>
      <c r="B426" s="320" t="s">
        <v>2292</v>
      </c>
      <c r="C426" s="320" t="s">
        <v>2292</v>
      </c>
      <c r="D426" s="322" t="s">
        <v>2293</v>
      </c>
      <c r="E426" s="323" t="s">
        <v>2294</v>
      </c>
      <c r="F426" s="323" t="s">
        <v>2303</v>
      </c>
      <c r="G426" s="325"/>
      <c r="H426" s="326" t="s">
        <v>2304</v>
      </c>
      <c r="I426" s="327">
        <v>381.25</v>
      </c>
      <c r="J426" s="77">
        <v>2</v>
      </c>
      <c r="K426" s="92"/>
    </row>
    <row r="427" spans="1:11" ht="21" x14ac:dyDescent="0.25">
      <c r="A427" s="14" t="s">
        <v>1506</v>
      </c>
      <c r="B427" s="320" t="s">
        <v>2292</v>
      </c>
      <c r="C427" s="320" t="s">
        <v>2292</v>
      </c>
      <c r="D427" s="322" t="s">
        <v>2293</v>
      </c>
      <c r="E427" s="323" t="s">
        <v>2294</v>
      </c>
      <c r="F427" s="323" t="s">
        <v>2305</v>
      </c>
      <c r="G427" s="325"/>
      <c r="H427" s="326" t="s">
        <v>2306</v>
      </c>
      <c r="I427" s="327">
        <v>384.8</v>
      </c>
      <c r="J427" s="77">
        <v>2</v>
      </c>
      <c r="K427" s="92"/>
    </row>
    <row r="428" spans="1:11" ht="13.2" x14ac:dyDescent="0.25">
      <c r="A428" s="14" t="s">
        <v>1506</v>
      </c>
      <c r="B428" s="320" t="s">
        <v>2292</v>
      </c>
      <c r="C428" s="320" t="s">
        <v>2307</v>
      </c>
      <c r="D428" s="322" t="s">
        <v>2308</v>
      </c>
      <c r="E428" s="323" t="s">
        <v>2294</v>
      </c>
      <c r="F428" s="323" t="s">
        <v>2309</v>
      </c>
      <c r="G428" s="325"/>
      <c r="H428" s="326" t="s">
        <v>2306</v>
      </c>
      <c r="I428" s="327">
        <v>14.9</v>
      </c>
      <c r="J428" s="77">
        <v>2</v>
      </c>
      <c r="K428" s="92"/>
    </row>
    <row r="429" spans="1:11" ht="21" x14ac:dyDescent="0.25">
      <c r="A429" s="14" t="s">
        <v>1506</v>
      </c>
      <c r="B429" s="320" t="s">
        <v>2292</v>
      </c>
      <c r="C429" s="320" t="s">
        <v>2292</v>
      </c>
      <c r="D429" s="322" t="s">
        <v>2293</v>
      </c>
      <c r="E429" s="323" t="s">
        <v>2294</v>
      </c>
      <c r="F429" s="323" t="s">
        <v>2310</v>
      </c>
      <c r="G429" s="325"/>
      <c r="H429" s="326" t="s">
        <v>2311</v>
      </c>
      <c r="I429" s="327">
        <v>391.31</v>
      </c>
      <c r="J429" s="77">
        <v>2</v>
      </c>
      <c r="K429" s="92"/>
    </row>
    <row r="430" spans="1:11" ht="13.2" x14ac:dyDescent="0.25">
      <c r="A430" s="14" t="s">
        <v>1506</v>
      </c>
      <c r="B430" s="320" t="s">
        <v>2292</v>
      </c>
      <c r="C430" s="320" t="s">
        <v>2312</v>
      </c>
      <c r="D430" s="322" t="s">
        <v>2313</v>
      </c>
      <c r="E430" s="323" t="s">
        <v>2294</v>
      </c>
      <c r="F430" s="323" t="s">
        <v>2314</v>
      </c>
      <c r="G430" s="325"/>
      <c r="H430" s="326" t="s">
        <v>2311</v>
      </c>
      <c r="I430" s="327">
        <v>14.9</v>
      </c>
      <c r="J430" s="77">
        <v>2</v>
      </c>
      <c r="K430" s="92"/>
    </row>
    <row r="431" spans="1:11" ht="31.2" x14ac:dyDescent="0.25">
      <c r="A431" s="14" t="s">
        <v>1506</v>
      </c>
      <c r="B431" s="320" t="s">
        <v>2292</v>
      </c>
      <c r="C431" s="326">
        <v>1148537</v>
      </c>
      <c r="D431" s="322" t="s">
        <v>2038</v>
      </c>
      <c r="E431" s="323" t="s">
        <v>2294</v>
      </c>
      <c r="F431" s="323" t="s">
        <v>2315</v>
      </c>
      <c r="G431" s="325">
        <v>31322832</v>
      </c>
      <c r="H431" s="326" t="s">
        <v>2316</v>
      </c>
      <c r="I431" s="384">
        <v>119.35</v>
      </c>
      <c r="J431" s="77">
        <v>2</v>
      </c>
      <c r="K431" s="92"/>
    </row>
    <row r="432" spans="1:11" ht="31.2" x14ac:dyDescent="0.25">
      <c r="A432" s="14" t="s">
        <v>1506</v>
      </c>
      <c r="B432" s="320" t="s">
        <v>2292</v>
      </c>
      <c r="C432" s="326">
        <v>1152830</v>
      </c>
      <c r="D432" s="322" t="s">
        <v>2317</v>
      </c>
      <c r="E432" s="323" t="s">
        <v>2294</v>
      </c>
      <c r="F432" s="323" t="s">
        <v>2318</v>
      </c>
      <c r="G432" s="325">
        <v>31322832</v>
      </c>
      <c r="H432" s="326" t="s">
        <v>2316</v>
      </c>
      <c r="I432" s="327">
        <v>76.650000000000006</v>
      </c>
      <c r="J432" s="77">
        <v>2</v>
      </c>
      <c r="K432" s="92"/>
    </row>
    <row r="433" spans="1:11" ht="21" x14ac:dyDescent="0.25">
      <c r="A433" s="14" t="s">
        <v>1506</v>
      </c>
      <c r="B433" s="320" t="s">
        <v>2292</v>
      </c>
      <c r="C433" s="320" t="s">
        <v>2319</v>
      </c>
      <c r="D433" s="322" t="s">
        <v>2320</v>
      </c>
      <c r="E433" s="323" t="s">
        <v>2294</v>
      </c>
      <c r="F433" s="323" t="s">
        <v>2321</v>
      </c>
      <c r="G433" s="325">
        <v>70856508</v>
      </c>
      <c r="H433" s="326" t="s">
        <v>2322</v>
      </c>
      <c r="I433" s="327">
        <v>11.83</v>
      </c>
      <c r="J433" s="77">
        <v>2</v>
      </c>
      <c r="K433" s="92"/>
    </row>
    <row r="434" spans="1:11" ht="21" x14ac:dyDescent="0.25">
      <c r="A434" s="14" t="s">
        <v>1506</v>
      </c>
      <c r="B434" s="320" t="s">
        <v>2292</v>
      </c>
      <c r="C434" s="320" t="s">
        <v>2323</v>
      </c>
      <c r="D434" s="322" t="s">
        <v>2320</v>
      </c>
      <c r="E434" s="323" t="s">
        <v>2294</v>
      </c>
      <c r="F434" s="323" t="s">
        <v>2324</v>
      </c>
      <c r="G434" s="325">
        <v>70856508</v>
      </c>
      <c r="H434" s="326" t="s">
        <v>2322</v>
      </c>
      <c r="I434" s="327">
        <v>11.83</v>
      </c>
      <c r="J434" s="77">
        <v>2</v>
      </c>
      <c r="K434" s="92"/>
    </row>
    <row r="435" spans="1:11" ht="21" x14ac:dyDescent="0.25">
      <c r="A435" s="14" t="s">
        <v>1506</v>
      </c>
      <c r="B435" s="320" t="s">
        <v>2292</v>
      </c>
      <c r="C435" s="330">
        <v>1133120026675940</v>
      </c>
      <c r="D435" s="322" t="s">
        <v>2320</v>
      </c>
      <c r="E435" s="323" t="s">
        <v>2294</v>
      </c>
      <c r="F435" s="323" t="s">
        <v>2325</v>
      </c>
      <c r="G435" s="325">
        <v>35914939</v>
      </c>
      <c r="H435" s="326" t="s">
        <v>2326</v>
      </c>
      <c r="I435" s="327">
        <v>40.4</v>
      </c>
      <c r="J435" s="77">
        <v>2</v>
      </c>
      <c r="K435" s="92"/>
    </row>
    <row r="436" spans="1:11" ht="21" x14ac:dyDescent="0.25">
      <c r="A436" s="14" t="s">
        <v>1506</v>
      </c>
      <c r="B436" s="320" t="s">
        <v>2292</v>
      </c>
      <c r="C436" s="330">
        <v>1133110187732200</v>
      </c>
      <c r="D436" s="322" t="s">
        <v>2327</v>
      </c>
      <c r="E436" s="323" t="s">
        <v>2294</v>
      </c>
      <c r="F436" s="323" t="s">
        <v>2328</v>
      </c>
      <c r="G436" s="325">
        <v>35914939</v>
      </c>
      <c r="H436" s="326" t="s">
        <v>2326</v>
      </c>
      <c r="I436" s="327">
        <v>34.6</v>
      </c>
      <c r="J436" s="77">
        <v>2</v>
      </c>
      <c r="K436" s="92"/>
    </row>
    <row r="437" spans="1:11" ht="21" x14ac:dyDescent="0.25">
      <c r="A437" s="14" t="s">
        <v>1506</v>
      </c>
      <c r="B437" s="320" t="s">
        <v>2292</v>
      </c>
      <c r="C437" s="330">
        <v>1133110193321120</v>
      </c>
      <c r="D437" s="322" t="s">
        <v>2327</v>
      </c>
      <c r="E437" s="323" t="s">
        <v>2294</v>
      </c>
      <c r="F437" s="323" t="s">
        <v>2329</v>
      </c>
      <c r="G437" s="325">
        <v>35914939</v>
      </c>
      <c r="H437" s="326" t="s">
        <v>2326</v>
      </c>
      <c r="I437" s="327">
        <v>18.3</v>
      </c>
      <c r="J437" s="77">
        <v>2</v>
      </c>
      <c r="K437" s="92"/>
    </row>
    <row r="438" spans="1:11" ht="21" x14ac:dyDescent="0.25">
      <c r="A438" s="14" t="s">
        <v>1506</v>
      </c>
      <c r="B438" s="320" t="s">
        <v>2292</v>
      </c>
      <c r="C438" s="330">
        <v>1133120027208220</v>
      </c>
      <c r="D438" s="322" t="s">
        <v>2327</v>
      </c>
      <c r="E438" s="323" t="s">
        <v>2294</v>
      </c>
      <c r="F438" s="323" t="s">
        <v>2330</v>
      </c>
      <c r="G438" s="325">
        <v>35914939</v>
      </c>
      <c r="H438" s="326" t="s">
        <v>2326</v>
      </c>
      <c r="I438" s="327">
        <v>28</v>
      </c>
      <c r="J438" s="77">
        <v>2</v>
      </c>
      <c r="K438" s="92"/>
    </row>
    <row r="439" spans="1:11" ht="21" x14ac:dyDescent="0.25">
      <c r="A439" s="14" t="s">
        <v>1506</v>
      </c>
      <c r="B439" s="320" t="s">
        <v>2292</v>
      </c>
      <c r="C439" s="330">
        <v>1133110196793620</v>
      </c>
      <c r="D439" s="322" t="s">
        <v>2308</v>
      </c>
      <c r="E439" s="323" t="s">
        <v>2294</v>
      </c>
      <c r="F439" s="323" t="s">
        <v>2331</v>
      </c>
      <c r="G439" s="325">
        <v>35914939</v>
      </c>
      <c r="H439" s="326" t="s">
        <v>2326</v>
      </c>
      <c r="I439" s="327">
        <v>8.4</v>
      </c>
      <c r="J439" s="77">
        <v>2</v>
      </c>
      <c r="K439" s="92"/>
    </row>
    <row r="440" spans="1:11" ht="21" x14ac:dyDescent="0.25">
      <c r="A440" s="14" t="s">
        <v>1506</v>
      </c>
      <c r="B440" s="320" t="s">
        <v>2292</v>
      </c>
      <c r="C440" s="330">
        <v>1037247025545120</v>
      </c>
      <c r="D440" s="322" t="s">
        <v>2300</v>
      </c>
      <c r="E440" s="323" t="s">
        <v>2294</v>
      </c>
      <c r="F440" s="323" t="s">
        <v>2332</v>
      </c>
      <c r="G440" s="325">
        <v>35914939</v>
      </c>
      <c r="H440" s="326" t="s">
        <v>2326</v>
      </c>
      <c r="I440" s="327">
        <v>4</v>
      </c>
      <c r="J440" s="77">
        <v>2</v>
      </c>
      <c r="K440" s="92"/>
    </row>
    <row r="441" spans="1:11" ht="31.2" x14ac:dyDescent="0.25">
      <c r="A441" s="14" t="s">
        <v>1506</v>
      </c>
      <c r="B441" s="320"/>
      <c r="C441" s="326"/>
      <c r="D441" s="322"/>
      <c r="E441" s="323"/>
      <c r="F441" s="385" t="s">
        <v>2333</v>
      </c>
      <c r="G441" s="325"/>
      <c r="H441" s="326"/>
      <c r="I441" s="327"/>
      <c r="J441" s="77">
        <v>2</v>
      </c>
      <c r="K441" s="92"/>
    </row>
    <row r="442" spans="1:11" ht="13.2" x14ac:dyDescent="0.25">
      <c r="A442" s="14" t="s">
        <v>1506</v>
      </c>
      <c r="B442" s="339" t="s">
        <v>2334</v>
      </c>
      <c r="C442" s="326" t="s">
        <v>2334</v>
      </c>
      <c r="D442" s="322">
        <v>45853</v>
      </c>
      <c r="E442" s="328">
        <v>45964</v>
      </c>
      <c r="F442" s="323" t="s">
        <v>2335</v>
      </c>
      <c r="G442" s="325"/>
      <c r="H442" s="326" t="s">
        <v>2336</v>
      </c>
      <c r="I442" s="341">
        <v>42.36</v>
      </c>
      <c r="J442" s="77">
        <v>2</v>
      </c>
      <c r="K442" s="92"/>
    </row>
    <row r="443" spans="1:11" ht="13.2" x14ac:dyDescent="0.25">
      <c r="A443" s="14" t="s">
        <v>1506</v>
      </c>
      <c r="B443" s="339" t="s">
        <v>2334</v>
      </c>
      <c r="C443" s="326" t="s">
        <v>2337</v>
      </c>
      <c r="D443" s="322">
        <v>45853</v>
      </c>
      <c r="E443" s="328">
        <v>45964</v>
      </c>
      <c r="F443" s="323" t="s">
        <v>2338</v>
      </c>
      <c r="G443" s="325">
        <v>37890115</v>
      </c>
      <c r="H443" s="326" t="s">
        <v>2339</v>
      </c>
      <c r="I443" s="341">
        <v>151</v>
      </c>
      <c r="J443" s="77">
        <v>2</v>
      </c>
      <c r="K443" s="92"/>
    </row>
    <row r="444" spans="1:11" ht="13.2" x14ac:dyDescent="0.25">
      <c r="A444" s="14" t="s">
        <v>1506</v>
      </c>
      <c r="B444" s="339" t="s">
        <v>2334</v>
      </c>
      <c r="C444" s="326" t="s">
        <v>2340</v>
      </c>
      <c r="D444" s="322">
        <v>45855</v>
      </c>
      <c r="E444" s="328">
        <v>45964</v>
      </c>
      <c r="F444" s="323" t="s">
        <v>2341</v>
      </c>
      <c r="G444" s="325">
        <v>37890115</v>
      </c>
      <c r="H444" s="326" t="s">
        <v>2339</v>
      </c>
      <c r="I444" s="341">
        <v>5</v>
      </c>
      <c r="J444" s="77">
        <v>2</v>
      </c>
      <c r="K444" s="92"/>
    </row>
    <row r="445" spans="1:11" ht="21" x14ac:dyDescent="0.25">
      <c r="A445" s="14" t="s">
        <v>1506</v>
      </c>
      <c r="B445" s="339" t="s">
        <v>2334</v>
      </c>
      <c r="C445" s="326" t="s">
        <v>2342</v>
      </c>
      <c r="D445" s="322">
        <v>45855</v>
      </c>
      <c r="E445" s="328">
        <v>45964</v>
      </c>
      <c r="F445" s="323" t="s">
        <v>2343</v>
      </c>
      <c r="G445" s="325">
        <v>31322832</v>
      </c>
      <c r="H445" s="326" t="s">
        <v>2316</v>
      </c>
      <c r="I445" s="341">
        <v>34.1</v>
      </c>
      <c r="J445" s="77">
        <v>2</v>
      </c>
      <c r="K445" s="92"/>
    </row>
    <row r="446" spans="1:11" ht="21" x14ac:dyDescent="0.25">
      <c r="A446" s="14" t="s">
        <v>1506</v>
      </c>
      <c r="B446" s="320"/>
      <c r="C446" s="326"/>
      <c r="D446" s="322"/>
      <c r="E446" s="323"/>
      <c r="F446" s="385" t="s">
        <v>2706</v>
      </c>
      <c r="G446" s="325"/>
      <c r="H446" s="326"/>
      <c r="I446" s="327"/>
      <c r="J446" s="77">
        <v>2</v>
      </c>
      <c r="K446" s="92"/>
    </row>
    <row r="447" spans="1:11" ht="21" x14ac:dyDescent="0.25">
      <c r="A447" s="14" t="s">
        <v>1506</v>
      </c>
      <c r="B447" s="320" t="s">
        <v>2707</v>
      </c>
      <c r="C447" s="326">
        <v>6804457445</v>
      </c>
      <c r="D447" s="322">
        <v>45883</v>
      </c>
      <c r="E447" s="323"/>
      <c r="F447" s="323" t="s">
        <v>2708</v>
      </c>
      <c r="G447" s="504">
        <v>151700</v>
      </c>
      <c r="H447" s="505" t="s">
        <v>2106</v>
      </c>
      <c r="I447" s="327">
        <v>43.2</v>
      </c>
      <c r="J447" s="77">
        <v>2</v>
      </c>
      <c r="K447" s="92"/>
    </row>
    <row r="448" spans="1:11" ht="13.2" x14ac:dyDescent="0.25">
      <c r="A448" s="14" t="s">
        <v>1506</v>
      </c>
      <c r="B448" s="320" t="s">
        <v>2709</v>
      </c>
      <c r="C448" s="320" t="s">
        <v>2709</v>
      </c>
      <c r="D448" s="506">
        <v>45884</v>
      </c>
      <c r="E448" s="506">
        <v>45904</v>
      </c>
      <c r="F448" s="461" t="s">
        <v>2710</v>
      </c>
      <c r="G448" s="507"/>
      <c r="H448" s="462" t="s">
        <v>2638</v>
      </c>
      <c r="I448" s="327">
        <v>245.44</v>
      </c>
      <c r="J448" s="77">
        <v>2</v>
      </c>
      <c r="K448" s="92"/>
    </row>
    <row r="449" spans="1:11" ht="13.2" x14ac:dyDescent="0.25">
      <c r="A449" s="14" t="s">
        <v>1506</v>
      </c>
      <c r="B449" s="320" t="s">
        <v>2711</v>
      </c>
      <c r="C449" s="353" t="s">
        <v>2712</v>
      </c>
      <c r="D449" s="508">
        <v>45884</v>
      </c>
      <c r="E449" s="508">
        <v>45904</v>
      </c>
      <c r="F449" s="423" t="s">
        <v>2713</v>
      </c>
      <c r="G449" s="509" t="s">
        <v>2714</v>
      </c>
      <c r="H449" s="355" t="s">
        <v>2715</v>
      </c>
      <c r="I449" s="356">
        <v>774.4</v>
      </c>
      <c r="J449" s="77">
        <v>2</v>
      </c>
      <c r="K449" s="92"/>
    </row>
    <row r="450" spans="1:11" ht="21" x14ac:dyDescent="0.25">
      <c r="A450" s="14" t="s">
        <v>1506</v>
      </c>
      <c r="B450" s="320" t="s">
        <v>2711</v>
      </c>
      <c r="C450" s="510" t="s">
        <v>2716</v>
      </c>
      <c r="D450" s="506">
        <v>45884</v>
      </c>
      <c r="E450" s="508">
        <v>45904</v>
      </c>
      <c r="F450" s="461" t="s">
        <v>2717</v>
      </c>
      <c r="G450" s="511" t="s">
        <v>2119</v>
      </c>
      <c r="H450" s="343" t="s">
        <v>2120</v>
      </c>
      <c r="I450" s="427">
        <v>101</v>
      </c>
      <c r="J450" s="77">
        <v>2</v>
      </c>
      <c r="K450" s="92"/>
    </row>
    <row r="451" spans="1:11" ht="13.2" x14ac:dyDescent="0.25">
      <c r="A451" s="14" t="s">
        <v>1506</v>
      </c>
      <c r="B451" s="320" t="s">
        <v>2711</v>
      </c>
      <c r="C451" s="510" t="s">
        <v>2718</v>
      </c>
      <c r="D451" s="506">
        <v>45884</v>
      </c>
      <c r="E451" s="508">
        <v>45904</v>
      </c>
      <c r="F451" s="461" t="s">
        <v>2719</v>
      </c>
      <c r="G451" s="512" t="s">
        <v>2119</v>
      </c>
      <c r="H451" s="343" t="s">
        <v>2120</v>
      </c>
      <c r="I451" s="427">
        <v>101</v>
      </c>
      <c r="J451" s="77">
        <v>2</v>
      </c>
      <c r="K451" s="92"/>
    </row>
    <row r="452" spans="1:11" ht="13.2" x14ac:dyDescent="0.25">
      <c r="A452" s="14" t="s">
        <v>1506</v>
      </c>
      <c r="B452" s="320" t="s">
        <v>2711</v>
      </c>
      <c r="C452" s="353" t="s">
        <v>2720</v>
      </c>
      <c r="D452" s="506">
        <v>45884</v>
      </c>
      <c r="E452" s="508">
        <v>45904</v>
      </c>
      <c r="F452" s="461" t="s">
        <v>2721</v>
      </c>
      <c r="G452" s="512" t="s">
        <v>2119</v>
      </c>
      <c r="H452" s="343" t="s">
        <v>2120</v>
      </c>
      <c r="I452" s="427">
        <v>101</v>
      </c>
      <c r="J452" s="77">
        <v>2</v>
      </c>
      <c r="K452" s="92"/>
    </row>
    <row r="453" spans="1:11" ht="13.2" x14ac:dyDescent="0.25">
      <c r="A453" s="14" t="s">
        <v>1506</v>
      </c>
      <c r="B453" s="320" t="s">
        <v>2711</v>
      </c>
      <c r="C453" s="510" t="s">
        <v>2722</v>
      </c>
      <c r="D453" s="506">
        <v>45884</v>
      </c>
      <c r="E453" s="508">
        <v>45904</v>
      </c>
      <c r="F453" s="461" t="s">
        <v>2723</v>
      </c>
      <c r="G453" s="512" t="s">
        <v>2119</v>
      </c>
      <c r="H453" s="343" t="s">
        <v>2120</v>
      </c>
      <c r="I453" s="427">
        <v>101</v>
      </c>
      <c r="J453" s="77">
        <v>2</v>
      </c>
      <c r="K453" s="92"/>
    </row>
    <row r="454" spans="1:11" ht="21" x14ac:dyDescent="0.25">
      <c r="A454" s="14" t="s">
        <v>1506</v>
      </c>
      <c r="B454" s="320" t="s">
        <v>2711</v>
      </c>
      <c r="C454" s="320" t="s">
        <v>2711</v>
      </c>
      <c r="D454" s="506">
        <v>45886</v>
      </c>
      <c r="E454" s="508">
        <v>45904</v>
      </c>
      <c r="F454" s="513" t="s">
        <v>2724</v>
      </c>
      <c r="G454" s="512"/>
      <c r="H454" s="343" t="s">
        <v>2638</v>
      </c>
      <c r="I454" s="427">
        <v>146.82</v>
      </c>
      <c r="J454" s="77">
        <v>2</v>
      </c>
      <c r="K454" s="92"/>
    </row>
    <row r="455" spans="1:11" ht="21" x14ac:dyDescent="0.25">
      <c r="A455" s="14" t="s">
        <v>1506</v>
      </c>
      <c r="B455" s="320" t="s">
        <v>2711</v>
      </c>
      <c r="C455" s="510" t="s">
        <v>2725</v>
      </c>
      <c r="D455" s="506">
        <v>45884</v>
      </c>
      <c r="E455" s="508">
        <v>45904</v>
      </c>
      <c r="F455" s="461" t="s">
        <v>2726</v>
      </c>
      <c r="G455" s="512" t="s">
        <v>2727</v>
      </c>
      <c r="H455" s="343" t="s">
        <v>2728</v>
      </c>
      <c r="I455" s="427">
        <v>15.05</v>
      </c>
      <c r="J455" s="77">
        <v>2</v>
      </c>
      <c r="K455" s="92"/>
    </row>
    <row r="456" spans="1:11" ht="72" x14ac:dyDescent="0.25">
      <c r="A456" s="14" t="s">
        <v>1506</v>
      </c>
      <c r="B456" s="386"/>
      <c r="C456" s="387"/>
      <c r="D456" s="388"/>
      <c r="E456" s="323"/>
      <c r="F456" s="324" t="s">
        <v>2344</v>
      </c>
      <c r="G456" s="387"/>
      <c r="H456" s="389"/>
      <c r="I456" s="341"/>
      <c r="J456" s="77">
        <v>2</v>
      </c>
      <c r="K456" s="92"/>
    </row>
    <row r="457" spans="1:11" ht="21" x14ac:dyDescent="0.25">
      <c r="A457" s="14" t="s">
        <v>1506</v>
      </c>
      <c r="B457" s="386" t="s">
        <v>2345</v>
      </c>
      <c r="C457" s="386" t="s">
        <v>2345</v>
      </c>
      <c r="D457" s="388" t="s">
        <v>1571</v>
      </c>
      <c r="E457" s="323" t="s">
        <v>2346</v>
      </c>
      <c r="F457" s="323" t="s">
        <v>2347</v>
      </c>
      <c r="G457" s="387"/>
      <c r="H457" s="390" t="s">
        <v>2348</v>
      </c>
      <c r="I457" s="341">
        <v>341.8</v>
      </c>
      <c r="J457" s="77">
        <v>2</v>
      </c>
      <c r="K457" s="92"/>
    </row>
    <row r="458" spans="1:11" ht="20.399999999999999" x14ac:dyDescent="0.25">
      <c r="A458" s="14" t="s">
        <v>1506</v>
      </c>
      <c r="B458" s="386" t="s">
        <v>2345</v>
      </c>
      <c r="C458" s="387" t="s">
        <v>1877</v>
      </c>
      <c r="D458" s="388" t="s">
        <v>1877</v>
      </c>
      <c r="E458" s="323" t="s">
        <v>2346</v>
      </c>
      <c r="F458" s="323" t="s">
        <v>2349</v>
      </c>
      <c r="G458" s="391">
        <v>37806203</v>
      </c>
      <c r="H458" s="392" t="s">
        <v>1572</v>
      </c>
      <c r="I458" s="341">
        <v>110</v>
      </c>
      <c r="J458" s="77">
        <v>2</v>
      </c>
      <c r="K458" s="92"/>
    </row>
    <row r="459" spans="1:11" ht="20.399999999999999" x14ac:dyDescent="0.25">
      <c r="A459" s="14" t="s">
        <v>1506</v>
      </c>
      <c r="B459" s="386" t="s">
        <v>2345</v>
      </c>
      <c r="C459" s="387">
        <v>4230</v>
      </c>
      <c r="D459" s="388" t="s">
        <v>1571</v>
      </c>
      <c r="E459" s="323" t="s">
        <v>2346</v>
      </c>
      <c r="F459" s="323" t="s">
        <v>2350</v>
      </c>
      <c r="G459" s="393">
        <v>30498473</v>
      </c>
      <c r="H459" s="394" t="s">
        <v>2351</v>
      </c>
      <c r="I459" s="341">
        <v>126</v>
      </c>
      <c r="J459" s="77">
        <v>2</v>
      </c>
      <c r="K459" s="92"/>
    </row>
    <row r="460" spans="1:11" ht="30.6" x14ac:dyDescent="0.25">
      <c r="A460" s="14" t="s">
        <v>1506</v>
      </c>
      <c r="B460" s="386" t="s">
        <v>2345</v>
      </c>
      <c r="C460" s="386" t="s">
        <v>2345</v>
      </c>
      <c r="D460" s="388" t="s">
        <v>1571</v>
      </c>
      <c r="E460" s="323" t="s">
        <v>2346</v>
      </c>
      <c r="F460" s="323" t="s">
        <v>2352</v>
      </c>
      <c r="G460" s="393">
        <v>46267395</v>
      </c>
      <c r="H460" s="394" t="s">
        <v>2353</v>
      </c>
      <c r="I460" s="341">
        <v>80</v>
      </c>
      <c r="J460" s="77">
        <v>2</v>
      </c>
      <c r="K460" s="92"/>
    </row>
    <row r="461" spans="1:11" ht="21" x14ac:dyDescent="0.25">
      <c r="A461" s="14" t="s">
        <v>1506</v>
      </c>
      <c r="B461" s="386" t="s">
        <v>2345</v>
      </c>
      <c r="C461" s="386" t="s">
        <v>2345</v>
      </c>
      <c r="D461" s="388" t="s">
        <v>1571</v>
      </c>
      <c r="E461" s="323" t="s">
        <v>2346</v>
      </c>
      <c r="F461" s="323" t="s">
        <v>2354</v>
      </c>
      <c r="G461" s="387"/>
      <c r="H461" s="390" t="s">
        <v>2348</v>
      </c>
      <c r="I461" s="341">
        <v>171.98</v>
      </c>
      <c r="J461" s="77">
        <v>2</v>
      </c>
      <c r="K461" s="92"/>
    </row>
    <row r="462" spans="1:11" ht="41.4" x14ac:dyDescent="0.25">
      <c r="A462" s="14" t="s">
        <v>1506</v>
      </c>
      <c r="B462" s="386"/>
      <c r="C462" s="386"/>
      <c r="D462" s="388"/>
      <c r="E462" s="323"/>
      <c r="F462" s="324" t="s">
        <v>2355</v>
      </c>
      <c r="G462" s="387"/>
      <c r="H462" s="390"/>
      <c r="I462" s="341"/>
      <c r="J462" s="77">
        <v>2</v>
      </c>
      <c r="K462" s="92"/>
    </row>
    <row r="463" spans="1:11" ht="21" x14ac:dyDescent="0.25">
      <c r="A463" s="14" t="s">
        <v>1506</v>
      </c>
      <c r="B463" s="386" t="s">
        <v>2356</v>
      </c>
      <c r="C463" s="386" t="s">
        <v>2357</v>
      </c>
      <c r="D463" s="388" t="s">
        <v>2358</v>
      </c>
      <c r="E463" s="323" t="s">
        <v>2359</v>
      </c>
      <c r="F463" s="323" t="s">
        <v>2360</v>
      </c>
      <c r="G463" s="387">
        <v>54191661</v>
      </c>
      <c r="H463" s="390" t="s">
        <v>2068</v>
      </c>
      <c r="I463" s="341">
        <v>110</v>
      </c>
      <c r="J463" s="77">
        <v>2</v>
      </c>
      <c r="K463" s="92"/>
    </row>
    <row r="464" spans="1:11" ht="41.4" x14ac:dyDescent="0.25">
      <c r="A464" s="14" t="s">
        <v>1506</v>
      </c>
      <c r="B464" s="386" t="s">
        <v>2356</v>
      </c>
      <c r="C464" s="386" t="s">
        <v>2356</v>
      </c>
      <c r="D464" s="388" t="s">
        <v>1651</v>
      </c>
      <c r="E464" s="323" t="s">
        <v>2359</v>
      </c>
      <c r="F464" s="323" t="s">
        <v>2361</v>
      </c>
      <c r="G464" s="387"/>
      <c r="H464" s="390" t="s">
        <v>2348</v>
      </c>
      <c r="I464" s="341">
        <v>72.64</v>
      </c>
      <c r="J464" s="77">
        <v>2</v>
      </c>
      <c r="K464" s="92"/>
    </row>
    <row r="465" spans="1:11" ht="41.4" x14ac:dyDescent="0.25">
      <c r="A465" s="14" t="s">
        <v>1506</v>
      </c>
      <c r="B465" s="386"/>
      <c r="C465" s="395"/>
      <c r="D465" s="396"/>
      <c r="E465" s="368"/>
      <c r="F465" s="397" t="s">
        <v>2362</v>
      </c>
      <c r="G465" s="398"/>
      <c r="H465" s="399"/>
      <c r="I465" s="400"/>
      <c r="J465" s="77">
        <v>2</v>
      </c>
      <c r="K465" s="92"/>
    </row>
    <row r="466" spans="1:11" ht="20.399999999999999" x14ac:dyDescent="0.25">
      <c r="A466" s="14" t="s">
        <v>1506</v>
      </c>
      <c r="B466" s="386" t="s">
        <v>2363</v>
      </c>
      <c r="C466" s="401">
        <v>25159</v>
      </c>
      <c r="D466" s="402" t="s">
        <v>2364</v>
      </c>
      <c r="E466" s="403">
        <v>45771</v>
      </c>
      <c r="F466" s="404" t="s">
        <v>2365</v>
      </c>
      <c r="G466" s="405">
        <v>31300421</v>
      </c>
      <c r="H466" s="394" t="s">
        <v>2366</v>
      </c>
      <c r="I466" s="406">
        <v>85</v>
      </c>
      <c r="J466" s="77">
        <v>2</v>
      </c>
      <c r="K466" s="92"/>
    </row>
    <row r="467" spans="1:11" ht="21" x14ac:dyDescent="0.25">
      <c r="A467" s="14" t="s">
        <v>1506</v>
      </c>
      <c r="B467" s="386" t="s">
        <v>2363</v>
      </c>
      <c r="C467" s="386" t="s">
        <v>2363</v>
      </c>
      <c r="D467" s="402" t="s">
        <v>2364</v>
      </c>
      <c r="E467" s="403">
        <v>45771</v>
      </c>
      <c r="F467" s="407" t="s">
        <v>2367</v>
      </c>
      <c r="G467" s="408"/>
      <c r="H467" s="390" t="s">
        <v>2348</v>
      </c>
      <c r="I467" s="409">
        <v>303.89999999999998</v>
      </c>
      <c r="J467" s="77">
        <v>2</v>
      </c>
      <c r="K467" s="92"/>
    </row>
    <row r="468" spans="1:11" ht="20.399999999999999" x14ac:dyDescent="0.25">
      <c r="A468" s="14" t="s">
        <v>1506</v>
      </c>
      <c r="B468" s="386" t="s">
        <v>2363</v>
      </c>
      <c r="C468" s="401">
        <v>2025000355</v>
      </c>
      <c r="D468" s="402" t="s">
        <v>2364</v>
      </c>
      <c r="E468" s="403">
        <v>45771</v>
      </c>
      <c r="F468" s="404" t="s">
        <v>2368</v>
      </c>
      <c r="G468" s="405">
        <v>55748465</v>
      </c>
      <c r="H468" s="394" t="s">
        <v>2369</v>
      </c>
      <c r="I468" s="410">
        <v>343.5</v>
      </c>
      <c r="J468" s="77">
        <v>2</v>
      </c>
      <c r="K468" s="92"/>
    </row>
    <row r="469" spans="1:11" ht="20.399999999999999" x14ac:dyDescent="0.25">
      <c r="A469" s="14" t="s">
        <v>1506</v>
      </c>
      <c r="B469" s="386" t="s">
        <v>2363</v>
      </c>
      <c r="C469" s="411" t="s">
        <v>2370</v>
      </c>
      <c r="D469" s="402" t="s">
        <v>2371</v>
      </c>
      <c r="E469" s="403">
        <v>45771</v>
      </c>
      <c r="F469" s="404" t="s">
        <v>2372</v>
      </c>
      <c r="G469" s="408">
        <v>36570796</v>
      </c>
      <c r="H469" s="412" t="s">
        <v>2373</v>
      </c>
      <c r="I469" s="409">
        <v>113.6</v>
      </c>
      <c r="J469" s="77">
        <v>2</v>
      </c>
      <c r="K469" s="92"/>
    </row>
    <row r="470" spans="1:11" ht="21" x14ac:dyDescent="0.25">
      <c r="A470" s="14" t="s">
        <v>1506</v>
      </c>
      <c r="B470" s="386" t="s">
        <v>2363</v>
      </c>
      <c r="C470" s="386" t="s">
        <v>2363</v>
      </c>
      <c r="D470" s="402" t="s">
        <v>2099</v>
      </c>
      <c r="E470" s="403">
        <v>45771</v>
      </c>
      <c r="F470" s="404" t="s">
        <v>2374</v>
      </c>
      <c r="G470" s="405"/>
      <c r="H470" s="390" t="s">
        <v>2348</v>
      </c>
      <c r="I470" s="410">
        <v>312.08</v>
      </c>
      <c r="J470" s="77">
        <v>2</v>
      </c>
      <c r="K470" s="92"/>
    </row>
    <row r="471" spans="1:11" ht="51.6" x14ac:dyDescent="0.25">
      <c r="A471" s="14" t="s">
        <v>1506</v>
      </c>
      <c r="B471" s="386"/>
      <c r="C471" s="395"/>
      <c r="D471" s="396"/>
      <c r="E471" s="323"/>
      <c r="F471" s="324" t="s">
        <v>2375</v>
      </c>
      <c r="G471" s="387"/>
      <c r="H471" s="390"/>
      <c r="I471" s="341"/>
      <c r="J471" s="77">
        <v>2</v>
      </c>
      <c r="K471" s="92"/>
    </row>
    <row r="472" spans="1:11" ht="13.2" x14ac:dyDescent="0.25">
      <c r="A472" s="14" t="s">
        <v>1506</v>
      </c>
      <c r="B472" s="386" t="s">
        <v>2376</v>
      </c>
      <c r="C472" s="413" t="s">
        <v>2377</v>
      </c>
      <c r="D472" s="414" t="s">
        <v>2163</v>
      </c>
      <c r="E472" s="331" t="s">
        <v>2378</v>
      </c>
      <c r="F472" s="323" t="s">
        <v>2379</v>
      </c>
      <c r="G472" s="405">
        <v>31300421</v>
      </c>
      <c r="H472" s="394" t="s">
        <v>2366</v>
      </c>
      <c r="I472" s="341">
        <v>170</v>
      </c>
      <c r="J472" s="77">
        <v>2</v>
      </c>
      <c r="K472" s="92"/>
    </row>
    <row r="473" spans="1:11" ht="21" x14ac:dyDescent="0.25">
      <c r="A473" s="14" t="s">
        <v>1506</v>
      </c>
      <c r="B473" s="386" t="s">
        <v>2376</v>
      </c>
      <c r="C473" s="386" t="s">
        <v>2376</v>
      </c>
      <c r="D473" s="387" t="s">
        <v>2222</v>
      </c>
      <c r="E473" s="331" t="s">
        <v>2378</v>
      </c>
      <c r="F473" s="323" t="s">
        <v>2380</v>
      </c>
      <c r="G473" s="387"/>
      <c r="H473" s="390" t="s">
        <v>2348</v>
      </c>
      <c r="I473" s="341">
        <v>296.22000000000003</v>
      </c>
      <c r="J473" s="77">
        <v>2</v>
      </c>
      <c r="K473" s="92"/>
    </row>
    <row r="474" spans="1:11" ht="13.2" x14ac:dyDescent="0.25">
      <c r="A474" s="14" t="s">
        <v>1506</v>
      </c>
      <c r="B474" s="386" t="s">
        <v>2376</v>
      </c>
      <c r="C474" s="387">
        <v>8417</v>
      </c>
      <c r="D474" s="387" t="s">
        <v>2202</v>
      </c>
      <c r="E474" s="331" t="s">
        <v>2378</v>
      </c>
      <c r="F474" s="323" t="s">
        <v>2381</v>
      </c>
      <c r="G474" s="408">
        <v>36570796</v>
      </c>
      <c r="H474" s="412" t="s">
        <v>2373</v>
      </c>
      <c r="I474" s="341">
        <v>122</v>
      </c>
      <c r="J474" s="77">
        <v>2</v>
      </c>
      <c r="K474" s="92"/>
    </row>
    <row r="475" spans="1:11" ht="21" x14ac:dyDescent="0.25">
      <c r="A475" s="14" t="s">
        <v>1506</v>
      </c>
      <c r="B475" s="386" t="s">
        <v>2376</v>
      </c>
      <c r="C475" s="386" t="s">
        <v>2376</v>
      </c>
      <c r="D475" s="387" t="s">
        <v>2222</v>
      </c>
      <c r="E475" s="331" t="s">
        <v>2378</v>
      </c>
      <c r="F475" s="415" t="s">
        <v>2382</v>
      </c>
      <c r="G475" s="387"/>
      <c r="H475" s="390" t="s">
        <v>2348</v>
      </c>
      <c r="I475" s="341">
        <v>316.98</v>
      </c>
      <c r="J475" s="77">
        <v>2</v>
      </c>
      <c r="K475" s="92"/>
    </row>
    <row r="476" spans="1:11" ht="51.6" x14ac:dyDescent="0.25">
      <c r="A476" s="14" t="s">
        <v>1506</v>
      </c>
      <c r="B476" s="386"/>
      <c r="C476" s="395"/>
      <c r="D476" s="396"/>
      <c r="E476" s="323"/>
      <c r="F476" s="324" t="s">
        <v>2383</v>
      </c>
      <c r="G476" s="387"/>
      <c r="H476" s="390"/>
      <c r="I476" s="341"/>
      <c r="J476" s="77">
        <v>2</v>
      </c>
      <c r="K476" s="92"/>
    </row>
    <row r="477" spans="1:11" ht="13.2" x14ac:dyDescent="0.25">
      <c r="A477" s="14" t="s">
        <v>1506</v>
      </c>
      <c r="B477" s="386" t="s">
        <v>2384</v>
      </c>
      <c r="C477" s="386" t="s">
        <v>2385</v>
      </c>
      <c r="D477" s="414" t="s">
        <v>2038</v>
      </c>
      <c r="E477" s="331" t="s">
        <v>2378</v>
      </c>
      <c r="F477" s="323" t="s">
        <v>2386</v>
      </c>
      <c r="G477" s="405">
        <v>31300421</v>
      </c>
      <c r="H477" s="394" t="s">
        <v>2366</v>
      </c>
      <c r="I477" s="341">
        <v>230</v>
      </c>
      <c r="J477" s="77">
        <v>2</v>
      </c>
      <c r="K477" s="92"/>
    </row>
    <row r="478" spans="1:11" ht="21" x14ac:dyDescent="0.25">
      <c r="A478" s="14" t="s">
        <v>1506</v>
      </c>
      <c r="B478" s="386" t="s">
        <v>2384</v>
      </c>
      <c r="C478" s="386" t="s">
        <v>2384</v>
      </c>
      <c r="D478" s="387" t="s">
        <v>2387</v>
      </c>
      <c r="E478" s="331" t="s">
        <v>2378</v>
      </c>
      <c r="F478" s="323" t="s">
        <v>2388</v>
      </c>
      <c r="G478" s="387"/>
      <c r="H478" s="390" t="s">
        <v>2348</v>
      </c>
      <c r="I478" s="341">
        <v>430.78</v>
      </c>
      <c r="J478" s="77">
        <v>2</v>
      </c>
      <c r="K478" s="92"/>
    </row>
    <row r="479" spans="1:11" ht="13.2" x14ac:dyDescent="0.25">
      <c r="A479" s="14" t="s">
        <v>1506</v>
      </c>
      <c r="B479" s="386" t="s">
        <v>2384</v>
      </c>
      <c r="C479" s="387">
        <v>8767</v>
      </c>
      <c r="D479" s="387" t="s">
        <v>2389</v>
      </c>
      <c r="E479" s="331" t="s">
        <v>2378</v>
      </c>
      <c r="F479" s="323" t="s">
        <v>2390</v>
      </c>
      <c r="G479" s="408">
        <v>36570796</v>
      </c>
      <c r="H479" s="412" t="s">
        <v>2373</v>
      </c>
      <c r="I479" s="341">
        <v>122</v>
      </c>
      <c r="J479" s="77">
        <v>2</v>
      </c>
      <c r="K479" s="92"/>
    </row>
    <row r="480" spans="1:11" ht="21" x14ac:dyDescent="0.25">
      <c r="A480" s="14" t="s">
        <v>1506</v>
      </c>
      <c r="B480" s="386" t="s">
        <v>2384</v>
      </c>
      <c r="C480" s="386" t="s">
        <v>2384</v>
      </c>
      <c r="D480" s="387" t="s">
        <v>2387</v>
      </c>
      <c r="E480" s="331" t="s">
        <v>2378</v>
      </c>
      <c r="F480" s="415" t="s">
        <v>2391</v>
      </c>
      <c r="G480" s="387"/>
      <c r="H480" s="390" t="s">
        <v>2348</v>
      </c>
      <c r="I480" s="341">
        <v>341.82</v>
      </c>
      <c r="J480" s="77">
        <v>2</v>
      </c>
      <c r="K480" s="92"/>
    </row>
    <row r="481" spans="1:11" ht="13.2" x14ac:dyDescent="0.25">
      <c r="A481" s="14" t="s">
        <v>1506</v>
      </c>
      <c r="B481" s="386" t="s">
        <v>2384</v>
      </c>
      <c r="C481" s="387">
        <v>229</v>
      </c>
      <c r="D481" s="387" t="s">
        <v>2387</v>
      </c>
      <c r="E481" s="331" t="s">
        <v>2378</v>
      </c>
      <c r="F481" s="323" t="s">
        <v>2392</v>
      </c>
      <c r="G481" s="387">
        <v>47847522</v>
      </c>
      <c r="H481" s="389" t="s">
        <v>2393</v>
      </c>
      <c r="I481" s="341">
        <v>160</v>
      </c>
      <c r="J481" s="77">
        <v>2</v>
      </c>
      <c r="K481" s="92"/>
    </row>
    <row r="482" spans="1:11" ht="31.2" x14ac:dyDescent="0.25">
      <c r="A482" s="14" t="s">
        <v>1506</v>
      </c>
      <c r="B482" s="386"/>
      <c r="C482" s="387"/>
      <c r="D482" s="387"/>
      <c r="E482" s="331"/>
      <c r="F482" s="324" t="s">
        <v>2878</v>
      </c>
      <c r="G482" s="387"/>
      <c r="H482" s="389"/>
      <c r="I482" s="341"/>
      <c r="J482" s="77">
        <v>2</v>
      </c>
      <c r="K482" s="92"/>
    </row>
    <row r="483" spans="1:11" ht="21" x14ac:dyDescent="0.25">
      <c r="A483" s="14" t="s">
        <v>1506</v>
      </c>
      <c r="B483" s="386" t="s">
        <v>2879</v>
      </c>
      <c r="C483" s="387" t="s">
        <v>2880</v>
      </c>
      <c r="D483" s="388">
        <v>45872</v>
      </c>
      <c r="E483" s="328">
        <v>45884</v>
      </c>
      <c r="F483" s="323" t="s">
        <v>2881</v>
      </c>
      <c r="G483" s="387">
        <v>45024871</v>
      </c>
      <c r="H483" s="323" t="s">
        <v>2498</v>
      </c>
      <c r="I483" s="341">
        <v>60</v>
      </c>
      <c r="J483" s="77">
        <v>2</v>
      </c>
      <c r="K483" s="92"/>
    </row>
    <row r="484" spans="1:11" ht="13.2" x14ac:dyDescent="0.25">
      <c r="A484" s="14" t="s">
        <v>1506</v>
      </c>
      <c r="B484" s="386" t="s">
        <v>2879</v>
      </c>
      <c r="C484" s="386" t="s">
        <v>2879</v>
      </c>
      <c r="D484" s="388">
        <v>45870</v>
      </c>
      <c r="E484" s="328">
        <v>45884</v>
      </c>
      <c r="F484" s="323" t="s">
        <v>2710</v>
      </c>
      <c r="G484" s="387"/>
      <c r="H484" s="390" t="s">
        <v>2882</v>
      </c>
      <c r="I484" s="341">
        <v>152.24</v>
      </c>
      <c r="J484" s="77">
        <v>2</v>
      </c>
      <c r="K484" s="92"/>
    </row>
    <row r="485" spans="1:11" ht="13.2" x14ac:dyDescent="0.25">
      <c r="A485" s="14" t="s">
        <v>1506</v>
      </c>
      <c r="B485" s="386" t="s">
        <v>2879</v>
      </c>
      <c r="C485" s="386" t="s">
        <v>2883</v>
      </c>
      <c r="D485" s="388">
        <v>45872</v>
      </c>
      <c r="E485" s="328">
        <v>45884</v>
      </c>
      <c r="F485" s="323" t="s">
        <v>2884</v>
      </c>
      <c r="G485" s="387">
        <v>30222931</v>
      </c>
      <c r="H485" s="390" t="s">
        <v>1772</v>
      </c>
      <c r="I485" s="341">
        <v>396</v>
      </c>
      <c r="J485" s="77">
        <v>2</v>
      </c>
      <c r="K485" s="92"/>
    </row>
    <row r="486" spans="1:11" ht="21" x14ac:dyDescent="0.25">
      <c r="A486" s="14" t="s">
        <v>1506</v>
      </c>
      <c r="B486" s="386" t="s">
        <v>2879</v>
      </c>
      <c r="C486" s="386" t="s">
        <v>2879</v>
      </c>
      <c r="D486" s="388">
        <v>45870</v>
      </c>
      <c r="E486" s="328">
        <v>45884</v>
      </c>
      <c r="F486" s="513" t="s">
        <v>2885</v>
      </c>
      <c r="G486" s="387"/>
      <c r="H486" s="390" t="s">
        <v>2882</v>
      </c>
      <c r="I486" s="341">
        <v>145.63</v>
      </c>
      <c r="J486" s="77">
        <v>2</v>
      </c>
      <c r="K486" s="92"/>
    </row>
    <row r="487" spans="1:11" ht="51.6" x14ac:dyDescent="0.25">
      <c r="A487" s="14" t="s">
        <v>1506</v>
      </c>
      <c r="B487" s="386"/>
      <c r="C487" s="395"/>
      <c r="D487" s="396"/>
      <c r="E487" s="323"/>
      <c r="F487" s="324" t="s">
        <v>2886</v>
      </c>
      <c r="G487" s="387"/>
      <c r="H487" s="390"/>
      <c r="I487" s="341"/>
      <c r="J487" s="77">
        <v>2</v>
      </c>
      <c r="K487" s="92"/>
    </row>
    <row r="488" spans="1:11" ht="21" x14ac:dyDescent="0.25">
      <c r="A488" s="14" t="s">
        <v>1506</v>
      </c>
      <c r="B488" s="386" t="s">
        <v>2887</v>
      </c>
      <c r="C488" s="386" t="s">
        <v>2888</v>
      </c>
      <c r="D488" s="414" t="s">
        <v>2049</v>
      </c>
      <c r="E488" s="331" t="s">
        <v>2767</v>
      </c>
      <c r="F488" s="323" t="s">
        <v>2889</v>
      </c>
      <c r="G488" s="387">
        <v>45024871</v>
      </c>
      <c r="H488" s="323" t="s">
        <v>2498</v>
      </c>
      <c r="I488" s="341">
        <v>105</v>
      </c>
      <c r="J488" s="77">
        <v>2</v>
      </c>
      <c r="K488" s="92"/>
    </row>
    <row r="489" spans="1:11" ht="21" x14ac:dyDescent="0.25">
      <c r="A489" s="14" t="s">
        <v>1506</v>
      </c>
      <c r="B489" s="386" t="s">
        <v>2887</v>
      </c>
      <c r="C489" s="386" t="s">
        <v>2887</v>
      </c>
      <c r="D489" s="414" t="s">
        <v>2049</v>
      </c>
      <c r="E489" s="331" t="s">
        <v>2767</v>
      </c>
      <c r="F489" s="323" t="s">
        <v>2890</v>
      </c>
      <c r="G489" s="387"/>
      <c r="H489" s="390" t="s">
        <v>2348</v>
      </c>
      <c r="I489" s="341">
        <v>312.29000000000002</v>
      </c>
      <c r="J489" s="77">
        <v>2</v>
      </c>
      <c r="K489" s="92"/>
    </row>
    <row r="490" spans="1:11" ht="13.2" x14ac:dyDescent="0.25">
      <c r="A490" s="14" t="s">
        <v>1506</v>
      </c>
      <c r="B490" s="386" t="s">
        <v>2887</v>
      </c>
      <c r="C490" s="387">
        <v>227</v>
      </c>
      <c r="D490" s="387" t="s">
        <v>2891</v>
      </c>
      <c r="E490" s="331" t="s">
        <v>2767</v>
      </c>
      <c r="F490" s="415" t="s">
        <v>2892</v>
      </c>
      <c r="G490" s="387">
        <v>30222931</v>
      </c>
      <c r="H490" s="390" t="s">
        <v>1772</v>
      </c>
      <c r="I490" s="341">
        <v>158</v>
      </c>
      <c r="J490" s="77">
        <v>2</v>
      </c>
      <c r="K490" s="92"/>
    </row>
    <row r="491" spans="1:11" ht="30.6" x14ac:dyDescent="0.25">
      <c r="A491" s="14" t="s">
        <v>1506</v>
      </c>
      <c r="B491" s="386" t="s">
        <v>2887</v>
      </c>
      <c r="C491" s="386" t="s">
        <v>2887</v>
      </c>
      <c r="D491" s="414" t="s">
        <v>2049</v>
      </c>
      <c r="E491" s="331" t="s">
        <v>2767</v>
      </c>
      <c r="F491" s="404" t="s">
        <v>2893</v>
      </c>
      <c r="G491" s="387"/>
      <c r="H491" s="390" t="s">
        <v>2348</v>
      </c>
      <c r="I491" s="341">
        <v>195.3</v>
      </c>
      <c r="J491" s="77">
        <v>2</v>
      </c>
      <c r="K491" s="92"/>
    </row>
    <row r="492" spans="1:11" ht="21" x14ac:dyDescent="0.25">
      <c r="A492" s="14" t="s">
        <v>1506</v>
      </c>
      <c r="B492" s="386" t="s">
        <v>2887</v>
      </c>
      <c r="C492" s="387" t="s">
        <v>2894</v>
      </c>
      <c r="D492" s="387" t="s">
        <v>2891</v>
      </c>
      <c r="E492" s="331" t="s">
        <v>2767</v>
      </c>
      <c r="F492" s="415" t="s">
        <v>2892</v>
      </c>
      <c r="G492" s="387">
        <v>45024871</v>
      </c>
      <c r="H492" s="323" t="s">
        <v>2498</v>
      </c>
      <c r="I492" s="341">
        <v>20</v>
      </c>
      <c r="J492" s="77">
        <v>2</v>
      </c>
      <c r="K492" s="92"/>
    </row>
    <row r="493" spans="1:11" ht="72" x14ac:dyDescent="0.25">
      <c r="A493" s="14" t="s">
        <v>1506</v>
      </c>
      <c r="B493" s="416"/>
      <c r="C493" s="417"/>
      <c r="D493" s="418"/>
      <c r="E493" s="337"/>
      <c r="F493" s="385" t="s">
        <v>2394</v>
      </c>
      <c r="G493" s="419"/>
      <c r="H493" s="420"/>
      <c r="I493" s="421"/>
      <c r="J493" s="77">
        <v>2</v>
      </c>
      <c r="K493" s="92"/>
    </row>
    <row r="494" spans="1:11" ht="13.2" x14ac:dyDescent="0.25">
      <c r="A494" s="14" t="s">
        <v>1506</v>
      </c>
      <c r="B494" s="334" t="s">
        <v>2395</v>
      </c>
      <c r="C494" s="417">
        <v>2</v>
      </c>
      <c r="D494" s="336" t="s">
        <v>2061</v>
      </c>
      <c r="E494" s="422" t="s">
        <v>2396</v>
      </c>
      <c r="F494" s="423" t="s">
        <v>2397</v>
      </c>
      <c r="G494" s="424">
        <v>43267395</v>
      </c>
      <c r="H494" s="425" t="s">
        <v>2398</v>
      </c>
      <c r="I494" s="421">
        <v>120</v>
      </c>
      <c r="J494" s="77">
        <v>2</v>
      </c>
      <c r="K494" s="92"/>
    </row>
    <row r="495" spans="1:11" ht="13.2" x14ac:dyDescent="0.25">
      <c r="A495" s="14" t="s">
        <v>1506</v>
      </c>
      <c r="B495" s="334" t="s">
        <v>2395</v>
      </c>
      <c r="C495" s="417">
        <v>1912025</v>
      </c>
      <c r="D495" s="336" t="s">
        <v>2399</v>
      </c>
      <c r="E495" s="422" t="s">
        <v>2396</v>
      </c>
      <c r="F495" s="337" t="s">
        <v>2400</v>
      </c>
      <c r="G495" s="424">
        <v>37806203</v>
      </c>
      <c r="H495" s="425" t="s">
        <v>2067</v>
      </c>
      <c r="I495" s="421">
        <v>170</v>
      </c>
      <c r="J495" s="77">
        <v>2</v>
      </c>
      <c r="K495" s="92"/>
    </row>
    <row r="496" spans="1:11" ht="24" x14ac:dyDescent="0.25">
      <c r="A496" s="14" t="s">
        <v>1506</v>
      </c>
      <c r="B496" s="334" t="s">
        <v>2395</v>
      </c>
      <c r="C496" s="417" t="s">
        <v>2401</v>
      </c>
      <c r="D496" s="336" t="s">
        <v>2061</v>
      </c>
      <c r="E496" s="422" t="s">
        <v>2396</v>
      </c>
      <c r="F496" s="337" t="s">
        <v>2402</v>
      </c>
      <c r="G496" s="419"/>
      <c r="H496" s="426" t="s">
        <v>2403</v>
      </c>
      <c r="I496" s="427">
        <v>237</v>
      </c>
      <c r="J496" s="77">
        <v>2</v>
      </c>
      <c r="K496" s="92"/>
    </row>
    <row r="497" spans="1:11" ht="36" x14ac:dyDescent="0.25">
      <c r="A497" s="14" t="s">
        <v>1506</v>
      </c>
      <c r="B497" s="334" t="s">
        <v>2395</v>
      </c>
      <c r="C497" s="334" t="s">
        <v>2404</v>
      </c>
      <c r="D497" s="336" t="s">
        <v>2061</v>
      </c>
      <c r="E497" s="422" t="s">
        <v>2396</v>
      </c>
      <c r="F497" s="337" t="s">
        <v>2405</v>
      </c>
      <c r="G497" s="419"/>
      <c r="H497" s="426" t="s">
        <v>2403</v>
      </c>
      <c r="I497" s="421">
        <v>212.75</v>
      </c>
      <c r="J497" s="77">
        <v>2</v>
      </c>
      <c r="K497" s="92"/>
    </row>
    <row r="498" spans="1:11" ht="51.6" x14ac:dyDescent="0.25">
      <c r="A498" s="14" t="s">
        <v>1506</v>
      </c>
      <c r="B498" s="416"/>
      <c r="C498" s="417"/>
      <c r="D498" s="418"/>
      <c r="E498" s="337"/>
      <c r="F498" s="428" t="s">
        <v>2406</v>
      </c>
      <c r="G498" s="419"/>
      <c r="H498" s="417"/>
      <c r="I498" s="421"/>
      <c r="J498" s="77">
        <v>2</v>
      </c>
      <c r="K498" s="92"/>
    </row>
    <row r="499" spans="1:11" ht="13.2" x14ac:dyDescent="0.25">
      <c r="A499" s="14" t="s">
        <v>1506</v>
      </c>
      <c r="B499" s="334" t="s">
        <v>2407</v>
      </c>
      <c r="C499" s="334" t="s">
        <v>2408</v>
      </c>
      <c r="D499" s="429" t="s">
        <v>1651</v>
      </c>
      <c r="E499" s="380" t="s">
        <v>1889</v>
      </c>
      <c r="F499" s="423" t="s">
        <v>2409</v>
      </c>
      <c r="G499" s="424">
        <v>5578068</v>
      </c>
      <c r="H499" s="425" t="s">
        <v>2410</v>
      </c>
      <c r="I499" s="430">
        <v>93</v>
      </c>
      <c r="J499" s="77">
        <v>2</v>
      </c>
      <c r="K499" s="92"/>
    </row>
    <row r="500" spans="1:11" ht="13.2" x14ac:dyDescent="0.25">
      <c r="A500" s="14" t="s">
        <v>1506</v>
      </c>
      <c r="B500" s="334" t="s">
        <v>2407</v>
      </c>
      <c r="C500" s="417" t="s">
        <v>2411</v>
      </c>
      <c r="D500" s="429" t="s">
        <v>1651</v>
      </c>
      <c r="E500" s="380" t="s">
        <v>1889</v>
      </c>
      <c r="F500" s="423" t="s">
        <v>2412</v>
      </c>
      <c r="G500" s="431">
        <v>46158766</v>
      </c>
      <c r="H500" s="431" t="s">
        <v>2413</v>
      </c>
      <c r="I500" s="432">
        <v>112.5</v>
      </c>
      <c r="J500" s="77">
        <v>2</v>
      </c>
      <c r="K500" s="92"/>
    </row>
    <row r="501" spans="1:11" ht="13.2" x14ac:dyDescent="0.25">
      <c r="A501" s="14" t="s">
        <v>1506</v>
      </c>
      <c r="B501" s="334" t="s">
        <v>2407</v>
      </c>
      <c r="C501" s="334" t="s">
        <v>2407</v>
      </c>
      <c r="D501" s="433" t="s">
        <v>2358</v>
      </c>
      <c r="E501" s="380" t="s">
        <v>1889</v>
      </c>
      <c r="F501" s="434" t="s">
        <v>2414</v>
      </c>
      <c r="G501" s="435"/>
      <c r="H501" s="436" t="s">
        <v>2415</v>
      </c>
      <c r="I501" s="432">
        <v>377.4</v>
      </c>
      <c r="J501" s="77">
        <v>2</v>
      </c>
      <c r="K501" s="92"/>
    </row>
    <row r="502" spans="1:11" ht="21" x14ac:dyDescent="0.25">
      <c r="A502" s="14" t="s">
        <v>1506</v>
      </c>
      <c r="B502" s="334" t="s">
        <v>2407</v>
      </c>
      <c r="C502" s="334" t="s">
        <v>2407</v>
      </c>
      <c r="D502" s="429" t="s">
        <v>1651</v>
      </c>
      <c r="E502" s="380" t="s">
        <v>1889</v>
      </c>
      <c r="F502" s="434" t="s">
        <v>2416</v>
      </c>
      <c r="G502" s="435"/>
      <c r="H502" s="436" t="s">
        <v>2415</v>
      </c>
      <c r="I502" s="432">
        <v>490.39</v>
      </c>
      <c r="J502" s="77">
        <v>2</v>
      </c>
      <c r="K502" s="92"/>
    </row>
    <row r="503" spans="1:11" ht="21" x14ac:dyDescent="0.25">
      <c r="A503" s="14" t="s">
        <v>1506</v>
      </c>
      <c r="B503" s="334" t="s">
        <v>2407</v>
      </c>
      <c r="C503" s="334" t="s">
        <v>2417</v>
      </c>
      <c r="D503" s="429" t="s">
        <v>2358</v>
      </c>
      <c r="E503" s="380" t="s">
        <v>1889</v>
      </c>
      <c r="F503" s="434" t="s">
        <v>2418</v>
      </c>
      <c r="G503" s="435">
        <v>54191661</v>
      </c>
      <c r="H503" s="437" t="s">
        <v>2419</v>
      </c>
      <c r="I503" s="432">
        <v>190</v>
      </c>
      <c r="J503" s="77">
        <v>2</v>
      </c>
      <c r="K503" s="92"/>
    </row>
    <row r="504" spans="1:11" ht="40.799999999999997" x14ac:dyDescent="0.25">
      <c r="A504" s="14" t="s">
        <v>1506</v>
      </c>
      <c r="B504" s="334"/>
      <c r="C504" s="417"/>
      <c r="D504" s="336"/>
      <c r="E504" s="422"/>
      <c r="F504" s="438" t="s">
        <v>2420</v>
      </c>
      <c r="G504" s="424"/>
      <c r="H504" s="425"/>
      <c r="I504" s="421"/>
      <c r="J504" s="77">
        <v>2</v>
      </c>
      <c r="K504" s="92"/>
    </row>
    <row r="505" spans="1:11" ht="21" x14ac:dyDescent="0.25">
      <c r="A505" s="14" t="s">
        <v>1506</v>
      </c>
      <c r="B505" s="334" t="s">
        <v>2421</v>
      </c>
      <c r="C505" s="334" t="s">
        <v>2421</v>
      </c>
      <c r="D505" s="336" t="s">
        <v>1523</v>
      </c>
      <c r="E505" s="422" t="s">
        <v>2422</v>
      </c>
      <c r="F505" s="337" t="s">
        <v>2423</v>
      </c>
      <c r="G505" s="419"/>
      <c r="H505" s="426" t="s">
        <v>2403</v>
      </c>
      <c r="I505" s="427">
        <v>144.19999999999999</v>
      </c>
      <c r="J505" s="77">
        <v>2</v>
      </c>
      <c r="K505" s="92"/>
    </row>
    <row r="506" spans="1:11" ht="13.2" x14ac:dyDescent="0.25">
      <c r="A506" s="14" t="s">
        <v>1506</v>
      </c>
      <c r="B506" s="334" t="s">
        <v>2421</v>
      </c>
      <c r="C506" s="334" t="s">
        <v>2424</v>
      </c>
      <c r="D506" s="336" t="s">
        <v>2425</v>
      </c>
      <c r="E506" s="422" t="s">
        <v>2422</v>
      </c>
      <c r="F506" s="337" t="s">
        <v>2426</v>
      </c>
      <c r="G506" s="424">
        <v>31729746</v>
      </c>
      <c r="H506" s="425" t="s">
        <v>2427</v>
      </c>
      <c r="I506" s="427">
        <v>190.5</v>
      </c>
      <c r="J506" s="77">
        <v>2</v>
      </c>
      <c r="K506" s="92"/>
    </row>
    <row r="507" spans="1:11" ht="24" x14ac:dyDescent="0.25">
      <c r="A507" s="14" t="s">
        <v>1506</v>
      </c>
      <c r="B507" s="334" t="s">
        <v>2421</v>
      </c>
      <c r="C507" s="334" t="s">
        <v>2421</v>
      </c>
      <c r="D507" s="336" t="s">
        <v>1523</v>
      </c>
      <c r="E507" s="422" t="s">
        <v>2422</v>
      </c>
      <c r="F507" s="337" t="s">
        <v>2428</v>
      </c>
      <c r="G507" s="424"/>
      <c r="H507" s="426" t="s">
        <v>2403</v>
      </c>
      <c r="I507" s="427">
        <v>248.36</v>
      </c>
      <c r="J507" s="77">
        <v>2</v>
      </c>
      <c r="K507" s="92"/>
    </row>
    <row r="508" spans="1:11" ht="13.2" x14ac:dyDescent="0.25">
      <c r="A508" s="14" t="s">
        <v>1506</v>
      </c>
      <c r="B508" s="334" t="s">
        <v>2421</v>
      </c>
      <c r="C508" s="334" t="s">
        <v>2429</v>
      </c>
      <c r="D508" s="336" t="s">
        <v>1523</v>
      </c>
      <c r="E508" s="422" t="s">
        <v>2422</v>
      </c>
      <c r="F508" s="439" t="s">
        <v>2430</v>
      </c>
      <c r="G508" s="424">
        <v>31300421</v>
      </c>
      <c r="H508" s="440" t="s">
        <v>2003</v>
      </c>
      <c r="I508" s="421">
        <v>50</v>
      </c>
      <c r="J508" s="77">
        <v>2</v>
      </c>
      <c r="K508" s="92"/>
    </row>
    <row r="509" spans="1:11" ht="51.6" x14ac:dyDescent="0.25">
      <c r="A509" s="14" t="s">
        <v>1506</v>
      </c>
      <c r="B509" s="416"/>
      <c r="C509" s="417"/>
      <c r="D509" s="418"/>
      <c r="E509" s="337"/>
      <c r="F509" s="428" t="s">
        <v>2431</v>
      </c>
      <c r="G509" s="419"/>
      <c r="H509" s="417"/>
      <c r="I509" s="421"/>
      <c r="J509" s="77">
        <v>2</v>
      </c>
      <c r="K509" s="92"/>
    </row>
    <row r="510" spans="1:11" ht="13.2" x14ac:dyDescent="0.25">
      <c r="A510" s="14" t="s">
        <v>1506</v>
      </c>
      <c r="B510" s="334" t="s">
        <v>2432</v>
      </c>
      <c r="C510" s="417">
        <v>175</v>
      </c>
      <c r="D510" s="336" t="s">
        <v>1770</v>
      </c>
      <c r="E510" s="337" t="s">
        <v>2226</v>
      </c>
      <c r="F510" s="337" t="s">
        <v>2433</v>
      </c>
      <c r="G510" s="419">
        <v>30222931</v>
      </c>
      <c r="H510" s="426" t="s">
        <v>2434</v>
      </c>
      <c r="I510" s="421">
        <v>192</v>
      </c>
      <c r="J510" s="77">
        <v>2</v>
      </c>
      <c r="K510" s="92"/>
    </row>
    <row r="511" spans="1:11" ht="21" x14ac:dyDescent="0.25">
      <c r="A511" s="14" t="s">
        <v>1506</v>
      </c>
      <c r="B511" s="334" t="s">
        <v>2432</v>
      </c>
      <c r="C511" s="417">
        <v>2</v>
      </c>
      <c r="D511" s="336" t="s">
        <v>2435</v>
      </c>
      <c r="E511" s="337" t="s">
        <v>2226</v>
      </c>
      <c r="F511" s="439" t="s">
        <v>2436</v>
      </c>
      <c r="G511" s="419"/>
      <c r="H511" s="426" t="s">
        <v>2403</v>
      </c>
      <c r="I511" s="421">
        <v>103.97</v>
      </c>
      <c r="J511" s="77">
        <v>2</v>
      </c>
      <c r="K511" s="92"/>
    </row>
    <row r="512" spans="1:11" ht="21" x14ac:dyDescent="0.25">
      <c r="A512" s="14" t="s">
        <v>1506</v>
      </c>
      <c r="B512" s="334" t="s">
        <v>2432</v>
      </c>
      <c r="C512" s="417">
        <v>3.4</v>
      </c>
      <c r="D512" s="336" t="s">
        <v>2435</v>
      </c>
      <c r="E512" s="337" t="s">
        <v>2226</v>
      </c>
      <c r="F512" s="423" t="s">
        <v>2437</v>
      </c>
      <c r="G512" s="419"/>
      <c r="H512" s="426" t="s">
        <v>2403</v>
      </c>
      <c r="I512" s="421">
        <v>28</v>
      </c>
      <c r="J512" s="77">
        <v>2</v>
      </c>
      <c r="K512" s="92"/>
    </row>
    <row r="513" spans="1:11" ht="21" x14ac:dyDescent="0.25">
      <c r="A513" s="14" t="s">
        <v>1506</v>
      </c>
      <c r="B513" s="334" t="s">
        <v>2432</v>
      </c>
      <c r="C513" s="417" t="s">
        <v>2438</v>
      </c>
      <c r="D513" s="336" t="s">
        <v>2435</v>
      </c>
      <c r="E513" s="337" t="s">
        <v>2226</v>
      </c>
      <c r="F513" s="423" t="s">
        <v>2439</v>
      </c>
      <c r="G513" s="419"/>
      <c r="H513" s="426" t="s">
        <v>2403</v>
      </c>
      <c r="I513" s="421">
        <v>45.6</v>
      </c>
      <c r="J513" s="77">
        <v>2</v>
      </c>
      <c r="K513" s="92"/>
    </row>
    <row r="514" spans="1:11" ht="13.2" x14ac:dyDescent="0.25">
      <c r="A514" s="14" t="s">
        <v>1506</v>
      </c>
      <c r="B514" s="334" t="s">
        <v>2432</v>
      </c>
      <c r="C514" s="417" t="s">
        <v>2440</v>
      </c>
      <c r="D514" s="336" t="s">
        <v>2435</v>
      </c>
      <c r="E514" s="337" t="s">
        <v>2226</v>
      </c>
      <c r="F514" s="439" t="s">
        <v>2441</v>
      </c>
      <c r="G514" s="419">
        <v>45024871</v>
      </c>
      <c r="H514" s="426" t="s">
        <v>2442</v>
      </c>
      <c r="I514" s="421">
        <v>190</v>
      </c>
      <c r="J514" s="77">
        <v>2</v>
      </c>
      <c r="K514" s="92"/>
    </row>
    <row r="515" spans="1:11" ht="21" x14ac:dyDescent="0.25">
      <c r="A515" s="14" t="s">
        <v>1506</v>
      </c>
      <c r="B515" s="334" t="s">
        <v>2432</v>
      </c>
      <c r="C515" s="334" t="s">
        <v>2432</v>
      </c>
      <c r="D515" s="336" t="s">
        <v>2435</v>
      </c>
      <c r="E515" s="337" t="s">
        <v>2226</v>
      </c>
      <c r="F515" s="439" t="s">
        <v>2443</v>
      </c>
      <c r="G515" s="419"/>
      <c r="H515" s="426" t="s">
        <v>2403</v>
      </c>
      <c r="I515" s="421">
        <v>253.38</v>
      </c>
      <c r="J515" s="77">
        <v>2</v>
      </c>
      <c r="K515" s="92"/>
    </row>
    <row r="516" spans="1:11" ht="51" x14ac:dyDescent="0.25">
      <c r="A516" s="14" t="s">
        <v>1506</v>
      </c>
      <c r="B516" s="416"/>
      <c r="C516" s="417"/>
      <c r="D516" s="418"/>
      <c r="E516" s="337"/>
      <c r="F516" s="438" t="s">
        <v>2444</v>
      </c>
      <c r="G516" s="419"/>
      <c r="H516" s="417"/>
      <c r="I516" s="421"/>
      <c r="J516" s="77">
        <v>2</v>
      </c>
      <c r="K516" s="92"/>
    </row>
    <row r="517" spans="1:11" ht="21" x14ac:dyDescent="0.25">
      <c r="A517" s="14" t="s">
        <v>1506</v>
      </c>
      <c r="B517" s="334" t="s">
        <v>2445</v>
      </c>
      <c r="C517" s="334" t="s">
        <v>2445</v>
      </c>
      <c r="D517" s="336" t="s">
        <v>2202</v>
      </c>
      <c r="E517" s="337" t="s">
        <v>2226</v>
      </c>
      <c r="F517" s="439" t="s">
        <v>2446</v>
      </c>
      <c r="G517" s="419"/>
      <c r="H517" s="426" t="s">
        <v>2403</v>
      </c>
      <c r="I517" s="421">
        <v>451.2</v>
      </c>
      <c r="J517" s="77">
        <v>2</v>
      </c>
      <c r="K517" s="92"/>
    </row>
    <row r="518" spans="1:11" ht="13.2" x14ac:dyDescent="0.25">
      <c r="A518" s="14" t="s">
        <v>1506</v>
      </c>
      <c r="B518" s="334" t="s">
        <v>2445</v>
      </c>
      <c r="C518" s="417" t="s">
        <v>2447</v>
      </c>
      <c r="D518" s="336" t="s">
        <v>2202</v>
      </c>
      <c r="E518" s="337" t="s">
        <v>2226</v>
      </c>
      <c r="F518" s="337" t="s">
        <v>2448</v>
      </c>
      <c r="G518" s="441">
        <v>51667509</v>
      </c>
      <c r="H518" s="425" t="s">
        <v>2449</v>
      </c>
      <c r="I518" s="421">
        <v>570</v>
      </c>
      <c r="J518" s="77">
        <v>2</v>
      </c>
      <c r="K518" s="92"/>
    </row>
    <row r="519" spans="1:11" ht="24" x14ac:dyDescent="0.25">
      <c r="A519" s="14" t="s">
        <v>1506</v>
      </c>
      <c r="B519" s="334" t="s">
        <v>2445</v>
      </c>
      <c r="C519" s="334" t="s">
        <v>2445</v>
      </c>
      <c r="D519" s="336" t="s">
        <v>2222</v>
      </c>
      <c r="E519" s="337" t="s">
        <v>2226</v>
      </c>
      <c r="F519" s="337" t="s">
        <v>2450</v>
      </c>
      <c r="G519" s="419"/>
      <c r="H519" s="426" t="s">
        <v>2403</v>
      </c>
      <c r="I519" s="421">
        <v>322.07</v>
      </c>
      <c r="J519" s="77">
        <v>2</v>
      </c>
      <c r="K519" s="92"/>
    </row>
    <row r="520" spans="1:11" ht="21" x14ac:dyDescent="0.25">
      <c r="A520" s="14" t="s">
        <v>1506</v>
      </c>
      <c r="B520" s="334" t="s">
        <v>2445</v>
      </c>
      <c r="C520" s="417">
        <v>25052529</v>
      </c>
      <c r="D520" s="336" t="s">
        <v>2163</v>
      </c>
      <c r="E520" s="337" t="s">
        <v>2226</v>
      </c>
      <c r="F520" s="439" t="s">
        <v>2451</v>
      </c>
      <c r="G520" s="442">
        <v>31300421</v>
      </c>
      <c r="H520" s="316" t="s">
        <v>1659</v>
      </c>
      <c r="I520" s="421">
        <v>210</v>
      </c>
      <c r="J520" s="77">
        <v>2</v>
      </c>
      <c r="K520" s="92"/>
    </row>
    <row r="521" spans="1:11" ht="51" x14ac:dyDescent="0.25">
      <c r="A521" s="14" t="s">
        <v>1506</v>
      </c>
      <c r="B521" s="416"/>
      <c r="C521" s="417"/>
      <c r="D521" s="418"/>
      <c r="E521" s="337"/>
      <c r="F521" s="438" t="s">
        <v>2452</v>
      </c>
      <c r="G521" s="419"/>
      <c r="H521" s="417"/>
      <c r="I521" s="421"/>
      <c r="J521" s="77">
        <v>2</v>
      </c>
      <c r="K521" s="92"/>
    </row>
    <row r="522" spans="1:11" ht="21" x14ac:dyDescent="0.25">
      <c r="A522" s="14" t="s">
        <v>1506</v>
      </c>
      <c r="B522" s="334" t="s">
        <v>2453</v>
      </c>
      <c r="C522" s="334" t="s">
        <v>2453</v>
      </c>
      <c r="D522" s="336" t="s">
        <v>2389</v>
      </c>
      <c r="E522" s="337" t="s">
        <v>2038</v>
      </c>
      <c r="F522" s="439" t="s">
        <v>2443</v>
      </c>
      <c r="G522" s="419"/>
      <c r="H522" s="426" t="s">
        <v>2403</v>
      </c>
      <c r="I522" s="421">
        <v>511.6</v>
      </c>
      <c r="J522" s="77">
        <v>2</v>
      </c>
      <c r="K522" s="92"/>
    </row>
    <row r="523" spans="1:11" ht="21" x14ac:dyDescent="0.25">
      <c r="A523" s="14" t="s">
        <v>1506</v>
      </c>
      <c r="B523" s="334" t="s">
        <v>2453</v>
      </c>
      <c r="C523" s="417" t="s">
        <v>2454</v>
      </c>
      <c r="D523" s="336" t="s">
        <v>2455</v>
      </c>
      <c r="E523" s="337" t="s">
        <v>2038</v>
      </c>
      <c r="F523" s="439" t="s">
        <v>2456</v>
      </c>
      <c r="G523" s="442">
        <v>31300421</v>
      </c>
      <c r="H523" s="316" t="s">
        <v>1659</v>
      </c>
      <c r="I523" s="421">
        <v>230</v>
      </c>
      <c r="J523" s="77">
        <v>2</v>
      </c>
      <c r="K523" s="92"/>
    </row>
    <row r="524" spans="1:11" ht="13.2" x14ac:dyDescent="0.25">
      <c r="A524" s="14" t="s">
        <v>1506</v>
      </c>
      <c r="B524" s="334" t="s">
        <v>2453</v>
      </c>
      <c r="C524" s="417" t="s">
        <v>2457</v>
      </c>
      <c r="D524" s="336" t="s">
        <v>2389</v>
      </c>
      <c r="E524" s="337" t="s">
        <v>2038</v>
      </c>
      <c r="F524" s="337" t="s">
        <v>2448</v>
      </c>
      <c r="G524" s="419">
        <v>2120738631</v>
      </c>
      <c r="H524" s="417" t="s">
        <v>2449</v>
      </c>
      <c r="I524" s="421">
        <v>520</v>
      </c>
      <c r="J524" s="77">
        <v>2</v>
      </c>
      <c r="K524" s="92"/>
    </row>
    <row r="525" spans="1:11" ht="24" x14ac:dyDescent="0.25">
      <c r="A525" s="14" t="s">
        <v>1506</v>
      </c>
      <c r="B525" s="334" t="s">
        <v>2453</v>
      </c>
      <c r="C525" s="334" t="s">
        <v>2453</v>
      </c>
      <c r="D525" s="336" t="s">
        <v>2389</v>
      </c>
      <c r="E525" s="337" t="s">
        <v>2038</v>
      </c>
      <c r="F525" s="337" t="s">
        <v>2450</v>
      </c>
      <c r="G525" s="419"/>
      <c r="H525" s="426" t="s">
        <v>2403</v>
      </c>
      <c r="I525" s="421">
        <v>367.68</v>
      </c>
      <c r="J525" s="77">
        <v>2</v>
      </c>
      <c r="K525" s="92"/>
    </row>
    <row r="526" spans="1:11" ht="61.2" x14ac:dyDescent="0.25">
      <c r="A526" s="14" t="s">
        <v>1506</v>
      </c>
      <c r="B526" s="334"/>
      <c r="C526" s="419"/>
      <c r="D526" s="418"/>
      <c r="E526" s="443"/>
      <c r="F526" s="438" t="s">
        <v>2458</v>
      </c>
      <c r="G526" s="419"/>
      <c r="H526" s="444"/>
      <c r="I526" s="421"/>
      <c r="J526" s="77">
        <v>2</v>
      </c>
      <c r="K526" s="92"/>
    </row>
    <row r="527" spans="1:11" ht="21" x14ac:dyDescent="0.25">
      <c r="A527" s="14" t="s">
        <v>1506</v>
      </c>
      <c r="B527" s="445" t="s">
        <v>2459</v>
      </c>
      <c r="C527" s="446" t="s">
        <v>2460</v>
      </c>
      <c r="D527" s="447" t="s">
        <v>2399</v>
      </c>
      <c r="E527" s="447" t="s">
        <v>2461</v>
      </c>
      <c r="F527" s="337" t="s">
        <v>2462</v>
      </c>
      <c r="G527" s="446"/>
      <c r="H527" s="316" t="s">
        <v>2463</v>
      </c>
      <c r="I527" s="421">
        <v>914</v>
      </c>
      <c r="J527" s="77">
        <v>2</v>
      </c>
      <c r="K527" s="92"/>
    </row>
    <row r="528" spans="1:11" ht="21" x14ac:dyDescent="0.25">
      <c r="A528" s="14" t="s">
        <v>1506</v>
      </c>
      <c r="B528" s="445" t="s">
        <v>2459</v>
      </c>
      <c r="C528" s="446" t="s">
        <v>2464</v>
      </c>
      <c r="D528" s="447" t="s">
        <v>2399</v>
      </c>
      <c r="E528" s="447" t="s">
        <v>2461</v>
      </c>
      <c r="F528" s="337" t="s">
        <v>2465</v>
      </c>
      <c r="G528" s="446"/>
      <c r="H528" s="316" t="s">
        <v>2463</v>
      </c>
      <c r="I528" s="421">
        <v>310</v>
      </c>
      <c r="J528" s="77">
        <v>2</v>
      </c>
      <c r="K528" s="92"/>
    </row>
    <row r="529" spans="1:11" ht="24" x14ac:dyDescent="0.25">
      <c r="A529" s="14" t="s">
        <v>1506</v>
      </c>
      <c r="B529" s="445" t="s">
        <v>2459</v>
      </c>
      <c r="C529" s="446" t="s">
        <v>2459</v>
      </c>
      <c r="D529" s="447" t="s">
        <v>2399</v>
      </c>
      <c r="E529" s="447" t="s">
        <v>2461</v>
      </c>
      <c r="F529" s="337" t="s">
        <v>2466</v>
      </c>
      <c r="G529" s="446"/>
      <c r="H529" s="316" t="s">
        <v>2463</v>
      </c>
      <c r="I529" s="421">
        <v>701.6</v>
      </c>
      <c r="J529" s="77">
        <v>2</v>
      </c>
      <c r="K529" s="92"/>
    </row>
    <row r="530" spans="1:11" ht="36" x14ac:dyDescent="0.25">
      <c r="A530" s="14" t="s">
        <v>1506</v>
      </c>
      <c r="B530" s="445" t="s">
        <v>2459</v>
      </c>
      <c r="C530" s="446" t="s">
        <v>2467</v>
      </c>
      <c r="D530" s="447" t="s">
        <v>2399</v>
      </c>
      <c r="E530" s="447" t="s">
        <v>2461</v>
      </c>
      <c r="F530" s="337" t="s">
        <v>2468</v>
      </c>
      <c r="G530" s="315"/>
      <c r="H530" s="316" t="s">
        <v>2463</v>
      </c>
      <c r="I530" s="421">
        <v>557.89</v>
      </c>
      <c r="J530" s="77">
        <v>2</v>
      </c>
      <c r="K530" s="92"/>
    </row>
    <row r="531" spans="1:11" ht="40.799999999999997" x14ac:dyDescent="0.25">
      <c r="A531" s="14" t="s">
        <v>1506</v>
      </c>
      <c r="B531" s="334"/>
      <c r="C531" s="419"/>
      <c r="D531" s="418"/>
      <c r="E531" s="448"/>
      <c r="F531" s="438" t="s">
        <v>2469</v>
      </c>
      <c r="G531" s="419"/>
      <c r="H531" s="419"/>
      <c r="I531" s="421"/>
      <c r="J531" s="77">
        <v>2</v>
      </c>
      <c r="K531" s="92"/>
    </row>
    <row r="532" spans="1:11" ht="24" x14ac:dyDescent="0.25">
      <c r="A532" s="14" t="s">
        <v>1506</v>
      </c>
      <c r="B532" s="420" t="s">
        <v>2470</v>
      </c>
      <c r="C532" s="419" t="s">
        <v>2471</v>
      </c>
      <c r="D532" s="418" t="s">
        <v>2358</v>
      </c>
      <c r="E532" s="448" t="s">
        <v>2472</v>
      </c>
      <c r="F532" s="337" t="s">
        <v>2473</v>
      </c>
      <c r="G532" s="419"/>
      <c r="H532" s="316" t="s">
        <v>2463</v>
      </c>
      <c r="I532" s="421">
        <v>739.85</v>
      </c>
      <c r="J532" s="77">
        <v>2</v>
      </c>
      <c r="K532" s="92"/>
    </row>
    <row r="533" spans="1:11" ht="24" x14ac:dyDescent="0.25">
      <c r="A533" s="14" t="s">
        <v>1506</v>
      </c>
      <c r="B533" s="420" t="s">
        <v>2470</v>
      </c>
      <c r="C533" s="419" t="s">
        <v>2474</v>
      </c>
      <c r="D533" s="418" t="s">
        <v>2346</v>
      </c>
      <c r="E533" s="448" t="s">
        <v>2472</v>
      </c>
      <c r="F533" s="337" t="s">
        <v>2475</v>
      </c>
      <c r="G533" s="419"/>
      <c r="H533" s="316" t="s">
        <v>2463</v>
      </c>
      <c r="I533" s="421">
        <v>874.55</v>
      </c>
      <c r="J533" s="77">
        <v>2</v>
      </c>
      <c r="K533" s="92"/>
    </row>
    <row r="534" spans="1:11" ht="24" x14ac:dyDescent="0.25">
      <c r="A534" s="14" t="s">
        <v>1506</v>
      </c>
      <c r="B534" s="420" t="s">
        <v>2470</v>
      </c>
      <c r="C534" s="419" t="s">
        <v>2476</v>
      </c>
      <c r="D534" s="418" t="s">
        <v>1651</v>
      </c>
      <c r="E534" s="448" t="s">
        <v>2472</v>
      </c>
      <c r="F534" s="337" t="s">
        <v>2477</v>
      </c>
      <c r="G534" s="419"/>
      <c r="H534" s="316" t="s">
        <v>2463</v>
      </c>
      <c r="I534" s="421">
        <v>185</v>
      </c>
      <c r="J534" s="77">
        <v>2</v>
      </c>
      <c r="K534" s="92"/>
    </row>
    <row r="535" spans="1:11" ht="24" x14ac:dyDescent="0.25">
      <c r="A535" s="14" t="s">
        <v>1506</v>
      </c>
      <c r="B535" s="420" t="s">
        <v>2470</v>
      </c>
      <c r="C535" s="337" t="s">
        <v>2470</v>
      </c>
      <c r="D535" s="418" t="s">
        <v>1651</v>
      </c>
      <c r="E535" s="448" t="s">
        <v>2472</v>
      </c>
      <c r="F535" s="337" t="s">
        <v>2478</v>
      </c>
      <c r="G535" s="419"/>
      <c r="H535" s="316" t="s">
        <v>2463</v>
      </c>
      <c r="I535" s="421">
        <v>463</v>
      </c>
      <c r="J535" s="77">
        <v>2</v>
      </c>
      <c r="K535" s="92"/>
    </row>
    <row r="536" spans="1:11" ht="24" x14ac:dyDescent="0.25">
      <c r="A536" s="14" t="s">
        <v>1506</v>
      </c>
      <c r="B536" s="420" t="s">
        <v>2470</v>
      </c>
      <c r="C536" s="337" t="s">
        <v>2470</v>
      </c>
      <c r="D536" s="418" t="s">
        <v>1651</v>
      </c>
      <c r="E536" s="448" t="s">
        <v>2150</v>
      </c>
      <c r="F536" s="449" t="s">
        <v>2479</v>
      </c>
      <c r="G536" s="419"/>
      <c r="H536" s="316" t="s">
        <v>2463</v>
      </c>
      <c r="I536" s="421">
        <v>141.1</v>
      </c>
      <c r="J536" s="77">
        <v>2</v>
      </c>
      <c r="K536" s="92"/>
    </row>
    <row r="537" spans="1:11" ht="30.6" x14ac:dyDescent="0.25">
      <c r="A537" s="14" t="s">
        <v>1506</v>
      </c>
      <c r="B537" s="420"/>
      <c r="C537" s="419"/>
      <c r="D537" s="418"/>
      <c r="E537" s="448"/>
      <c r="F537" s="438" t="s">
        <v>2480</v>
      </c>
      <c r="G537" s="419"/>
      <c r="H537" s="316"/>
      <c r="I537" s="421"/>
      <c r="J537" s="77">
        <v>2</v>
      </c>
      <c r="K537" s="92"/>
    </row>
    <row r="538" spans="1:11" ht="24" x14ac:dyDescent="0.25">
      <c r="A538" s="14" t="s">
        <v>1506</v>
      </c>
      <c r="B538" s="334" t="s">
        <v>2481</v>
      </c>
      <c r="C538" s="450" t="s">
        <v>2481</v>
      </c>
      <c r="D538" s="418" t="s">
        <v>1913</v>
      </c>
      <c r="E538" s="448" t="s">
        <v>2482</v>
      </c>
      <c r="F538" s="337" t="s">
        <v>2483</v>
      </c>
      <c r="G538" s="419"/>
      <c r="H538" s="316" t="s">
        <v>2463</v>
      </c>
      <c r="I538" s="421">
        <v>128</v>
      </c>
      <c r="J538" s="77">
        <v>2</v>
      </c>
      <c r="K538" s="92"/>
    </row>
    <row r="539" spans="1:11" ht="36" x14ac:dyDescent="0.25">
      <c r="A539" s="14" t="s">
        <v>1506</v>
      </c>
      <c r="B539" s="334" t="s">
        <v>2481</v>
      </c>
      <c r="C539" s="337" t="s">
        <v>2484</v>
      </c>
      <c r="D539" s="418" t="s">
        <v>1913</v>
      </c>
      <c r="E539" s="448" t="s">
        <v>2482</v>
      </c>
      <c r="F539" s="337" t="s">
        <v>2485</v>
      </c>
      <c r="G539" s="419"/>
      <c r="H539" s="316" t="s">
        <v>2463</v>
      </c>
      <c r="I539" s="421">
        <v>110</v>
      </c>
      <c r="J539" s="77">
        <v>2</v>
      </c>
      <c r="K539" s="92"/>
    </row>
    <row r="540" spans="1:11" ht="21" x14ac:dyDescent="0.25">
      <c r="A540" s="14" t="s">
        <v>1506</v>
      </c>
      <c r="B540" s="334" t="s">
        <v>2481</v>
      </c>
      <c r="C540" s="450" t="s">
        <v>2481</v>
      </c>
      <c r="D540" s="418" t="s">
        <v>1913</v>
      </c>
      <c r="E540" s="448" t="s">
        <v>2482</v>
      </c>
      <c r="F540" s="337" t="s">
        <v>2486</v>
      </c>
      <c r="G540" s="419"/>
      <c r="H540" s="316" t="s">
        <v>2463</v>
      </c>
      <c r="I540" s="421">
        <v>128.5</v>
      </c>
      <c r="J540" s="77">
        <v>2</v>
      </c>
      <c r="K540" s="92"/>
    </row>
    <row r="541" spans="1:11" ht="51" x14ac:dyDescent="0.25">
      <c r="A541" s="14" t="s">
        <v>1506</v>
      </c>
      <c r="B541" s="334" t="s">
        <v>2487</v>
      </c>
      <c r="C541" s="450" t="s">
        <v>2487</v>
      </c>
      <c r="D541" s="418">
        <v>45751</v>
      </c>
      <c r="E541" s="443">
        <v>45761</v>
      </c>
      <c r="F541" s="438" t="s">
        <v>2488</v>
      </c>
      <c r="G541" s="419"/>
      <c r="H541" s="316" t="s">
        <v>2463</v>
      </c>
      <c r="I541" s="421">
        <v>241.66</v>
      </c>
      <c r="J541" s="77">
        <v>2</v>
      </c>
      <c r="K541" s="92"/>
    </row>
    <row r="542" spans="1:11" ht="51" x14ac:dyDescent="0.25">
      <c r="A542" s="14" t="s">
        <v>1506</v>
      </c>
      <c r="B542" s="420"/>
      <c r="C542" s="419"/>
      <c r="D542" s="418"/>
      <c r="E542" s="448"/>
      <c r="F542" s="438" t="s">
        <v>2489</v>
      </c>
      <c r="G542" s="419"/>
      <c r="H542" s="316"/>
      <c r="I542" s="421"/>
      <c r="J542" s="77">
        <v>2</v>
      </c>
      <c r="K542" s="92"/>
    </row>
    <row r="543" spans="1:11" ht="24" x14ac:dyDescent="0.25">
      <c r="A543" s="14" t="s">
        <v>1506</v>
      </c>
      <c r="B543" s="334" t="s">
        <v>2490</v>
      </c>
      <c r="C543" s="450" t="s">
        <v>2490</v>
      </c>
      <c r="D543" s="418" t="s">
        <v>2435</v>
      </c>
      <c r="E543" s="448" t="s">
        <v>2226</v>
      </c>
      <c r="F543" s="337" t="s">
        <v>2483</v>
      </c>
      <c r="G543" s="419"/>
      <c r="H543" s="316" t="s">
        <v>2463</v>
      </c>
      <c r="I543" s="421">
        <v>362.46</v>
      </c>
      <c r="J543" s="77">
        <v>2</v>
      </c>
      <c r="K543" s="92"/>
    </row>
    <row r="544" spans="1:11" ht="24" x14ac:dyDescent="0.25">
      <c r="A544" s="14" t="s">
        <v>1506</v>
      </c>
      <c r="B544" s="334" t="s">
        <v>2490</v>
      </c>
      <c r="C544" s="417">
        <v>2642025</v>
      </c>
      <c r="D544" s="418" t="s">
        <v>2026</v>
      </c>
      <c r="E544" s="448" t="s">
        <v>2226</v>
      </c>
      <c r="F544" s="337" t="s">
        <v>2491</v>
      </c>
      <c r="G544" s="419">
        <v>30222931</v>
      </c>
      <c r="H544" s="316" t="s">
        <v>1772</v>
      </c>
      <c r="I544" s="421">
        <v>504</v>
      </c>
      <c r="J544" s="77">
        <v>2</v>
      </c>
      <c r="K544" s="92"/>
    </row>
    <row r="545" spans="1:11" ht="13.2" x14ac:dyDescent="0.25">
      <c r="A545" s="14" t="s">
        <v>1506</v>
      </c>
      <c r="B545" s="334" t="s">
        <v>2490</v>
      </c>
      <c r="C545" s="417">
        <v>189</v>
      </c>
      <c r="D545" s="418" t="s">
        <v>1770</v>
      </c>
      <c r="E545" s="448" t="s">
        <v>2226</v>
      </c>
      <c r="F545" s="337" t="s">
        <v>2492</v>
      </c>
      <c r="G545" s="419">
        <v>30222931</v>
      </c>
      <c r="H545" s="316" t="s">
        <v>1772</v>
      </c>
      <c r="I545" s="421">
        <v>168</v>
      </c>
      <c r="J545" s="77">
        <v>2</v>
      </c>
      <c r="K545" s="92"/>
    </row>
    <row r="546" spans="1:11" ht="13.2" x14ac:dyDescent="0.25">
      <c r="A546" s="14" t="s">
        <v>1506</v>
      </c>
      <c r="B546" s="334" t="s">
        <v>2490</v>
      </c>
      <c r="C546" s="417">
        <v>174</v>
      </c>
      <c r="D546" s="418" t="s">
        <v>1770</v>
      </c>
      <c r="E546" s="448" t="s">
        <v>2226</v>
      </c>
      <c r="F546" s="337" t="s">
        <v>2493</v>
      </c>
      <c r="G546" s="419">
        <v>30222931</v>
      </c>
      <c r="H546" s="316" t="s">
        <v>1772</v>
      </c>
      <c r="I546" s="421">
        <v>64</v>
      </c>
      <c r="J546" s="77">
        <v>2</v>
      </c>
      <c r="K546" s="92"/>
    </row>
    <row r="547" spans="1:11" ht="13.2" x14ac:dyDescent="0.25">
      <c r="A547" s="14" t="s">
        <v>1506</v>
      </c>
      <c r="B547" s="334" t="s">
        <v>2490</v>
      </c>
      <c r="C547" s="417">
        <v>1020250037</v>
      </c>
      <c r="D547" s="418" t="s">
        <v>1928</v>
      </c>
      <c r="E547" s="448" t="s">
        <v>2226</v>
      </c>
      <c r="F547" s="337" t="s">
        <v>2494</v>
      </c>
      <c r="G547" s="419">
        <v>52610829</v>
      </c>
      <c r="H547" s="316" t="s">
        <v>2070</v>
      </c>
      <c r="I547" s="421">
        <v>40</v>
      </c>
      <c r="J547" s="77">
        <v>2</v>
      </c>
      <c r="K547" s="92"/>
    </row>
    <row r="548" spans="1:11" ht="13.2" x14ac:dyDescent="0.25">
      <c r="A548" s="14" t="s">
        <v>1506</v>
      </c>
      <c r="B548" s="334" t="s">
        <v>2490</v>
      </c>
      <c r="C548" s="417">
        <v>1020250036</v>
      </c>
      <c r="D548" s="418" t="s">
        <v>1928</v>
      </c>
      <c r="E548" s="448" t="s">
        <v>2226</v>
      </c>
      <c r="F548" s="337" t="s">
        <v>2495</v>
      </c>
      <c r="G548" s="419">
        <v>52610829</v>
      </c>
      <c r="H548" s="316" t="s">
        <v>2070</v>
      </c>
      <c r="I548" s="421">
        <v>60</v>
      </c>
      <c r="J548" s="77">
        <v>2</v>
      </c>
      <c r="K548" s="92"/>
    </row>
    <row r="549" spans="1:11" ht="48" x14ac:dyDescent="0.25">
      <c r="A549" s="14" t="s">
        <v>1506</v>
      </c>
      <c r="B549" s="334" t="s">
        <v>2490</v>
      </c>
      <c r="C549" s="337" t="s">
        <v>2496</v>
      </c>
      <c r="D549" s="418" t="s">
        <v>1774</v>
      </c>
      <c r="E549" s="448" t="s">
        <v>2226</v>
      </c>
      <c r="F549" s="337" t="s">
        <v>2497</v>
      </c>
      <c r="G549" s="451">
        <v>45024871</v>
      </c>
      <c r="H549" s="316" t="s">
        <v>2498</v>
      </c>
      <c r="I549" s="421">
        <v>205</v>
      </c>
      <c r="J549" s="77">
        <v>2</v>
      </c>
      <c r="K549" s="92"/>
    </row>
    <row r="550" spans="1:11" ht="21" x14ac:dyDescent="0.25">
      <c r="A550" s="14" t="s">
        <v>1506</v>
      </c>
      <c r="B550" s="334" t="s">
        <v>2490</v>
      </c>
      <c r="C550" s="450" t="s">
        <v>2490</v>
      </c>
      <c r="D550" s="418" t="s">
        <v>2435</v>
      </c>
      <c r="E550" s="448" t="s">
        <v>2226</v>
      </c>
      <c r="F550" s="337" t="s">
        <v>2499</v>
      </c>
      <c r="G550" s="419"/>
      <c r="H550" s="316" t="s">
        <v>2463</v>
      </c>
      <c r="I550" s="421">
        <v>401.94</v>
      </c>
      <c r="J550" s="77">
        <v>2</v>
      </c>
      <c r="K550" s="92"/>
    </row>
    <row r="551" spans="1:11" ht="40.799999999999997" x14ac:dyDescent="0.25">
      <c r="A551" s="14" t="s">
        <v>1506</v>
      </c>
      <c r="B551" s="420"/>
      <c r="C551" s="419"/>
      <c r="D551" s="418"/>
      <c r="E551" s="448"/>
      <c r="F551" s="438" t="s">
        <v>2500</v>
      </c>
      <c r="G551" s="419"/>
      <c r="H551" s="316"/>
      <c r="I551" s="421"/>
      <c r="J551" s="77">
        <v>2</v>
      </c>
      <c r="K551" s="92"/>
    </row>
    <row r="552" spans="1:11" ht="24" x14ac:dyDescent="0.25">
      <c r="A552" s="14" t="s">
        <v>1506</v>
      </c>
      <c r="B552" s="334" t="s">
        <v>2501</v>
      </c>
      <c r="C552" s="450" t="s">
        <v>2501</v>
      </c>
      <c r="D552" s="418" t="s">
        <v>2163</v>
      </c>
      <c r="E552" s="448" t="s">
        <v>2212</v>
      </c>
      <c r="F552" s="337" t="s">
        <v>2502</v>
      </c>
      <c r="G552" s="419"/>
      <c r="H552" s="316" t="s">
        <v>2463</v>
      </c>
      <c r="I552" s="421">
        <v>147.94</v>
      </c>
      <c r="J552" s="77">
        <v>2</v>
      </c>
      <c r="K552" s="92"/>
    </row>
    <row r="553" spans="1:11" ht="21" x14ac:dyDescent="0.25">
      <c r="A553" s="14" t="s">
        <v>1506</v>
      </c>
      <c r="B553" s="334" t="s">
        <v>2501</v>
      </c>
      <c r="C553" s="420">
        <v>25052524</v>
      </c>
      <c r="D553" s="418" t="s">
        <v>2163</v>
      </c>
      <c r="E553" s="448" t="s">
        <v>2212</v>
      </c>
      <c r="F553" s="337" t="s">
        <v>2503</v>
      </c>
      <c r="G553" s="451">
        <v>31300421</v>
      </c>
      <c r="H553" s="316" t="s">
        <v>1659</v>
      </c>
      <c r="I553" s="421">
        <v>325</v>
      </c>
      <c r="J553" s="77">
        <v>2</v>
      </c>
      <c r="K553" s="92"/>
    </row>
    <row r="554" spans="1:11" ht="21" x14ac:dyDescent="0.25">
      <c r="A554" s="14" t="s">
        <v>1506</v>
      </c>
      <c r="B554" s="334" t="s">
        <v>2501</v>
      </c>
      <c r="C554" s="450" t="s">
        <v>2501</v>
      </c>
      <c r="D554" s="418" t="s">
        <v>2163</v>
      </c>
      <c r="E554" s="448" t="s">
        <v>2212</v>
      </c>
      <c r="F554" s="337" t="s">
        <v>2486</v>
      </c>
      <c r="G554" s="419"/>
      <c r="H554" s="316" t="s">
        <v>2463</v>
      </c>
      <c r="I554" s="421">
        <v>258.39999999999998</v>
      </c>
      <c r="J554" s="77">
        <v>2</v>
      </c>
      <c r="K554" s="92"/>
    </row>
    <row r="555" spans="1:11" ht="46.2" x14ac:dyDescent="0.25">
      <c r="A555" s="14" t="s">
        <v>1506</v>
      </c>
      <c r="B555" s="334"/>
      <c r="C555" s="419"/>
      <c r="D555" s="418"/>
      <c r="E555" s="448"/>
      <c r="F555" s="452" t="s">
        <v>2504</v>
      </c>
      <c r="G555" s="419"/>
      <c r="H555" s="419"/>
      <c r="I555" s="421"/>
      <c r="J555" s="77">
        <v>2</v>
      </c>
      <c r="K555" s="92"/>
    </row>
    <row r="556" spans="1:11" ht="36" x14ac:dyDescent="0.25">
      <c r="A556" s="14" t="s">
        <v>1506</v>
      </c>
      <c r="B556" s="334" t="s">
        <v>2505</v>
      </c>
      <c r="C556" s="450" t="s">
        <v>2505</v>
      </c>
      <c r="D556" s="418" t="s">
        <v>1925</v>
      </c>
      <c r="E556" s="418" t="s">
        <v>2212</v>
      </c>
      <c r="F556" s="337" t="s">
        <v>2506</v>
      </c>
      <c r="G556" s="316"/>
      <c r="H556" s="316" t="s">
        <v>2463</v>
      </c>
      <c r="I556" s="421">
        <v>266.95999999999998</v>
      </c>
      <c r="J556" s="77">
        <v>2</v>
      </c>
      <c r="K556" s="92"/>
    </row>
    <row r="557" spans="1:11" ht="36" x14ac:dyDescent="0.25">
      <c r="A557" s="14" t="s">
        <v>1506</v>
      </c>
      <c r="B557" s="334" t="s">
        <v>2505</v>
      </c>
      <c r="C557" s="450" t="s">
        <v>2505</v>
      </c>
      <c r="D557" s="418" t="s">
        <v>1925</v>
      </c>
      <c r="E557" s="418" t="s">
        <v>2275</v>
      </c>
      <c r="F557" s="337" t="s">
        <v>2507</v>
      </c>
      <c r="G557" s="316"/>
      <c r="H557" s="316" t="s">
        <v>2463</v>
      </c>
      <c r="I557" s="421">
        <v>211.75</v>
      </c>
      <c r="J557" s="77">
        <v>2</v>
      </c>
      <c r="K557" s="92"/>
    </row>
    <row r="558" spans="1:11" ht="24" x14ac:dyDescent="0.25">
      <c r="A558" s="14" t="s">
        <v>1506</v>
      </c>
      <c r="B558" s="334" t="s">
        <v>2505</v>
      </c>
      <c r="C558" s="419" t="s">
        <v>2508</v>
      </c>
      <c r="D558" s="418" t="s">
        <v>1925</v>
      </c>
      <c r="E558" s="418" t="s">
        <v>2275</v>
      </c>
      <c r="F558" s="337" t="s">
        <v>2509</v>
      </c>
      <c r="G558" s="419">
        <v>37847325</v>
      </c>
      <c r="H558" s="419" t="s">
        <v>1646</v>
      </c>
      <c r="I558" s="421">
        <v>55.21</v>
      </c>
      <c r="J558" s="77">
        <v>2</v>
      </c>
      <c r="K558" s="92"/>
    </row>
    <row r="559" spans="1:11" ht="24" x14ac:dyDescent="0.25">
      <c r="A559" s="14" t="s">
        <v>1506</v>
      </c>
      <c r="B559" s="334" t="s">
        <v>2505</v>
      </c>
      <c r="C559" s="419" t="s">
        <v>2508</v>
      </c>
      <c r="D559" s="418" t="s">
        <v>1925</v>
      </c>
      <c r="E559" s="418">
        <v>45874</v>
      </c>
      <c r="F559" s="337" t="s">
        <v>2510</v>
      </c>
      <c r="G559" s="419">
        <v>37847325</v>
      </c>
      <c r="H559" s="419" t="s">
        <v>1646</v>
      </c>
      <c r="I559" s="421">
        <v>4.79</v>
      </c>
      <c r="J559" s="77">
        <v>2</v>
      </c>
      <c r="K559" s="92"/>
    </row>
    <row r="560" spans="1:11" ht="40.799999999999997" x14ac:dyDescent="0.25">
      <c r="A560" s="14" t="s">
        <v>1506</v>
      </c>
      <c r="B560" s="334"/>
      <c r="C560" s="419"/>
      <c r="D560" s="418"/>
      <c r="E560" s="448"/>
      <c r="F560" s="438" t="s">
        <v>2511</v>
      </c>
      <c r="G560" s="419"/>
      <c r="H560" s="419"/>
      <c r="I560" s="421"/>
      <c r="J560" s="77">
        <v>2</v>
      </c>
      <c r="K560" s="92"/>
    </row>
    <row r="561" spans="1:11" ht="24" x14ac:dyDescent="0.25">
      <c r="A561" s="14" t="s">
        <v>1506</v>
      </c>
      <c r="B561" s="334" t="s">
        <v>2512</v>
      </c>
      <c r="C561" s="450" t="s">
        <v>2512</v>
      </c>
      <c r="D561" s="418" t="s">
        <v>2163</v>
      </c>
      <c r="E561" s="448" t="s">
        <v>2513</v>
      </c>
      <c r="F561" s="337" t="s">
        <v>2514</v>
      </c>
      <c r="G561" s="419"/>
      <c r="H561" s="316" t="s">
        <v>2463</v>
      </c>
      <c r="I561" s="421">
        <v>247.68</v>
      </c>
      <c r="J561" s="77">
        <v>2</v>
      </c>
      <c r="K561" s="92"/>
    </row>
    <row r="562" spans="1:11" ht="24" x14ac:dyDescent="0.25">
      <c r="A562" s="14" t="s">
        <v>1506</v>
      </c>
      <c r="B562" s="334" t="s">
        <v>2512</v>
      </c>
      <c r="C562" s="337" t="s">
        <v>2515</v>
      </c>
      <c r="D562" s="418" t="s">
        <v>2163</v>
      </c>
      <c r="E562" s="448" t="s">
        <v>2513</v>
      </c>
      <c r="F562" s="337" t="s">
        <v>2516</v>
      </c>
      <c r="G562" s="451">
        <v>31300421</v>
      </c>
      <c r="H562" s="316" t="s">
        <v>1659</v>
      </c>
      <c r="I562" s="421">
        <v>455</v>
      </c>
      <c r="J562" s="77">
        <v>2</v>
      </c>
      <c r="K562" s="92"/>
    </row>
    <row r="563" spans="1:11" ht="21" x14ac:dyDescent="0.25">
      <c r="A563" s="14" t="s">
        <v>1506</v>
      </c>
      <c r="B563" s="334" t="s">
        <v>2512</v>
      </c>
      <c r="C563" s="450" t="s">
        <v>2512</v>
      </c>
      <c r="D563" s="418" t="s">
        <v>2163</v>
      </c>
      <c r="E563" s="448" t="s">
        <v>2513</v>
      </c>
      <c r="F563" s="337" t="s">
        <v>2517</v>
      </c>
      <c r="G563" s="419"/>
      <c r="H563" s="316" t="s">
        <v>2463</v>
      </c>
      <c r="I563" s="421">
        <v>272.10000000000002</v>
      </c>
      <c r="J563" s="77">
        <v>2</v>
      </c>
      <c r="K563" s="92"/>
    </row>
    <row r="564" spans="1:11" ht="51.6" x14ac:dyDescent="0.25">
      <c r="A564" s="14" t="s">
        <v>1506</v>
      </c>
      <c r="B564" s="450" t="s">
        <v>2518</v>
      </c>
      <c r="C564" s="417">
        <v>25017</v>
      </c>
      <c r="D564" s="336" t="s">
        <v>2482</v>
      </c>
      <c r="E564" s="337"/>
      <c r="F564" s="453" t="s">
        <v>2519</v>
      </c>
      <c r="G564" s="454">
        <v>37840029</v>
      </c>
      <c r="H564" s="455" t="s">
        <v>2520</v>
      </c>
      <c r="I564" s="338">
        <v>462.5</v>
      </c>
      <c r="J564" s="77">
        <v>2</v>
      </c>
      <c r="K564" s="92"/>
    </row>
    <row r="565" spans="1:11" ht="51.6" x14ac:dyDescent="0.25">
      <c r="A565" s="14" t="s">
        <v>1506</v>
      </c>
      <c r="B565" s="450" t="s">
        <v>2521</v>
      </c>
      <c r="C565" s="417">
        <v>25024</v>
      </c>
      <c r="D565" s="336" t="s">
        <v>2482</v>
      </c>
      <c r="E565" s="337"/>
      <c r="F565" s="453" t="s">
        <v>2522</v>
      </c>
      <c r="G565" s="454">
        <v>37840029</v>
      </c>
      <c r="H565" s="455" t="s">
        <v>2520</v>
      </c>
      <c r="I565" s="338">
        <v>462.5</v>
      </c>
      <c r="J565" s="77">
        <v>2</v>
      </c>
      <c r="K565" s="92"/>
    </row>
    <row r="566" spans="1:11" ht="51.6" x14ac:dyDescent="0.25">
      <c r="A566" s="14" t="s">
        <v>1506</v>
      </c>
      <c r="B566" s="450" t="s">
        <v>2523</v>
      </c>
      <c r="C566" s="417">
        <v>25028</v>
      </c>
      <c r="D566" s="336" t="s">
        <v>2524</v>
      </c>
      <c r="E566" s="337"/>
      <c r="F566" s="453" t="s">
        <v>2525</v>
      </c>
      <c r="G566" s="454">
        <v>37840029</v>
      </c>
      <c r="H566" s="455" t="s">
        <v>2520</v>
      </c>
      <c r="I566" s="338">
        <v>487</v>
      </c>
      <c r="J566" s="77">
        <v>2</v>
      </c>
      <c r="K566" s="92"/>
    </row>
    <row r="567" spans="1:11" ht="24" x14ac:dyDescent="0.25">
      <c r="A567" s="14" t="s">
        <v>1506</v>
      </c>
      <c r="B567" s="450" t="s">
        <v>2526</v>
      </c>
      <c r="C567" s="450" t="s">
        <v>2527</v>
      </c>
      <c r="D567" s="336" t="s">
        <v>2524</v>
      </c>
      <c r="E567" s="337"/>
      <c r="F567" s="337" t="s">
        <v>2528</v>
      </c>
      <c r="G567" s="456" t="s">
        <v>2529</v>
      </c>
      <c r="H567" s="420" t="s">
        <v>2530</v>
      </c>
      <c r="I567" s="427">
        <v>107</v>
      </c>
      <c r="J567" s="77">
        <v>2</v>
      </c>
      <c r="K567" s="92"/>
    </row>
    <row r="568" spans="1:11" ht="51.6" x14ac:dyDescent="0.25">
      <c r="A568" s="14" t="s">
        <v>1506</v>
      </c>
      <c r="B568" s="450" t="s">
        <v>2092</v>
      </c>
      <c r="C568" s="334" t="s">
        <v>2093</v>
      </c>
      <c r="D568" s="336" t="s">
        <v>2094</v>
      </c>
      <c r="E568" s="337" t="s">
        <v>2095</v>
      </c>
      <c r="F568" s="324" t="s">
        <v>2531</v>
      </c>
      <c r="G568" s="456">
        <v>15549097</v>
      </c>
      <c r="H568" s="420" t="s">
        <v>2097</v>
      </c>
      <c r="I568" s="338">
        <v>868</v>
      </c>
      <c r="J568" s="77">
        <v>2</v>
      </c>
      <c r="K568" s="92"/>
    </row>
    <row r="569" spans="1:11" ht="24" x14ac:dyDescent="0.25">
      <c r="A569" s="14" t="s">
        <v>1506</v>
      </c>
      <c r="B569" s="450" t="s">
        <v>2098</v>
      </c>
      <c r="C569" s="450">
        <v>12887</v>
      </c>
      <c r="D569" s="336" t="s">
        <v>2099</v>
      </c>
      <c r="E569" s="337" t="s">
        <v>2100</v>
      </c>
      <c r="F569" s="337" t="s">
        <v>2532</v>
      </c>
      <c r="G569" s="456">
        <v>25523236</v>
      </c>
      <c r="H569" s="417" t="s">
        <v>2102</v>
      </c>
      <c r="I569" s="427">
        <v>147.58000000000001</v>
      </c>
      <c r="J569" s="77">
        <v>2</v>
      </c>
      <c r="K569" s="92"/>
    </row>
    <row r="570" spans="1:11" ht="36" x14ac:dyDescent="0.25">
      <c r="A570" s="14" t="s">
        <v>1506</v>
      </c>
      <c r="B570" s="450" t="s">
        <v>2109</v>
      </c>
      <c r="C570" s="450">
        <v>1378950</v>
      </c>
      <c r="D570" s="336" t="s">
        <v>2110</v>
      </c>
      <c r="E570" s="337"/>
      <c r="F570" s="337" t="s">
        <v>2533</v>
      </c>
      <c r="G570" s="456">
        <v>25523236</v>
      </c>
      <c r="H570" s="417" t="s">
        <v>2102</v>
      </c>
      <c r="I570" s="427">
        <v>195.26</v>
      </c>
      <c r="J570" s="77">
        <v>2</v>
      </c>
      <c r="K570" s="92"/>
    </row>
    <row r="571" spans="1:11" ht="24" x14ac:dyDescent="0.25">
      <c r="A571" s="14" t="s">
        <v>1506</v>
      </c>
      <c r="B571" s="450" t="s">
        <v>2534</v>
      </c>
      <c r="C571" s="450">
        <v>6804129424</v>
      </c>
      <c r="D571" s="336" t="s">
        <v>2104</v>
      </c>
      <c r="E571" s="337"/>
      <c r="F571" s="337" t="s">
        <v>2535</v>
      </c>
      <c r="G571" s="456">
        <v>35703008</v>
      </c>
      <c r="H571" s="420" t="s">
        <v>2106</v>
      </c>
      <c r="I571" s="427">
        <v>10.8</v>
      </c>
      <c r="J571" s="77">
        <v>2</v>
      </c>
      <c r="K571" s="92"/>
    </row>
    <row r="572" spans="1:11" ht="24" x14ac:dyDescent="0.25">
      <c r="A572" s="14" t="s">
        <v>1506</v>
      </c>
      <c r="B572" s="450" t="s">
        <v>2107</v>
      </c>
      <c r="C572" s="450">
        <v>6804129390</v>
      </c>
      <c r="D572" s="336" t="s">
        <v>2104</v>
      </c>
      <c r="E572" s="337"/>
      <c r="F572" s="337" t="s">
        <v>2108</v>
      </c>
      <c r="G572" s="456">
        <v>35703008</v>
      </c>
      <c r="H572" s="420" t="s">
        <v>2106</v>
      </c>
      <c r="I572" s="427">
        <v>69.2</v>
      </c>
      <c r="J572" s="77">
        <v>2</v>
      </c>
      <c r="K572" s="92"/>
    </row>
    <row r="573" spans="1:11" ht="13.2" x14ac:dyDescent="0.25">
      <c r="A573" s="14" t="s">
        <v>1506</v>
      </c>
      <c r="B573" s="450" t="s">
        <v>2112</v>
      </c>
      <c r="C573" s="450" t="s">
        <v>2536</v>
      </c>
      <c r="D573" s="336">
        <v>45822</v>
      </c>
      <c r="E573" s="422">
        <v>45909</v>
      </c>
      <c r="F573" s="337" t="s">
        <v>2114</v>
      </c>
      <c r="G573" s="456" t="s">
        <v>2537</v>
      </c>
      <c r="H573" s="420" t="s">
        <v>2538</v>
      </c>
      <c r="I573" s="427">
        <v>200</v>
      </c>
      <c r="J573" s="77">
        <v>2</v>
      </c>
      <c r="K573" s="92"/>
    </row>
    <row r="574" spans="1:11" ht="13.2" x14ac:dyDescent="0.25">
      <c r="A574" s="14" t="s">
        <v>1506</v>
      </c>
      <c r="B574" s="450" t="s">
        <v>2112</v>
      </c>
      <c r="C574" s="450" t="s">
        <v>2539</v>
      </c>
      <c r="D574" s="336">
        <v>45824</v>
      </c>
      <c r="E574" s="422">
        <v>45909</v>
      </c>
      <c r="F574" s="337" t="s">
        <v>2540</v>
      </c>
      <c r="G574" s="456" t="s">
        <v>2541</v>
      </c>
      <c r="H574" s="420" t="s">
        <v>2542</v>
      </c>
      <c r="I574" s="427">
        <v>219.6</v>
      </c>
      <c r="J574" s="77">
        <v>2</v>
      </c>
      <c r="K574" s="92"/>
    </row>
    <row r="575" spans="1:11" ht="13.2" x14ac:dyDescent="0.25">
      <c r="A575" s="14" t="s">
        <v>1506</v>
      </c>
      <c r="B575" s="450" t="s">
        <v>2112</v>
      </c>
      <c r="C575" s="450" t="s">
        <v>2117</v>
      </c>
      <c r="D575" s="336">
        <v>45820</v>
      </c>
      <c r="E575" s="422">
        <v>45909</v>
      </c>
      <c r="F575" s="337" t="s">
        <v>2543</v>
      </c>
      <c r="G575" s="456" t="s">
        <v>2119</v>
      </c>
      <c r="H575" s="420" t="s">
        <v>2120</v>
      </c>
      <c r="I575" s="427">
        <v>72</v>
      </c>
      <c r="J575" s="77">
        <v>2</v>
      </c>
      <c r="K575" s="92"/>
    </row>
    <row r="576" spans="1:11" ht="36" x14ac:dyDescent="0.25">
      <c r="A576" s="14" t="s">
        <v>1506</v>
      </c>
      <c r="B576" s="450" t="s">
        <v>2112</v>
      </c>
      <c r="C576" s="450" t="s">
        <v>2544</v>
      </c>
      <c r="D576" s="336">
        <v>45823</v>
      </c>
      <c r="E576" s="422">
        <v>45909</v>
      </c>
      <c r="F576" s="337" t="s">
        <v>2545</v>
      </c>
      <c r="G576" s="456" t="s">
        <v>2131</v>
      </c>
      <c r="H576" s="420" t="s">
        <v>2132</v>
      </c>
      <c r="I576" s="427">
        <v>81.05</v>
      </c>
      <c r="J576" s="77">
        <v>2</v>
      </c>
      <c r="K576" s="92"/>
    </row>
    <row r="577" spans="1:11" ht="36" x14ac:dyDescent="0.25">
      <c r="A577" s="14" t="s">
        <v>1506</v>
      </c>
      <c r="B577" s="450" t="s">
        <v>2112</v>
      </c>
      <c r="C577" s="450" t="s">
        <v>2546</v>
      </c>
      <c r="D577" s="336">
        <v>45820</v>
      </c>
      <c r="E577" s="422">
        <v>45909</v>
      </c>
      <c r="F577" s="337" t="s">
        <v>2547</v>
      </c>
      <c r="G577" s="456" t="s">
        <v>2127</v>
      </c>
      <c r="H577" s="420" t="s">
        <v>2128</v>
      </c>
      <c r="I577" s="427">
        <v>11.73</v>
      </c>
      <c r="J577" s="77">
        <v>2</v>
      </c>
      <c r="K577" s="92"/>
    </row>
    <row r="578" spans="1:11" ht="13.2" x14ac:dyDescent="0.25">
      <c r="A578" s="14" t="s">
        <v>1506</v>
      </c>
      <c r="B578" s="450" t="s">
        <v>2135</v>
      </c>
      <c r="C578" s="450" t="s">
        <v>2135</v>
      </c>
      <c r="D578" s="336">
        <v>45821</v>
      </c>
      <c r="E578" s="422">
        <v>45909</v>
      </c>
      <c r="F578" s="337" t="s">
        <v>2548</v>
      </c>
      <c r="G578" s="456"/>
      <c r="H578" s="420" t="s">
        <v>2124</v>
      </c>
      <c r="I578" s="427">
        <v>443.24</v>
      </c>
      <c r="J578" s="77">
        <v>2</v>
      </c>
      <c r="K578" s="92"/>
    </row>
    <row r="579" spans="1:11" ht="34.799999999999997" x14ac:dyDescent="0.25">
      <c r="A579" s="14" t="s">
        <v>1506</v>
      </c>
      <c r="B579" s="450"/>
      <c r="C579" s="417"/>
      <c r="D579" s="336"/>
      <c r="E579" s="337"/>
      <c r="F579" s="452" t="s">
        <v>2549</v>
      </c>
      <c r="G579" s="456"/>
      <c r="H579" s="417"/>
      <c r="I579" s="338"/>
      <c r="J579" s="77">
        <v>2</v>
      </c>
      <c r="K579" s="92"/>
    </row>
    <row r="580" spans="1:11" ht="21" x14ac:dyDescent="0.25">
      <c r="A580" s="14" t="s">
        <v>1506</v>
      </c>
      <c r="B580" s="450" t="s">
        <v>2550</v>
      </c>
      <c r="C580" s="417">
        <v>6804011531</v>
      </c>
      <c r="D580" s="336" t="s">
        <v>2095</v>
      </c>
      <c r="E580" s="337"/>
      <c r="F580" s="337" t="s">
        <v>2551</v>
      </c>
      <c r="G580" s="457">
        <v>35703008</v>
      </c>
      <c r="H580" s="458" t="s">
        <v>2106</v>
      </c>
      <c r="I580" s="338">
        <v>14.4</v>
      </c>
      <c r="J580" s="77">
        <v>2</v>
      </c>
      <c r="K580" s="92"/>
    </row>
    <row r="581" spans="1:11" ht="21" x14ac:dyDescent="0.25">
      <c r="A581" s="14" t="s">
        <v>1506</v>
      </c>
      <c r="B581" s="450" t="s">
        <v>2552</v>
      </c>
      <c r="C581" s="417">
        <v>6804011507</v>
      </c>
      <c r="D581" s="336" t="s">
        <v>2095</v>
      </c>
      <c r="E581" s="337"/>
      <c r="F581" s="337" t="s">
        <v>2553</v>
      </c>
      <c r="G581" s="457">
        <v>35703008</v>
      </c>
      <c r="H581" s="458" t="s">
        <v>2106</v>
      </c>
      <c r="I581" s="338">
        <v>94.03</v>
      </c>
      <c r="J581" s="77">
        <v>2</v>
      </c>
      <c r="K581" s="92"/>
    </row>
    <row r="582" spans="1:11" ht="24" x14ac:dyDescent="0.25">
      <c r="A582" s="14" t="s">
        <v>1506</v>
      </c>
      <c r="B582" s="450" t="s">
        <v>2554</v>
      </c>
      <c r="C582" s="334" t="s">
        <v>2555</v>
      </c>
      <c r="D582" s="336" t="s">
        <v>2141</v>
      </c>
      <c r="E582" s="337" t="s">
        <v>2141</v>
      </c>
      <c r="F582" s="459" t="s">
        <v>2556</v>
      </c>
      <c r="G582" s="456" t="s">
        <v>2557</v>
      </c>
      <c r="H582" s="420" t="s">
        <v>2558</v>
      </c>
      <c r="I582" s="338">
        <v>1743.09</v>
      </c>
      <c r="J582" s="77">
        <v>2</v>
      </c>
      <c r="K582" s="92"/>
    </row>
    <row r="583" spans="1:11" ht="24" x14ac:dyDescent="0.25">
      <c r="A583" s="14" t="s">
        <v>1506</v>
      </c>
      <c r="B583" s="450" t="s">
        <v>2559</v>
      </c>
      <c r="C583" s="334" t="s">
        <v>2560</v>
      </c>
      <c r="D583" s="336" t="s">
        <v>2095</v>
      </c>
      <c r="E583" s="337"/>
      <c r="F583" s="337" t="s">
        <v>2561</v>
      </c>
      <c r="G583" s="456" t="s">
        <v>2562</v>
      </c>
      <c r="H583" s="420" t="s">
        <v>2563</v>
      </c>
      <c r="I583" s="338">
        <v>912.45</v>
      </c>
      <c r="J583" s="77">
        <v>2</v>
      </c>
      <c r="K583" s="92"/>
    </row>
    <row r="584" spans="1:11" ht="13.2" x14ac:dyDescent="0.25">
      <c r="A584" s="14" t="s">
        <v>1506</v>
      </c>
      <c r="B584" s="450" t="s">
        <v>2564</v>
      </c>
      <c r="C584" s="450" t="s">
        <v>2564</v>
      </c>
      <c r="D584" s="336">
        <v>45785</v>
      </c>
      <c r="E584" s="422">
        <v>45796</v>
      </c>
      <c r="F584" s="337" t="s">
        <v>2565</v>
      </c>
      <c r="G584" s="456"/>
      <c r="H584" s="420" t="s">
        <v>2566</v>
      </c>
      <c r="I584" s="338">
        <v>1267.5</v>
      </c>
      <c r="J584" s="77">
        <v>2</v>
      </c>
      <c r="K584" s="92"/>
    </row>
    <row r="585" spans="1:11" ht="24" x14ac:dyDescent="0.25">
      <c r="A585" s="14" t="s">
        <v>1506</v>
      </c>
      <c r="B585" s="450" t="s">
        <v>2564</v>
      </c>
      <c r="C585" s="450" t="s">
        <v>2567</v>
      </c>
      <c r="D585" s="336">
        <v>45789</v>
      </c>
      <c r="E585" s="422">
        <v>45796</v>
      </c>
      <c r="F585" s="337" t="s">
        <v>2568</v>
      </c>
      <c r="G585" s="456" t="s">
        <v>2569</v>
      </c>
      <c r="H585" s="420" t="s">
        <v>2570</v>
      </c>
      <c r="I585" s="338">
        <v>1620</v>
      </c>
      <c r="J585" s="77">
        <v>2</v>
      </c>
      <c r="K585" s="92"/>
    </row>
    <row r="586" spans="1:11" ht="36" x14ac:dyDescent="0.25">
      <c r="A586" s="14" t="s">
        <v>1506</v>
      </c>
      <c r="B586" s="450" t="s">
        <v>2564</v>
      </c>
      <c r="C586" s="450" t="s">
        <v>2571</v>
      </c>
      <c r="D586" s="336">
        <v>45788</v>
      </c>
      <c r="E586" s="422">
        <v>45796</v>
      </c>
      <c r="F586" s="337" t="s">
        <v>2572</v>
      </c>
      <c r="G586" s="456" t="s">
        <v>2573</v>
      </c>
      <c r="H586" s="420" t="s">
        <v>2574</v>
      </c>
      <c r="I586" s="338">
        <v>83.34</v>
      </c>
      <c r="J586" s="77">
        <v>2</v>
      </c>
      <c r="K586" s="92"/>
    </row>
    <row r="587" spans="1:11" ht="36" x14ac:dyDescent="0.25">
      <c r="A587" s="14" t="s">
        <v>1506</v>
      </c>
      <c r="B587" s="450" t="s">
        <v>2564</v>
      </c>
      <c r="C587" s="450" t="s">
        <v>2575</v>
      </c>
      <c r="D587" s="336">
        <v>45788</v>
      </c>
      <c r="E587" s="422">
        <v>45796</v>
      </c>
      <c r="F587" s="337" t="s">
        <v>2576</v>
      </c>
      <c r="G587" s="456" t="s">
        <v>2239</v>
      </c>
      <c r="H587" s="420" t="s">
        <v>2196</v>
      </c>
      <c r="I587" s="338">
        <v>115</v>
      </c>
      <c r="J587" s="77">
        <v>2</v>
      </c>
      <c r="K587" s="92"/>
    </row>
    <row r="588" spans="1:11" ht="48" x14ac:dyDescent="0.25">
      <c r="A588" s="14" t="s">
        <v>1506</v>
      </c>
      <c r="B588" s="450" t="s">
        <v>2564</v>
      </c>
      <c r="C588" s="450" t="s">
        <v>2577</v>
      </c>
      <c r="D588" s="336">
        <v>45785</v>
      </c>
      <c r="E588" s="422">
        <v>45796</v>
      </c>
      <c r="F588" s="337" t="s">
        <v>2578</v>
      </c>
      <c r="G588" s="456" t="s">
        <v>2579</v>
      </c>
      <c r="H588" s="420" t="s">
        <v>2580</v>
      </c>
      <c r="I588" s="338">
        <v>60.54</v>
      </c>
      <c r="J588" s="77">
        <v>2</v>
      </c>
      <c r="K588" s="92"/>
    </row>
    <row r="589" spans="1:11" ht="61.8" x14ac:dyDescent="0.25">
      <c r="A589" s="14" t="s">
        <v>1506</v>
      </c>
      <c r="B589" s="450" t="s">
        <v>2581</v>
      </c>
      <c r="C589" s="417">
        <v>25037</v>
      </c>
      <c r="D589" s="336" t="s">
        <v>2060</v>
      </c>
      <c r="E589" s="337"/>
      <c r="F589" s="453" t="s">
        <v>2582</v>
      </c>
      <c r="G589" s="454">
        <v>37840029</v>
      </c>
      <c r="H589" s="455" t="s">
        <v>2520</v>
      </c>
      <c r="I589" s="338">
        <v>302.5</v>
      </c>
      <c r="J589" s="77">
        <v>2</v>
      </c>
      <c r="K589" s="92"/>
    </row>
    <row r="590" spans="1:11" ht="51.6" x14ac:dyDescent="0.25">
      <c r="A590" s="14" t="s">
        <v>1506</v>
      </c>
      <c r="B590" s="450" t="s">
        <v>2583</v>
      </c>
      <c r="C590" s="417">
        <v>25056</v>
      </c>
      <c r="D590" s="336" t="s">
        <v>2584</v>
      </c>
      <c r="E590" s="337"/>
      <c r="F590" s="453" t="s">
        <v>2585</v>
      </c>
      <c r="G590" s="454">
        <v>37840029</v>
      </c>
      <c r="H590" s="455" t="s">
        <v>2520</v>
      </c>
      <c r="I590" s="338">
        <v>370</v>
      </c>
      <c r="J590" s="77">
        <v>2</v>
      </c>
      <c r="K590" s="92"/>
    </row>
    <row r="591" spans="1:11" ht="51.6" x14ac:dyDescent="0.25">
      <c r="A591" s="14" t="s">
        <v>1506</v>
      </c>
      <c r="B591" s="450" t="s">
        <v>2586</v>
      </c>
      <c r="C591" s="417">
        <v>3687</v>
      </c>
      <c r="D591" s="336" t="s">
        <v>2587</v>
      </c>
      <c r="E591" s="337" t="s">
        <v>2275</v>
      </c>
      <c r="F591" s="453" t="s">
        <v>2588</v>
      </c>
      <c r="G591" s="454">
        <v>37840029</v>
      </c>
      <c r="H591" s="455" t="s">
        <v>2520</v>
      </c>
      <c r="I591" s="338">
        <v>47</v>
      </c>
      <c r="J591" s="77">
        <v>2</v>
      </c>
      <c r="K591" s="92"/>
    </row>
    <row r="592" spans="1:11" ht="41.4" x14ac:dyDescent="0.25">
      <c r="A592" s="14" t="s">
        <v>1506</v>
      </c>
      <c r="B592" s="450" t="s">
        <v>2589</v>
      </c>
      <c r="C592" s="417">
        <v>25060</v>
      </c>
      <c r="D592" s="336" t="s">
        <v>2584</v>
      </c>
      <c r="E592" s="337"/>
      <c r="F592" s="453" t="s">
        <v>2590</v>
      </c>
      <c r="G592" s="454">
        <v>37840029</v>
      </c>
      <c r="H592" s="455" t="s">
        <v>2520</v>
      </c>
      <c r="I592" s="338">
        <v>70</v>
      </c>
      <c r="J592" s="77">
        <v>2</v>
      </c>
      <c r="K592" s="92"/>
    </row>
    <row r="593" spans="1:11" ht="51.6" x14ac:dyDescent="0.25">
      <c r="A593" s="14" t="s">
        <v>1506</v>
      </c>
      <c r="B593" s="450" t="s">
        <v>2591</v>
      </c>
      <c r="C593" s="417">
        <v>25072</v>
      </c>
      <c r="D593" s="336" t="s">
        <v>2159</v>
      </c>
      <c r="E593" s="337"/>
      <c r="F593" s="453" t="s">
        <v>2592</v>
      </c>
      <c r="G593" s="454">
        <v>37840029</v>
      </c>
      <c r="H593" s="455" t="s">
        <v>2520</v>
      </c>
      <c r="I593" s="338">
        <v>347.5</v>
      </c>
      <c r="J593" s="77">
        <v>2</v>
      </c>
      <c r="K593" s="92"/>
    </row>
    <row r="594" spans="1:11" ht="51.6" x14ac:dyDescent="0.25">
      <c r="A594" s="14" t="s">
        <v>1506</v>
      </c>
      <c r="B594" s="450" t="s">
        <v>2593</v>
      </c>
      <c r="C594" s="417">
        <v>25045</v>
      </c>
      <c r="D594" s="336" t="s">
        <v>2594</v>
      </c>
      <c r="E594" s="337"/>
      <c r="F594" s="453" t="s">
        <v>2595</v>
      </c>
      <c r="G594" s="454">
        <v>37840029</v>
      </c>
      <c r="H594" s="455" t="s">
        <v>2520</v>
      </c>
      <c r="I594" s="338">
        <v>302.5</v>
      </c>
      <c r="J594" s="77">
        <v>2</v>
      </c>
      <c r="K594" s="92"/>
    </row>
    <row r="595" spans="1:11" ht="13.2" x14ac:dyDescent="0.25">
      <c r="A595" s="14" t="s">
        <v>1506</v>
      </c>
      <c r="B595" s="450" t="s">
        <v>2596</v>
      </c>
      <c r="C595" s="450" t="s">
        <v>2596</v>
      </c>
      <c r="D595" s="336" t="s">
        <v>1511</v>
      </c>
      <c r="E595" s="337" t="s">
        <v>2513</v>
      </c>
      <c r="F595" s="337" t="s">
        <v>2597</v>
      </c>
      <c r="G595" s="456"/>
      <c r="H595" s="417" t="s">
        <v>2124</v>
      </c>
      <c r="I595" s="427">
        <v>254.16</v>
      </c>
      <c r="J595" s="77">
        <v>2</v>
      </c>
      <c r="K595" s="92"/>
    </row>
    <row r="596" spans="1:11" ht="13.2" x14ac:dyDescent="0.25">
      <c r="A596" s="14" t="s">
        <v>1506</v>
      </c>
      <c r="B596" s="450" t="s">
        <v>2596</v>
      </c>
      <c r="C596" s="460" t="s">
        <v>2598</v>
      </c>
      <c r="D596" s="336" t="s">
        <v>2194</v>
      </c>
      <c r="E596" s="337" t="s">
        <v>2513</v>
      </c>
      <c r="F596" s="461" t="s">
        <v>2599</v>
      </c>
      <c r="G596" s="342">
        <v>36780324</v>
      </c>
      <c r="H596" s="343" t="s">
        <v>2600</v>
      </c>
      <c r="I596" s="427">
        <v>108</v>
      </c>
      <c r="J596" s="77">
        <v>2</v>
      </c>
      <c r="K596" s="92"/>
    </row>
    <row r="597" spans="1:11" ht="13.2" x14ac:dyDescent="0.25">
      <c r="A597" s="14" t="s">
        <v>1506</v>
      </c>
      <c r="B597" s="450" t="s">
        <v>2596</v>
      </c>
      <c r="C597" s="460" t="s">
        <v>2601</v>
      </c>
      <c r="D597" s="336" t="s">
        <v>2194</v>
      </c>
      <c r="E597" s="337" t="s">
        <v>2513</v>
      </c>
      <c r="F597" s="461" t="s">
        <v>2599</v>
      </c>
      <c r="G597" s="342">
        <v>36624381</v>
      </c>
      <c r="H597" s="462" t="s">
        <v>2602</v>
      </c>
      <c r="I597" s="427">
        <v>65</v>
      </c>
      <c r="J597" s="77">
        <v>2</v>
      </c>
      <c r="K597" s="92"/>
    </row>
    <row r="598" spans="1:11" ht="13.2" x14ac:dyDescent="0.25">
      <c r="A598" s="14" t="s">
        <v>1506</v>
      </c>
      <c r="B598" s="450" t="s">
        <v>2596</v>
      </c>
      <c r="C598" s="460" t="s">
        <v>2603</v>
      </c>
      <c r="D598" s="336" t="s">
        <v>2604</v>
      </c>
      <c r="E598" s="337" t="s">
        <v>2513</v>
      </c>
      <c r="F598" s="461" t="s">
        <v>2605</v>
      </c>
      <c r="G598" s="342">
        <v>41195574</v>
      </c>
      <c r="H598" s="343" t="s">
        <v>2606</v>
      </c>
      <c r="I598" s="427">
        <v>119</v>
      </c>
      <c r="J598" s="77">
        <v>2</v>
      </c>
      <c r="K598" s="92"/>
    </row>
    <row r="599" spans="1:11" ht="13.2" x14ac:dyDescent="0.25">
      <c r="A599" s="14" t="s">
        <v>1506</v>
      </c>
      <c r="B599" s="450" t="s">
        <v>2596</v>
      </c>
      <c r="C599" s="346" t="s">
        <v>2607</v>
      </c>
      <c r="D599" s="336" t="s">
        <v>2194</v>
      </c>
      <c r="E599" s="337" t="s">
        <v>2513</v>
      </c>
      <c r="F599" s="461" t="s">
        <v>2605</v>
      </c>
      <c r="G599" s="342">
        <v>36624381</v>
      </c>
      <c r="H599" s="462" t="s">
        <v>2602</v>
      </c>
      <c r="I599" s="356">
        <v>121</v>
      </c>
      <c r="J599" s="77">
        <v>2</v>
      </c>
      <c r="K599" s="92"/>
    </row>
    <row r="600" spans="1:11" ht="51.6" x14ac:dyDescent="0.25">
      <c r="A600" s="14" t="s">
        <v>1506</v>
      </c>
      <c r="B600" s="450" t="s">
        <v>2608</v>
      </c>
      <c r="C600" s="417">
        <v>25051</v>
      </c>
      <c r="D600" s="336" t="s">
        <v>2594</v>
      </c>
      <c r="E600" s="337"/>
      <c r="F600" s="453" t="s">
        <v>2609</v>
      </c>
      <c r="G600" s="454">
        <v>37840029</v>
      </c>
      <c r="H600" s="455" t="s">
        <v>2520</v>
      </c>
      <c r="I600" s="338">
        <v>392.5</v>
      </c>
      <c r="J600" s="77">
        <v>2</v>
      </c>
      <c r="K600" s="92"/>
    </row>
    <row r="601" spans="1:11" ht="61.8" x14ac:dyDescent="0.25">
      <c r="A601" s="14" t="s">
        <v>1506</v>
      </c>
      <c r="B601" s="450" t="s">
        <v>2610</v>
      </c>
      <c r="C601" s="417">
        <v>25066</v>
      </c>
      <c r="D601" s="336" t="s">
        <v>2159</v>
      </c>
      <c r="E601" s="337"/>
      <c r="F601" s="453" t="s">
        <v>2611</v>
      </c>
      <c r="G601" s="454">
        <v>37840029</v>
      </c>
      <c r="H601" s="455" t="s">
        <v>2520</v>
      </c>
      <c r="I601" s="338">
        <v>255</v>
      </c>
      <c r="J601" s="77">
        <v>2</v>
      </c>
      <c r="K601" s="92"/>
    </row>
    <row r="602" spans="1:11" ht="41.4" x14ac:dyDescent="0.25">
      <c r="A602" s="14" t="s">
        <v>1506</v>
      </c>
      <c r="B602" s="450" t="s">
        <v>2612</v>
      </c>
      <c r="C602" s="417">
        <v>25085</v>
      </c>
      <c r="D602" s="336" t="s">
        <v>2294</v>
      </c>
      <c r="E602" s="337"/>
      <c r="F602" s="453" t="s">
        <v>2613</v>
      </c>
      <c r="G602" s="454">
        <v>37840029</v>
      </c>
      <c r="H602" s="455" t="s">
        <v>2520</v>
      </c>
      <c r="I602" s="338">
        <v>370</v>
      </c>
      <c r="J602" s="77">
        <v>2</v>
      </c>
      <c r="K602" s="92"/>
    </row>
    <row r="603" spans="1:11" ht="51.6" x14ac:dyDescent="0.25">
      <c r="A603" s="14" t="s">
        <v>1506</v>
      </c>
      <c r="B603" s="450" t="s">
        <v>2614</v>
      </c>
      <c r="C603" s="417">
        <v>25080</v>
      </c>
      <c r="D603" s="336" t="s">
        <v>2294</v>
      </c>
      <c r="E603" s="337"/>
      <c r="F603" s="453" t="s">
        <v>2615</v>
      </c>
      <c r="G603" s="454">
        <v>37840029</v>
      </c>
      <c r="H603" s="455" t="s">
        <v>2520</v>
      </c>
      <c r="I603" s="338">
        <v>370</v>
      </c>
      <c r="J603" s="77">
        <v>2</v>
      </c>
      <c r="K603" s="92"/>
    </row>
    <row r="604" spans="1:11" ht="23.4" x14ac:dyDescent="0.25">
      <c r="A604" s="14" t="s">
        <v>1506</v>
      </c>
      <c r="B604" s="450"/>
      <c r="C604" s="417"/>
      <c r="D604" s="336"/>
      <c r="E604" s="337"/>
      <c r="F604" s="452" t="s">
        <v>2616</v>
      </c>
      <c r="G604" s="456"/>
      <c r="H604" s="417"/>
      <c r="I604" s="338"/>
      <c r="J604" s="77">
        <v>2</v>
      </c>
      <c r="K604" s="92"/>
    </row>
    <row r="605" spans="1:11" ht="13.2" x14ac:dyDescent="0.25">
      <c r="A605" s="14" t="s">
        <v>1506</v>
      </c>
      <c r="B605" s="450" t="s">
        <v>2617</v>
      </c>
      <c r="C605" s="450" t="s">
        <v>2617</v>
      </c>
      <c r="D605" s="336" t="s">
        <v>2618</v>
      </c>
      <c r="E605" s="337" t="s">
        <v>2038</v>
      </c>
      <c r="F605" s="337" t="s">
        <v>2619</v>
      </c>
      <c r="G605" s="456"/>
      <c r="H605" s="417" t="s">
        <v>2124</v>
      </c>
      <c r="I605" s="338">
        <v>211.8</v>
      </c>
      <c r="J605" s="77">
        <v>2</v>
      </c>
      <c r="K605" s="92"/>
    </row>
    <row r="606" spans="1:11" ht="13.2" x14ac:dyDescent="0.25">
      <c r="A606" s="14" t="s">
        <v>1506</v>
      </c>
      <c r="B606" s="450" t="s">
        <v>2617</v>
      </c>
      <c r="C606" s="460" t="s">
        <v>2620</v>
      </c>
      <c r="D606" s="336" t="s">
        <v>2621</v>
      </c>
      <c r="E606" s="337" t="s">
        <v>2038</v>
      </c>
      <c r="F606" s="461" t="s">
        <v>2599</v>
      </c>
      <c r="G606" s="342">
        <v>36624381</v>
      </c>
      <c r="H606" s="462" t="s">
        <v>2602</v>
      </c>
      <c r="I606" s="338">
        <v>120</v>
      </c>
      <c r="J606" s="77">
        <v>2</v>
      </c>
      <c r="K606" s="92"/>
    </row>
    <row r="607" spans="1:11" ht="13.2" x14ac:dyDescent="0.25">
      <c r="A607" s="14" t="s">
        <v>1506</v>
      </c>
      <c r="B607" s="450" t="s">
        <v>2617</v>
      </c>
      <c r="C607" s="460" t="s">
        <v>2622</v>
      </c>
      <c r="D607" s="336" t="s">
        <v>2621</v>
      </c>
      <c r="E607" s="337" t="s">
        <v>2038</v>
      </c>
      <c r="F607" s="461" t="s">
        <v>2599</v>
      </c>
      <c r="G607" s="342">
        <v>36624381</v>
      </c>
      <c r="H607" s="462" t="s">
        <v>2602</v>
      </c>
      <c r="I607" s="338">
        <v>60.1</v>
      </c>
      <c r="J607" s="77">
        <v>2</v>
      </c>
      <c r="K607" s="92"/>
    </row>
    <row r="608" spans="1:11" ht="13.2" x14ac:dyDescent="0.25">
      <c r="A608" s="14" t="s">
        <v>1506</v>
      </c>
      <c r="B608" s="450" t="s">
        <v>2617</v>
      </c>
      <c r="C608" s="460" t="s">
        <v>2623</v>
      </c>
      <c r="D608" s="336" t="s">
        <v>2618</v>
      </c>
      <c r="E608" s="337" t="s">
        <v>2038</v>
      </c>
      <c r="F608" s="461" t="s">
        <v>2624</v>
      </c>
      <c r="G608" s="342">
        <v>46619496</v>
      </c>
      <c r="H608" s="343" t="s">
        <v>2625</v>
      </c>
      <c r="I608" s="338">
        <v>100</v>
      </c>
      <c r="J608" s="77">
        <v>2</v>
      </c>
      <c r="K608" s="92"/>
    </row>
    <row r="609" spans="1:11" ht="13.2" x14ac:dyDescent="0.25">
      <c r="A609" s="14" t="s">
        <v>1506</v>
      </c>
      <c r="B609" s="450" t="s">
        <v>2617</v>
      </c>
      <c r="C609" s="346" t="s">
        <v>2626</v>
      </c>
      <c r="D609" s="336" t="s">
        <v>2621</v>
      </c>
      <c r="E609" s="337" t="s">
        <v>2038</v>
      </c>
      <c r="F609" s="461" t="s">
        <v>2599</v>
      </c>
      <c r="G609" s="342">
        <v>36624381</v>
      </c>
      <c r="H609" s="462" t="s">
        <v>2602</v>
      </c>
      <c r="I609" s="338">
        <v>121</v>
      </c>
      <c r="J609" s="77">
        <v>2</v>
      </c>
      <c r="K609" s="92"/>
    </row>
    <row r="610" spans="1:11" ht="21" x14ac:dyDescent="0.25">
      <c r="A610" s="14" t="s">
        <v>1506</v>
      </c>
      <c r="B610" s="450" t="s">
        <v>2617</v>
      </c>
      <c r="C610" s="346" t="s">
        <v>2627</v>
      </c>
      <c r="D610" s="336" t="s">
        <v>2621</v>
      </c>
      <c r="E610" s="337" t="s">
        <v>2038</v>
      </c>
      <c r="F610" s="423" t="s">
        <v>2628</v>
      </c>
      <c r="G610" s="342">
        <v>37827031</v>
      </c>
      <c r="H610" s="462" t="s">
        <v>2629</v>
      </c>
      <c r="I610" s="338">
        <v>462.5</v>
      </c>
      <c r="J610" s="77">
        <v>2</v>
      </c>
      <c r="K610" s="92"/>
    </row>
    <row r="611" spans="1:11" ht="23.4" x14ac:dyDescent="0.25">
      <c r="A611" s="14" t="s">
        <v>1506</v>
      </c>
      <c r="B611" s="463"/>
      <c r="C611" s="464"/>
      <c r="D611" s="465"/>
      <c r="E611" s="466"/>
      <c r="F611" s="467" t="s">
        <v>2630</v>
      </c>
      <c r="G611" s="468"/>
      <c r="H611" s="464"/>
      <c r="I611" s="469"/>
      <c r="J611" s="77">
        <v>2</v>
      </c>
      <c r="K611" s="92"/>
    </row>
    <row r="612" spans="1:11" ht="24" x14ac:dyDescent="0.25">
      <c r="A612" s="14" t="s">
        <v>1506</v>
      </c>
      <c r="B612" s="450" t="s">
        <v>2631</v>
      </c>
      <c r="C612" s="417">
        <v>22</v>
      </c>
      <c r="D612" s="470" t="s">
        <v>2632</v>
      </c>
      <c r="E612" s="337"/>
      <c r="F612" s="459" t="s">
        <v>2633</v>
      </c>
      <c r="G612" s="456" t="s">
        <v>2634</v>
      </c>
      <c r="H612" s="417" t="s">
        <v>2635</v>
      </c>
      <c r="I612" s="338">
        <v>445.9</v>
      </c>
      <c r="J612" s="77">
        <v>2</v>
      </c>
      <c r="K612" s="92"/>
    </row>
    <row r="613" spans="1:11" ht="13.2" x14ac:dyDescent="0.25">
      <c r="A613" s="14" t="s">
        <v>1506</v>
      </c>
      <c r="B613" s="334" t="s">
        <v>2636</v>
      </c>
      <c r="C613" s="334" t="s">
        <v>2636</v>
      </c>
      <c r="D613" s="471">
        <v>45840</v>
      </c>
      <c r="E613" s="472">
        <v>45916</v>
      </c>
      <c r="F613" s="473" t="s">
        <v>2637</v>
      </c>
      <c r="G613" s="474"/>
      <c r="H613" s="475" t="s">
        <v>2638</v>
      </c>
      <c r="I613" s="476">
        <v>281.25</v>
      </c>
      <c r="J613" s="77">
        <v>2</v>
      </c>
      <c r="K613" s="92"/>
    </row>
    <row r="614" spans="1:11" ht="13.2" x14ac:dyDescent="0.25">
      <c r="A614" s="14" t="s">
        <v>1506</v>
      </c>
      <c r="B614" s="334" t="s">
        <v>2636</v>
      </c>
      <c r="C614" s="477" t="s">
        <v>2639</v>
      </c>
      <c r="D614" s="471">
        <v>45843</v>
      </c>
      <c r="E614" s="472">
        <v>45916</v>
      </c>
      <c r="F614" s="473" t="s">
        <v>2640</v>
      </c>
      <c r="G614" s="478" t="s">
        <v>2641</v>
      </c>
      <c r="H614" s="475" t="s">
        <v>2642</v>
      </c>
      <c r="I614" s="476">
        <v>83.7</v>
      </c>
      <c r="J614" s="77">
        <v>2</v>
      </c>
      <c r="K614" s="92"/>
    </row>
    <row r="615" spans="1:11" ht="24" x14ac:dyDescent="0.25">
      <c r="A615" s="14" t="s">
        <v>1506</v>
      </c>
      <c r="B615" s="450" t="s">
        <v>2643</v>
      </c>
      <c r="C615" s="417">
        <v>6804231758</v>
      </c>
      <c r="D615" s="470" t="s">
        <v>2644</v>
      </c>
      <c r="E615" s="337"/>
      <c r="F615" s="337" t="s">
        <v>2645</v>
      </c>
      <c r="G615" s="479">
        <v>35703008</v>
      </c>
      <c r="H615" s="480" t="s">
        <v>2106</v>
      </c>
      <c r="I615" s="338">
        <v>28.8</v>
      </c>
      <c r="J615" s="77">
        <v>2</v>
      </c>
      <c r="K615" s="92"/>
    </row>
    <row r="616" spans="1:11" ht="36" x14ac:dyDescent="0.25">
      <c r="A616" s="14" t="s">
        <v>1506</v>
      </c>
      <c r="B616" s="450" t="s">
        <v>2646</v>
      </c>
      <c r="C616" s="417" t="s">
        <v>2647</v>
      </c>
      <c r="D616" s="336" t="s">
        <v>2648</v>
      </c>
      <c r="E616" s="337"/>
      <c r="F616" s="337" t="s">
        <v>2649</v>
      </c>
      <c r="G616" s="456" t="s">
        <v>2650</v>
      </c>
      <c r="H616" s="420" t="s">
        <v>2651</v>
      </c>
      <c r="I616" s="338">
        <v>178</v>
      </c>
      <c r="J616" s="77">
        <v>2</v>
      </c>
      <c r="K616" s="92"/>
    </row>
    <row r="617" spans="1:11" ht="41.4" x14ac:dyDescent="0.25">
      <c r="A617" s="14" t="s">
        <v>1506</v>
      </c>
      <c r="B617" s="481" t="s">
        <v>2652</v>
      </c>
      <c r="C617" s="482" t="s">
        <v>2653</v>
      </c>
      <c r="D617" s="483" t="s">
        <v>2524</v>
      </c>
      <c r="E617" s="484"/>
      <c r="F617" s="314" t="s">
        <v>2654</v>
      </c>
      <c r="G617" s="314">
        <v>31300421</v>
      </c>
      <c r="H617" s="314" t="s">
        <v>2655</v>
      </c>
      <c r="I617" s="485">
        <v>1890</v>
      </c>
      <c r="J617" s="77">
        <v>2</v>
      </c>
      <c r="K617" s="92"/>
    </row>
    <row r="618" spans="1:11" ht="30.6" x14ac:dyDescent="0.25">
      <c r="A618" s="14" t="s">
        <v>1506</v>
      </c>
      <c r="B618" s="334" t="s">
        <v>2652</v>
      </c>
      <c r="C618" s="456">
        <v>2250004</v>
      </c>
      <c r="D618" s="486" t="s">
        <v>2524</v>
      </c>
      <c r="E618" s="337"/>
      <c r="F618" s="487" t="s">
        <v>2656</v>
      </c>
      <c r="G618" s="488">
        <v>31300421</v>
      </c>
      <c r="H618" s="487" t="s">
        <v>2655</v>
      </c>
      <c r="I618" s="421">
        <v>630</v>
      </c>
      <c r="J618" s="77">
        <v>2</v>
      </c>
      <c r="K618" s="92"/>
    </row>
    <row r="619" spans="1:11" ht="41.4" x14ac:dyDescent="0.25">
      <c r="A619" s="14" t="s">
        <v>1506</v>
      </c>
      <c r="B619" s="481" t="s">
        <v>2657</v>
      </c>
      <c r="C619" s="482" t="s">
        <v>2658</v>
      </c>
      <c r="D619" s="483" t="s">
        <v>2659</v>
      </c>
      <c r="E619" s="484"/>
      <c r="F619" s="314" t="s">
        <v>2660</v>
      </c>
      <c r="G619" s="314">
        <v>31300421</v>
      </c>
      <c r="H619" s="314" t="s">
        <v>2655</v>
      </c>
      <c r="I619" s="485">
        <v>1512</v>
      </c>
      <c r="J619" s="77">
        <v>2</v>
      </c>
      <c r="K619" s="92"/>
    </row>
    <row r="620" spans="1:11" ht="41.4" x14ac:dyDescent="0.25">
      <c r="A620" s="14" t="s">
        <v>1506</v>
      </c>
      <c r="B620" s="489" t="s">
        <v>2661</v>
      </c>
      <c r="C620" s="490" t="s">
        <v>2662</v>
      </c>
      <c r="D620" s="491" t="s">
        <v>2026</v>
      </c>
      <c r="E620" s="492"/>
      <c r="F620" s="455" t="s">
        <v>2663</v>
      </c>
      <c r="G620" s="493">
        <v>32525699</v>
      </c>
      <c r="H620" s="455" t="s">
        <v>2664</v>
      </c>
      <c r="I620" s="494">
        <v>600</v>
      </c>
      <c r="J620" s="77">
        <v>2</v>
      </c>
      <c r="K620" s="92"/>
    </row>
    <row r="621" spans="1:11" ht="41.4" x14ac:dyDescent="0.25">
      <c r="A621" s="14" t="s">
        <v>1506</v>
      </c>
      <c r="B621" s="334" t="s">
        <v>2665</v>
      </c>
      <c r="C621" s="490" t="s">
        <v>2069</v>
      </c>
      <c r="D621" s="486" t="s">
        <v>2288</v>
      </c>
      <c r="E621" s="337"/>
      <c r="F621" s="455" t="s">
        <v>2666</v>
      </c>
      <c r="G621" s="493">
        <v>32525699</v>
      </c>
      <c r="H621" s="455" t="s">
        <v>2664</v>
      </c>
      <c r="I621" s="421">
        <v>600</v>
      </c>
      <c r="J621" s="77">
        <v>2</v>
      </c>
      <c r="K621" s="92"/>
    </row>
    <row r="622" spans="1:11" ht="41.4" x14ac:dyDescent="0.25">
      <c r="A622" s="14" t="s">
        <v>1506</v>
      </c>
      <c r="B622" s="489" t="s">
        <v>2667</v>
      </c>
      <c r="C622" s="490" t="s">
        <v>2662</v>
      </c>
      <c r="D622" s="491" t="s">
        <v>2668</v>
      </c>
      <c r="E622" s="492"/>
      <c r="F622" s="455" t="s">
        <v>2669</v>
      </c>
      <c r="G622" s="493">
        <v>44848552</v>
      </c>
      <c r="H622" s="455" t="s">
        <v>2670</v>
      </c>
      <c r="I622" s="494">
        <v>500</v>
      </c>
      <c r="J622" s="77">
        <v>2</v>
      </c>
      <c r="K622" s="92"/>
    </row>
    <row r="623" spans="1:11" ht="41.4" x14ac:dyDescent="0.25">
      <c r="A623" s="14" t="s">
        <v>1506</v>
      </c>
      <c r="B623" s="489" t="s">
        <v>2671</v>
      </c>
      <c r="C623" s="490" t="s">
        <v>2069</v>
      </c>
      <c r="D623" s="491" t="s">
        <v>2293</v>
      </c>
      <c r="E623" s="492"/>
      <c r="F623" s="455" t="s">
        <v>2672</v>
      </c>
      <c r="G623" s="493">
        <v>44848552</v>
      </c>
      <c r="H623" s="455" t="s">
        <v>2670</v>
      </c>
      <c r="I623" s="494">
        <v>500</v>
      </c>
      <c r="J623" s="77">
        <v>2</v>
      </c>
      <c r="K623" s="92"/>
    </row>
    <row r="624" spans="1:11" ht="41.4" x14ac:dyDescent="0.25">
      <c r="A624" s="14" t="s">
        <v>1506</v>
      </c>
      <c r="B624" s="334" t="s">
        <v>2673</v>
      </c>
      <c r="C624" s="490" t="s">
        <v>2662</v>
      </c>
      <c r="D624" s="486" t="s">
        <v>1511</v>
      </c>
      <c r="E624" s="337"/>
      <c r="F624" s="455" t="s">
        <v>2674</v>
      </c>
      <c r="G624" s="456">
        <v>41538005</v>
      </c>
      <c r="H624" s="417" t="s">
        <v>2675</v>
      </c>
      <c r="I624" s="421">
        <v>500</v>
      </c>
      <c r="J624" s="77">
        <v>2</v>
      </c>
      <c r="K624" s="92"/>
    </row>
    <row r="625" spans="1:11" ht="41.4" x14ac:dyDescent="0.25">
      <c r="A625" s="14" t="s">
        <v>1506</v>
      </c>
      <c r="B625" s="334" t="s">
        <v>2676</v>
      </c>
      <c r="C625" s="490" t="s">
        <v>2069</v>
      </c>
      <c r="D625" s="486" t="s">
        <v>1511</v>
      </c>
      <c r="E625" s="337"/>
      <c r="F625" s="455" t="s">
        <v>2677</v>
      </c>
      <c r="G625" s="456">
        <v>41538005</v>
      </c>
      <c r="H625" s="417" t="s">
        <v>2675</v>
      </c>
      <c r="I625" s="421">
        <v>500</v>
      </c>
      <c r="J625" s="77">
        <v>2</v>
      </c>
      <c r="K625" s="92"/>
    </row>
    <row r="626" spans="1:11" ht="51" x14ac:dyDescent="0.25">
      <c r="A626" s="14" t="s">
        <v>1506</v>
      </c>
      <c r="B626" s="495" t="s">
        <v>2678</v>
      </c>
      <c r="C626" s="496">
        <v>138</v>
      </c>
      <c r="D626" s="497" t="s">
        <v>2679</v>
      </c>
      <c r="E626" s="498">
        <v>45877</v>
      </c>
      <c r="F626" s="499" t="s">
        <v>2680</v>
      </c>
      <c r="G626" s="500"/>
      <c r="H626" s="499" t="s">
        <v>2681</v>
      </c>
      <c r="I626" s="501">
        <v>752.51</v>
      </c>
      <c r="J626" s="77">
        <v>2</v>
      </c>
      <c r="K626" s="92"/>
    </row>
    <row r="627" spans="1:11" ht="51.6" x14ac:dyDescent="0.25">
      <c r="A627" s="14" t="s">
        <v>1506</v>
      </c>
      <c r="B627" s="489" t="s">
        <v>2682</v>
      </c>
      <c r="C627" s="502" t="s">
        <v>2683</v>
      </c>
      <c r="D627" s="492" t="s">
        <v>2684</v>
      </c>
      <c r="E627" s="498"/>
      <c r="F627" s="455" t="s">
        <v>2685</v>
      </c>
      <c r="G627" s="455">
        <v>36192350</v>
      </c>
      <c r="H627" s="455" t="s">
        <v>2686</v>
      </c>
      <c r="I627" s="494">
        <v>269.37</v>
      </c>
      <c r="J627" s="77">
        <v>2</v>
      </c>
      <c r="K627" s="92"/>
    </row>
    <row r="628" spans="1:11" ht="51.6" x14ac:dyDescent="0.25">
      <c r="A628" s="14" t="s">
        <v>1506</v>
      </c>
      <c r="B628" s="489" t="s">
        <v>2687</v>
      </c>
      <c r="C628" s="502" t="s">
        <v>2688</v>
      </c>
      <c r="D628" s="492" t="s">
        <v>2659</v>
      </c>
      <c r="E628" s="498"/>
      <c r="F628" s="455" t="s">
        <v>2689</v>
      </c>
      <c r="G628" s="455">
        <v>36192350</v>
      </c>
      <c r="H628" s="455" t="s">
        <v>2686</v>
      </c>
      <c r="I628" s="494">
        <v>269.37</v>
      </c>
      <c r="J628" s="77">
        <v>2</v>
      </c>
      <c r="K628" s="92"/>
    </row>
    <row r="629" spans="1:11" ht="51.6" x14ac:dyDescent="0.25">
      <c r="A629" s="14" t="s">
        <v>1506</v>
      </c>
      <c r="B629" s="320" t="s">
        <v>2690</v>
      </c>
      <c r="C629" s="325">
        <v>200251902</v>
      </c>
      <c r="D629" s="503" t="s">
        <v>2691</v>
      </c>
      <c r="E629" s="323"/>
      <c r="F629" s="323" t="s">
        <v>2692</v>
      </c>
      <c r="G629" s="325">
        <v>35700106</v>
      </c>
      <c r="H629" s="326" t="s">
        <v>2693</v>
      </c>
      <c r="I629" s="341">
        <v>608.85</v>
      </c>
      <c r="J629" s="77">
        <v>2</v>
      </c>
      <c r="K629" s="92"/>
    </row>
    <row r="630" spans="1:11" ht="41.4" x14ac:dyDescent="0.25">
      <c r="A630" s="14" t="s">
        <v>1506</v>
      </c>
      <c r="B630" s="320" t="s">
        <v>2690</v>
      </c>
      <c r="C630" s="325">
        <v>200251902</v>
      </c>
      <c r="D630" s="503" t="s">
        <v>2691</v>
      </c>
      <c r="E630" s="323"/>
      <c r="F630" s="323" t="s">
        <v>2694</v>
      </c>
      <c r="G630" s="325">
        <v>35700106</v>
      </c>
      <c r="H630" s="326" t="s">
        <v>2693</v>
      </c>
      <c r="I630" s="341">
        <v>1082.4000000000001</v>
      </c>
      <c r="J630" s="77">
        <v>2</v>
      </c>
      <c r="K630" s="92"/>
    </row>
    <row r="631" spans="1:11" ht="41.4" x14ac:dyDescent="0.25">
      <c r="A631" s="14" t="s">
        <v>1506</v>
      </c>
      <c r="B631" s="320" t="s">
        <v>2690</v>
      </c>
      <c r="C631" s="325">
        <v>200251902</v>
      </c>
      <c r="D631" s="503" t="s">
        <v>2691</v>
      </c>
      <c r="E631" s="323"/>
      <c r="F631" s="323" t="s">
        <v>2695</v>
      </c>
      <c r="G631" s="325">
        <v>35700106</v>
      </c>
      <c r="H631" s="326" t="s">
        <v>2693</v>
      </c>
      <c r="I631" s="341">
        <v>608.85</v>
      </c>
      <c r="J631" s="77">
        <v>2</v>
      </c>
      <c r="K631" s="92"/>
    </row>
    <row r="632" spans="1:11" ht="51.6" x14ac:dyDescent="0.25">
      <c r="A632" s="14" t="s">
        <v>1506</v>
      </c>
      <c r="B632" s="320" t="s">
        <v>2690</v>
      </c>
      <c r="C632" s="325">
        <v>200251902</v>
      </c>
      <c r="D632" s="503" t="s">
        <v>2691</v>
      </c>
      <c r="E632" s="323"/>
      <c r="F632" s="323" t="s">
        <v>2696</v>
      </c>
      <c r="G632" s="325">
        <v>35700106</v>
      </c>
      <c r="H632" s="326" t="s">
        <v>2693</v>
      </c>
      <c r="I632" s="341">
        <v>1102.08</v>
      </c>
      <c r="J632" s="77">
        <v>2</v>
      </c>
      <c r="K632" s="92"/>
    </row>
    <row r="633" spans="1:11" ht="51.6" x14ac:dyDescent="0.25">
      <c r="A633" s="14" t="s">
        <v>1506</v>
      </c>
      <c r="B633" s="320" t="s">
        <v>2690</v>
      </c>
      <c r="C633" s="325">
        <v>200251902</v>
      </c>
      <c r="D633" s="503" t="s">
        <v>2691</v>
      </c>
      <c r="E633" s="323"/>
      <c r="F633" s="323" t="s">
        <v>2697</v>
      </c>
      <c r="G633" s="325">
        <v>35700106</v>
      </c>
      <c r="H633" s="326" t="s">
        <v>2693</v>
      </c>
      <c r="I633" s="341">
        <v>792.12</v>
      </c>
      <c r="J633" s="77">
        <v>2</v>
      </c>
      <c r="K633" s="92"/>
    </row>
    <row r="634" spans="1:11" ht="41.4" x14ac:dyDescent="0.25">
      <c r="A634" s="14" t="s">
        <v>1506</v>
      </c>
      <c r="B634" s="320" t="s">
        <v>2690</v>
      </c>
      <c r="C634" s="325">
        <v>200251902</v>
      </c>
      <c r="D634" s="503" t="s">
        <v>2691</v>
      </c>
      <c r="E634" s="323"/>
      <c r="F634" s="323" t="s">
        <v>2698</v>
      </c>
      <c r="G634" s="325">
        <v>35700106</v>
      </c>
      <c r="H634" s="326" t="s">
        <v>2693</v>
      </c>
      <c r="I634" s="341">
        <v>1082.4000000000001</v>
      </c>
      <c r="J634" s="77">
        <v>2</v>
      </c>
      <c r="K634" s="92"/>
    </row>
    <row r="635" spans="1:11" ht="61.8" x14ac:dyDescent="0.25">
      <c r="A635" s="14" t="s">
        <v>1506</v>
      </c>
      <c r="B635" s="320" t="s">
        <v>2699</v>
      </c>
      <c r="C635" s="325">
        <v>201250180</v>
      </c>
      <c r="D635" s="503" t="s">
        <v>2700</v>
      </c>
      <c r="E635" s="323"/>
      <c r="F635" s="323" t="s">
        <v>2701</v>
      </c>
      <c r="G635" s="325">
        <v>27825426</v>
      </c>
      <c r="H635" s="326" t="s">
        <v>2702</v>
      </c>
      <c r="I635" s="341">
        <v>900</v>
      </c>
      <c r="J635" s="77">
        <v>2</v>
      </c>
      <c r="K635" s="92"/>
    </row>
    <row r="636" spans="1:11" ht="51.6" x14ac:dyDescent="0.25">
      <c r="A636" s="14" t="s">
        <v>1506</v>
      </c>
      <c r="B636" s="320" t="s">
        <v>2699</v>
      </c>
      <c r="C636" s="325">
        <v>201250180</v>
      </c>
      <c r="D636" s="503" t="s">
        <v>2700</v>
      </c>
      <c r="E636" s="323"/>
      <c r="F636" s="331" t="s">
        <v>2703</v>
      </c>
      <c r="G636" s="325">
        <v>27825426</v>
      </c>
      <c r="H636" s="326" t="s">
        <v>2702</v>
      </c>
      <c r="I636" s="341">
        <v>900</v>
      </c>
      <c r="J636" s="77">
        <v>2</v>
      </c>
      <c r="K636" s="92"/>
    </row>
    <row r="637" spans="1:11" ht="51.6" x14ac:dyDescent="0.25">
      <c r="A637" s="14" t="s">
        <v>1506</v>
      </c>
      <c r="B637" s="320" t="s">
        <v>2699</v>
      </c>
      <c r="C637" s="325">
        <v>201250180</v>
      </c>
      <c r="D637" s="503" t="s">
        <v>2700</v>
      </c>
      <c r="E637" s="323"/>
      <c r="F637" s="331" t="s">
        <v>2704</v>
      </c>
      <c r="G637" s="325">
        <v>27825426</v>
      </c>
      <c r="H637" s="326" t="s">
        <v>2702</v>
      </c>
      <c r="I637" s="341">
        <v>1800</v>
      </c>
      <c r="J637" s="77">
        <v>2</v>
      </c>
      <c r="K637" s="92"/>
    </row>
    <row r="638" spans="1:11" ht="51.6" x14ac:dyDescent="0.25">
      <c r="A638" s="14" t="s">
        <v>1506</v>
      </c>
      <c r="B638" s="320" t="s">
        <v>2699</v>
      </c>
      <c r="C638" s="325">
        <v>201250180</v>
      </c>
      <c r="D638" s="503" t="s">
        <v>2700</v>
      </c>
      <c r="E638" s="323"/>
      <c r="F638" s="331" t="s">
        <v>2705</v>
      </c>
      <c r="G638" s="325">
        <v>27825426</v>
      </c>
      <c r="H638" s="326" t="s">
        <v>2702</v>
      </c>
      <c r="I638" s="341">
        <v>450</v>
      </c>
      <c r="J638" s="77">
        <v>2</v>
      </c>
      <c r="K638" s="92"/>
    </row>
    <row r="639" spans="1:11" ht="61.8" x14ac:dyDescent="0.25">
      <c r="A639" s="14" t="s">
        <v>1506</v>
      </c>
      <c r="B639" s="514" t="s">
        <v>2729</v>
      </c>
      <c r="C639" s="515" t="s">
        <v>2730</v>
      </c>
      <c r="D639" s="515" t="s">
        <v>2058</v>
      </c>
      <c r="E639" s="516">
        <v>46022</v>
      </c>
      <c r="F639" s="517" t="s">
        <v>2731</v>
      </c>
      <c r="G639" s="518" t="s">
        <v>2569</v>
      </c>
      <c r="H639" s="519" t="s">
        <v>2570</v>
      </c>
      <c r="I639" s="520">
        <v>200</v>
      </c>
      <c r="J639" s="77">
        <v>2</v>
      </c>
      <c r="K639" s="92"/>
    </row>
    <row r="640" spans="1:11" ht="51.6" x14ac:dyDescent="0.25">
      <c r="A640" s="14" t="s">
        <v>1506</v>
      </c>
      <c r="B640" s="514" t="s">
        <v>2732</v>
      </c>
      <c r="C640" s="515" t="s">
        <v>2733</v>
      </c>
      <c r="D640" s="515" t="s">
        <v>2734</v>
      </c>
      <c r="E640" s="516">
        <v>46022</v>
      </c>
      <c r="F640" s="517" t="s">
        <v>2735</v>
      </c>
      <c r="G640" s="518" t="s">
        <v>2736</v>
      </c>
      <c r="H640" s="519" t="s">
        <v>2737</v>
      </c>
      <c r="I640" s="520">
        <v>58.99</v>
      </c>
      <c r="J640" s="77">
        <v>2</v>
      </c>
      <c r="K640" s="92"/>
    </row>
    <row r="641" spans="1:11" ht="61.8" x14ac:dyDescent="0.25">
      <c r="A641" s="14" t="s">
        <v>1506</v>
      </c>
      <c r="B641" s="514" t="s">
        <v>2732</v>
      </c>
      <c r="C641" s="515" t="s">
        <v>2738</v>
      </c>
      <c r="D641" s="515" t="s">
        <v>1510</v>
      </c>
      <c r="E641" s="516">
        <v>46022</v>
      </c>
      <c r="F641" s="517" t="s">
        <v>2739</v>
      </c>
      <c r="G641" s="518" t="s">
        <v>2740</v>
      </c>
      <c r="H641" s="521" t="s">
        <v>2741</v>
      </c>
      <c r="I641" s="520">
        <v>185</v>
      </c>
      <c r="J641" s="77">
        <v>2</v>
      </c>
      <c r="K641" s="92"/>
    </row>
    <row r="642" spans="1:11" ht="51.6" x14ac:dyDescent="0.25">
      <c r="A642" s="14" t="s">
        <v>1506</v>
      </c>
      <c r="B642" s="514" t="s">
        <v>2732</v>
      </c>
      <c r="C642" s="515" t="s">
        <v>2742</v>
      </c>
      <c r="D642" s="515" t="s">
        <v>2064</v>
      </c>
      <c r="E642" s="516">
        <v>46022</v>
      </c>
      <c r="F642" s="517" t="s">
        <v>2743</v>
      </c>
      <c r="G642" s="518" t="s">
        <v>2744</v>
      </c>
      <c r="H642" s="519" t="s">
        <v>2745</v>
      </c>
      <c r="I642" s="520">
        <v>5.3</v>
      </c>
      <c r="J642" s="77">
        <v>2</v>
      </c>
      <c r="K642" s="92"/>
    </row>
    <row r="643" spans="1:11" ht="61.8" x14ac:dyDescent="0.25">
      <c r="A643" s="14" t="s">
        <v>1506</v>
      </c>
      <c r="B643" s="514" t="s">
        <v>2746</v>
      </c>
      <c r="C643" s="515" t="s">
        <v>2747</v>
      </c>
      <c r="D643" s="515" t="s">
        <v>2748</v>
      </c>
      <c r="E643" s="516">
        <v>46022</v>
      </c>
      <c r="F643" s="517" t="s">
        <v>2749</v>
      </c>
      <c r="G643" s="518" t="s">
        <v>2750</v>
      </c>
      <c r="H643" s="519" t="s">
        <v>2751</v>
      </c>
      <c r="I643" s="520">
        <v>24.5</v>
      </c>
      <c r="J643" s="77">
        <v>2</v>
      </c>
      <c r="K643" s="92"/>
    </row>
    <row r="644" spans="1:11" ht="82.2" x14ac:dyDescent="0.25">
      <c r="A644" s="14" t="s">
        <v>1506</v>
      </c>
      <c r="B644" s="514" t="s">
        <v>2746</v>
      </c>
      <c r="C644" s="515" t="s">
        <v>2752</v>
      </c>
      <c r="D644" s="515" t="s">
        <v>2753</v>
      </c>
      <c r="E644" s="516">
        <v>46022</v>
      </c>
      <c r="F644" s="517" t="s">
        <v>2754</v>
      </c>
      <c r="G644" s="518">
        <v>47658827</v>
      </c>
      <c r="H644" s="519" t="s">
        <v>2755</v>
      </c>
      <c r="I644" s="520">
        <v>35.5</v>
      </c>
      <c r="J644" s="77">
        <v>2</v>
      </c>
      <c r="K644" s="92"/>
    </row>
    <row r="645" spans="1:11" ht="61.8" x14ac:dyDescent="0.25">
      <c r="A645" s="14" t="s">
        <v>1506</v>
      </c>
      <c r="B645" s="514" t="s">
        <v>2756</v>
      </c>
      <c r="C645" s="515" t="s">
        <v>2757</v>
      </c>
      <c r="D645" s="515" t="s">
        <v>2226</v>
      </c>
      <c r="E645" s="516">
        <v>46022</v>
      </c>
      <c r="F645" s="517" t="s">
        <v>2758</v>
      </c>
      <c r="G645" s="518">
        <v>44156979</v>
      </c>
      <c r="H645" s="519" t="s">
        <v>2759</v>
      </c>
      <c r="I645" s="520">
        <v>46.25</v>
      </c>
      <c r="J645" s="77">
        <v>2</v>
      </c>
      <c r="K645" s="92"/>
    </row>
    <row r="646" spans="1:11" ht="61.8" x14ac:dyDescent="0.25">
      <c r="A646" s="14" t="s">
        <v>1506</v>
      </c>
      <c r="B646" s="514" t="s">
        <v>2756</v>
      </c>
      <c r="C646" s="515" t="s">
        <v>2760</v>
      </c>
      <c r="D646" s="515" t="s">
        <v>2587</v>
      </c>
      <c r="E646" s="516">
        <v>46022</v>
      </c>
      <c r="F646" s="517" t="s">
        <v>2761</v>
      </c>
      <c r="G646" s="518">
        <v>54021243</v>
      </c>
      <c r="H646" s="519" t="s">
        <v>2762</v>
      </c>
      <c r="I646" s="520">
        <v>262.2</v>
      </c>
      <c r="J646" s="77">
        <v>2</v>
      </c>
      <c r="K646" s="92"/>
    </row>
    <row r="647" spans="1:11" ht="61.8" x14ac:dyDescent="0.25">
      <c r="A647" s="14" t="s">
        <v>1506</v>
      </c>
      <c r="B647" s="514" t="s">
        <v>2756</v>
      </c>
      <c r="C647" s="515" t="s">
        <v>2763</v>
      </c>
      <c r="D647" s="515" t="s">
        <v>2184</v>
      </c>
      <c r="E647" s="516">
        <v>46022</v>
      </c>
      <c r="F647" s="517" t="s">
        <v>2764</v>
      </c>
      <c r="G647" s="518">
        <v>51887819</v>
      </c>
      <c r="H647" s="519" t="s">
        <v>2765</v>
      </c>
      <c r="I647" s="520">
        <v>56.98</v>
      </c>
      <c r="J647" s="77">
        <v>2</v>
      </c>
      <c r="K647" s="92"/>
    </row>
    <row r="648" spans="1:11" ht="61.8" x14ac:dyDescent="0.25">
      <c r="A648" s="14" t="s">
        <v>1506</v>
      </c>
      <c r="B648" s="514" t="s">
        <v>2756</v>
      </c>
      <c r="C648" s="515" t="s">
        <v>2766</v>
      </c>
      <c r="D648" s="515" t="s">
        <v>2767</v>
      </c>
      <c r="E648" s="516">
        <v>46022</v>
      </c>
      <c r="F648" s="517" t="s">
        <v>2768</v>
      </c>
      <c r="G648" s="518">
        <v>47658827</v>
      </c>
      <c r="H648" s="519" t="s">
        <v>2755</v>
      </c>
      <c r="I648" s="520">
        <v>25.9</v>
      </c>
      <c r="J648" s="77">
        <v>2</v>
      </c>
      <c r="K648" s="92"/>
    </row>
    <row r="649" spans="1:11" ht="102.6" x14ac:dyDescent="0.25">
      <c r="A649" s="14" t="s">
        <v>1506</v>
      </c>
      <c r="B649" s="514" t="s">
        <v>2769</v>
      </c>
      <c r="C649" s="514" t="s">
        <v>2769</v>
      </c>
      <c r="D649" s="515" t="s">
        <v>2770</v>
      </c>
      <c r="E649" s="516">
        <v>46022</v>
      </c>
      <c r="F649" s="517" t="s">
        <v>2771</v>
      </c>
      <c r="G649" s="518"/>
      <c r="H649" s="521" t="s">
        <v>2772</v>
      </c>
      <c r="I649" s="520">
        <v>120</v>
      </c>
      <c r="J649" s="77">
        <v>2</v>
      </c>
      <c r="K649" s="92"/>
    </row>
    <row r="650" spans="1:11" ht="61.8" x14ac:dyDescent="0.25">
      <c r="A650" s="14" t="s">
        <v>1506</v>
      </c>
      <c r="B650" s="514" t="s">
        <v>2773</v>
      </c>
      <c r="C650" s="514" t="s">
        <v>2774</v>
      </c>
      <c r="D650" s="515" t="s">
        <v>2038</v>
      </c>
      <c r="E650" s="516">
        <v>46022</v>
      </c>
      <c r="F650" s="517" t="s">
        <v>2775</v>
      </c>
      <c r="G650" s="518" t="s">
        <v>2776</v>
      </c>
      <c r="H650" s="519" t="s">
        <v>2777</v>
      </c>
      <c r="I650" s="520">
        <v>51</v>
      </c>
      <c r="J650" s="77">
        <v>2</v>
      </c>
      <c r="K650" s="92"/>
    </row>
    <row r="651" spans="1:11" ht="72" x14ac:dyDescent="0.25">
      <c r="A651" s="14" t="s">
        <v>1506</v>
      </c>
      <c r="B651" s="514" t="s">
        <v>2773</v>
      </c>
      <c r="C651" s="514" t="s">
        <v>2778</v>
      </c>
      <c r="D651" s="515" t="s">
        <v>2779</v>
      </c>
      <c r="E651" s="516">
        <v>46022</v>
      </c>
      <c r="F651" s="517" t="s">
        <v>2780</v>
      </c>
      <c r="G651" s="518" t="s">
        <v>2776</v>
      </c>
      <c r="H651" s="519" t="s">
        <v>2777</v>
      </c>
      <c r="I651" s="520">
        <v>9</v>
      </c>
      <c r="J651" s="77">
        <v>2</v>
      </c>
      <c r="K651" s="92"/>
    </row>
    <row r="652" spans="1:11" ht="82.2" x14ac:dyDescent="0.25">
      <c r="A652" s="14" t="s">
        <v>1506</v>
      </c>
      <c r="B652" s="514" t="s">
        <v>2781</v>
      </c>
      <c r="C652" s="514" t="s">
        <v>2782</v>
      </c>
      <c r="D652" s="515" t="s">
        <v>2783</v>
      </c>
      <c r="E652" s="516">
        <v>46022</v>
      </c>
      <c r="F652" s="517" t="s">
        <v>2784</v>
      </c>
      <c r="G652" s="518" t="s">
        <v>2785</v>
      </c>
      <c r="H652" s="519" t="s">
        <v>2786</v>
      </c>
      <c r="I652" s="520">
        <v>180</v>
      </c>
      <c r="J652" s="77">
        <v>2</v>
      </c>
      <c r="K652" s="92"/>
    </row>
    <row r="653" spans="1:11" ht="82.2" x14ac:dyDescent="0.25">
      <c r="A653" s="14" t="s">
        <v>1506</v>
      </c>
      <c r="B653" s="514" t="s">
        <v>2787</v>
      </c>
      <c r="C653" s="515" t="s">
        <v>2788</v>
      </c>
      <c r="D653" s="515" t="s">
        <v>2789</v>
      </c>
      <c r="E653" s="516">
        <v>46022</v>
      </c>
      <c r="F653" s="374" t="s">
        <v>2790</v>
      </c>
      <c r="G653" s="518">
        <v>27812669</v>
      </c>
      <c r="H653" s="519" t="s">
        <v>2791</v>
      </c>
      <c r="I653" s="520">
        <v>60</v>
      </c>
      <c r="J653" s="77">
        <v>2</v>
      </c>
      <c r="K653" s="92"/>
    </row>
    <row r="654" spans="1:11" ht="72" x14ac:dyDescent="0.25">
      <c r="A654" s="14" t="s">
        <v>1506</v>
      </c>
      <c r="B654" s="514" t="s">
        <v>2792</v>
      </c>
      <c r="C654" s="515" t="s">
        <v>2793</v>
      </c>
      <c r="D654" s="515" t="s">
        <v>2794</v>
      </c>
      <c r="E654" s="516">
        <v>46022</v>
      </c>
      <c r="F654" s="517" t="s">
        <v>2795</v>
      </c>
      <c r="G654" s="518" t="s">
        <v>2796</v>
      </c>
      <c r="H654" s="519" t="s">
        <v>2797</v>
      </c>
      <c r="I654" s="520">
        <v>75.44</v>
      </c>
      <c r="J654" s="77">
        <v>2</v>
      </c>
      <c r="K654" s="92"/>
    </row>
    <row r="655" spans="1:11" ht="61.8" x14ac:dyDescent="0.25">
      <c r="A655" s="14" t="s">
        <v>1506</v>
      </c>
      <c r="B655" s="514" t="s">
        <v>2792</v>
      </c>
      <c r="C655" s="515" t="s">
        <v>2798</v>
      </c>
      <c r="D655" s="515" t="s">
        <v>2799</v>
      </c>
      <c r="E655" s="516">
        <v>46022</v>
      </c>
      <c r="F655" s="517" t="s">
        <v>2800</v>
      </c>
      <c r="G655" s="518" t="s">
        <v>2796</v>
      </c>
      <c r="H655" s="519" t="s">
        <v>2797</v>
      </c>
      <c r="I655" s="520">
        <v>84.32</v>
      </c>
      <c r="J655" s="77">
        <v>2</v>
      </c>
      <c r="K655" s="92"/>
    </row>
    <row r="656" spans="1:11" ht="82.2" x14ac:dyDescent="0.25">
      <c r="A656" s="14" t="s">
        <v>1506</v>
      </c>
      <c r="B656" s="514" t="s">
        <v>2792</v>
      </c>
      <c r="C656" s="515">
        <v>20255058</v>
      </c>
      <c r="D656" s="515" t="s">
        <v>2801</v>
      </c>
      <c r="E656" s="516">
        <v>46022</v>
      </c>
      <c r="F656" s="517" t="s">
        <v>2802</v>
      </c>
      <c r="G656" s="518" t="s">
        <v>2803</v>
      </c>
      <c r="H656" s="519" t="s">
        <v>2804</v>
      </c>
      <c r="I656" s="520">
        <v>80.239999999999995</v>
      </c>
      <c r="J656" s="77">
        <v>2</v>
      </c>
      <c r="K656" s="92"/>
    </row>
    <row r="657" spans="1:11" ht="72" x14ac:dyDescent="0.25">
      <c r="A657" s="14" t="s">
        <v>1506</v>
      </c>
      <c r="B657" s="514" t="s">
        <v>2805</v>
      </c>
      <c r="C657" s="515" t="s">
        <v>2806</v>
      </c>
      <c r="D657" s="515" t="s">
        <v>2807</v>
      </c>
      <c r="E657" s="516">
        <v>46022</v>
      </c>
      <c r="F657" s="517" t="s">
        <v>2808</v>
      </c>
      <c r="G657" s="518">
        <v>50671413</v>
      </c>
      <c r="H657" s="519" t="s">
        <v>2809</v>
      </c>
      <c r="I657" s="520">
        <v>180</v>
      </c>
      <c r="J657" s="77">
        <v>2</v>
      </c>
      <c r="K657" s="92"/>
    </row>
    <row r="658" spans="1:11" ht="61.8" x14ac:dyDescent="0.25">
      <c r="A658" s="14" t="s">
        <v>1506</v>
      </c>
      <c r="B658" s="514" t="s">
        <v>2810</v>
      </c>
      <c r="C658" s="515" t="s">
        <v>2811</v>
      </c>
      <c r="D658" s="515" t="s">
        <v>2812</v>
      </c>
      <c r="E658" s="516">
        <v>46022</v>
      </c>
      <c r="F658" s="517" t="s">
        <v>2813</v>
      </c>
      <c r="G658" s="518">
        <v>31600379</v>
      </c>
      <c r="H658" s="519" t="s">
        <v>2814</v>
      </c>
      <c r="I658" s="520">
        <v>20.6</v>
      </c>
      <c r="J658" s="77">
        <v>2</v>
      </c>
      <c r="K658" s="92"/>
    </row>
    <row r="659" spans="1:11" ht="61.8" x14ac:dyDescent="0.25">
      <c r="A659" s="14" t="s">
        <v>1506</v>
      </c>
      <c r="B659" s="514" t="s">
        <v>2810</v>
      </c>
      <c r="C659" s="515" t="s">
        <v>2815</v>
      </c>
      <c r="D659" s="515" t="s">
        <v>2816</v>
      </c>
      <c r="E659" s="516">
        <v>46022</v>
      </c>
      <c r="F659" s="517" t="s">
        <v>2817</v>
      </c>
      <c r="G659" s="518">
        <v>36675008</v>
      </c>
      <c r="H659" s="519" t="s">
        <v>2818</v>
      </c>
      <c r="I659" s="520">
        <v>13</v>
      </c>
      <c r="J659" s="77">
        <v>2</v>
      </c>
      <c r="K659" s="92"/>
    </row>
    <row r="660" spans="1:11" ht="61.8" x14ac:dyDescent="0.25">
      <c r="A660" s="14" t="s">
        <v>1506</v>
      </c>
      <c r="B660" s="514" t="s">
        <v>2810</v>
      </c>
      <c r="C660" s="515" t="s">
        <v>2819</v>
      </c>
      <c r="D660" s="515" t="s">
        <v>2820</v>
      </c>
      <c r="E660" s="516">
        <v>46022</v>
      </c>
      <c r="F660" s="517" t="s">
        <v>2821</v>
      </c>
      <c r="G660" s="518">
        <v>45398054</v>
      </c>
      <c r="H660" s="519" t="s">
        <v>2822</v>
      </c>
      <c r="I660" s="520">
        <v>5.38</v>
      </c>
      <c r="J660" s="77">
        <v>2</v>
      </c>
      <c r="K660" s="92"/>
    </row>
    <row r="661" spans="1:11" ht="61.8" x14ac:dyDescent="0.25">
      <c r="A661" s="14" t="s">
        <v>1506</v>
      </c>
      <c r="B661" s="514" t="s">
        <v>2810</v>
      </c>
      <c r="C661" s="515" t="s">
        <v>2823</v>
      </c>
      <c r="D661" s="515" t="s">
        <v>2824</v>
      </c>
      <c r="E661" s="516">
        <v>46022</v>
      </c>
      <c r="F661" s="517" t="s">
        <v>2825</v>
      </c>
      <c r="G661" s="518">
        <v>36765091</v>
      </c>
      <c r="H661" s="519" t="s">
        <v>2826</v>
      </c>
      <c r="I661" s="520">
        <v>9.5</v>
      </c>
      <c r="J661" s="77">
        <v>2</v>
      </c>
      <c r="K661" s="92"/>
    </row>
    <row r="662" spans="1:11" ht="61.8" x14ac:dyDescent="0.25">
      <c r="A662" s="14" t="s">
        <v>1506</v>
      </c>
      <c r="B662" s="514" t="s">
        <v>2810</v>
      </c>
      <c r="C662" s="515" t="s">
        <v>2827</v>
      </c>
      <c r="D662" s="515" t="s">
        <v>2828</v>
      </c>
      <c r="E662" s="516">
        <v>46022</v>
      </c>
      <c r="F662" s="517" t="s">
        <v>2829</v>
      </c>
      <c r="G662" s="518">
        <v>36765091</v>
      </c>
      <c r="H662" s="519" t="s">
        <v>2826</v>
      </c>
      <c r="I662" s="520">
        <v>5.63</v>
      </c>
      <c r="J662" s="77">
        <v>2</v>
      </c>
      <c r="K662" s="92"/>
    </row>
    <row r="663" spans="1:11" ht="72" x14ac:dyDescent="0.25">
      <c r="A663" s="14" t="s">
        <v>1506</v>
      </c>
      <c r="B663" s="514" t="s">
        <v>2810</v>
      </c>
      <c r="C663" s="515" t="s">
        <v>2830</v>
      </c>
      <c r="D663" s="515" t="s">
        <v>2831</v>
      </c>
      <c r="E663" s="516">
        <v>46022</v>
      </c>
      <c r="F663" s="517" t="s">
        <v>2832</v>
      </c>
      <c r="G663" s="518">
        <v>36765091</v>
      </c>
      <c r="H663" s="519" t="s">
        <v>2826</v>
      </c>
      <c r="I663" s="520">
        <v>5.89</v>
      </c>
      <c r="J663" s="77">
        <v>2</v>
      </c>
      <c r="K663" s="92"/>
    </row>
    <row r="664" spans="1:11" ht="61.8" x14ac:dyDescent="0.25">
      <c r="A664" s="14" t="s">
        <v>1506</v>
      </c>
      <c r="B664" s="514" t="s">
        <v>2833</v>
      </c>
      <c r="C664" s="515" t="s">
        <v>2834</v>
      </c>
      <c r="D664" s="515" t="s">
        <v>2835</v>
      </c>
      <c r="E664" s="516">
        <v>46022</v>
      </c>
      <c r="F664" s="517" t="s">
        <v>2836</v>
      </c>
      <c r="G664" s="518">
        <v>46397931</v>
      </c>
      <c r="H664" s="519" t="s">
        <v>1529</v>
      </c>
      <c r="I664" s="520">
        <v>120</v>
      </c>
      <c r="J664" s="77">
        <v>2</v>
      </c>
      <c r="K664" s="92"/>
    </row>
    <row r="665" spans="1:11" ht="61.8" x14ac:dyDescent="0.25">
      <c r="A665" s="14" t="s">
        <v>1506</v>
      </c>
      <c r="B665" s="514" t="s">
        <v>2837</v>
      </c>
      <c r="C665" s="515" t="s">
        <v>2838</v>
      </c>
      <c r="D665" s="491">
        <v>45661</v>
      </c>
      <c r="E665" s="516">
        <v>46022</v>
      </c>
      <c r="F665" s="517" t="s">
        <v>2839</v>
      </c>
      <c r="G665" s="518">
        <v>47240458</v>
      </c>
      <c r="H665" s="519" t="s">
        <v>2840</v>
      </c>
      <c r="I665" s="520">
        <v>78</v>
      </c>
      <c r="J665" s="77">
        <v>2</v>
      </c>
      <c r="K665" s="92"/>
    </row>
    <row r="666" spans="1:11" ht="72" x14ac:dyDescent="0.25">
      <c r="A666" s="14" t="s">
        <v>1506</v>
      </c>
      <c r="B666" s="514" t="s">
        <v>2837</v>
      </c>
      <c r="C666" s="515" t="s">
        <v>2841</v>
      </c>
      <c r="D666" s="491">
        <v>45716</v>
      </c>
      <c r="E666" s="516">
        <v>46022</v>
      </c>
      <c r="F666" s="517" t="s">
        <v>2842</v>
      </c>
      <c r="G666" s="518">
        <v>47240458</v>
      </c>
      <c r="H666" s="519" t="s">
        <v>2840</v>
      </c>
      <c r="I666" s="520">
        <v>70</v>
      </c>
      <c r="J666" s="77">
        <v>2</v>
      </c>
      <c r="K666" s="92"/>
    </row>
    <row r="667" spans="1:11" ht="72" x14ac:dyDescent="0.25">
      <c r="A667" s="14" t="s">
        <v>1506</v>
      </c>
      <c r="B667" s="514" t="s">
        <v>2837</v>
      </c>
      <c r="C667" s="515" t="s">
        <v>2843</v>
      </c>
      <c r="D667" s="491">
        <v>45716</v>
      </c>
      <c r="E667" s="516">
        <v>46022</v>
      </c>
      <c r="F667" s="517" t="s">
        <v>2844</v>
      </c>
      <c r="G667" s="518">
        <v>47240458</v>
      </c>
      <c r="H667" s="519" t="s">
        <v>2840</v>
      </c>
      <c r="I667" s="520">
        <v>40</v>
      </c>
      <c r="J667" s="77">
        <v>2</v>
      </c>
      <c r="K667" s="92"/>
    </row>
    <row r="668" spans="1:11" ht="61.8" x14ac:dyDescent="0.25">
      <c r="A668" s="14" t="s">
        <v>1506</v>
      </c>
      <c r="B668" s="514" t="s">
        <v>2837</v>
      </c>
      <c r="C668" s="515">
        <v>3186</v>
      </c>
      <c r="D668" s="491">
        <v>45739</v>
      </c>
      <c r="E668" s="516">
        <v>46022</v>
      </c>
      <c r="F668" s="517" t="s">
        <v>2845</v>
      </c>
      <c r="G668" s="518">
        <v>35898933</v>
      </c>
      <c r="H668" s="519" t="s">
        <v>2846</v>
      </c>
      <c r="I668" s="520">
        <v>62.98</v>
      </c>
      <c r="J668" s="77">
        <v>2</v>
      </c>
      <c r="K668" s="92"/>
    </row>
    <row r="669" spans="1:11" ht="61.8" x14ac:dyDescent="0.25">
      <c r="A669" s="14" t="s">
        <v>1506</v>
      </c>
      <c r="B669" s="514" t="s">
        <v>2837</v>
      </c>
      <c r="C669" s="515">
        <v>8648</v>
      </c>
      <c r="D669" s="491">
        <v>45741</v>
      </c>
      <c r="E669" s="516">
        <v>46022</v>
      </c>
      <c r="F669" s="517" t="s">
        <v>2847</v>
      </c>
      <c r="G669" s="518">
        <v>31321828</v>
      </c>
      <c r="H669" s="519" t="s">
        <v>2848</v>
      </c>
      <c r="I669" s="520">
        <v>49.98</v>
      </c>
      <c r="J669" s="77">
        <v>2</v>
      </c>
      <c r="K669" s="92"/>
    </row>
    <row r="670" spans="1:11" ht="61.8" x14ac:dyDescent="0.25">
      <c r="A670" s="14" t="s">
        <v>1506</v>
      </c>
      <c r="B670" s="514" t="s">
        <v>2837</v>
      </c>
      <c r="C670" s="515">
        <v>25032503459</v>
      </c>
      <c r="D670" s="491">
        <v>45741</v>
      </c>
      <c r="E670" s="516">
        <v>46022</v>
      </c>
      <c r="F670" s="517" t="s">
        <v>2849</v>
      </c>
      <c r="G670" s="518">
        <v>47658827</v>
      </c>
      <c r="H670" s="519" t="s">
        <v>2755</v>
      </c>
      <c r="I670" s="520">
        <v>38.950000000000003</v>
      </c>
      <c r="J670" s="77">
        <v>2</v>
      </c>
      <c r="K670" s="92"/>
    </row>
    <row r="671" spans="1:11" ht="72" x14ac:dyDescent="0.25">
      <c r="A671" s="14" t="s">
        <v>1506</v>
      </c>
      <c r="B671" s="514" t="s">
        <v>2837</v>
      </c>
      <c r="C671" s="515">
        <v>25051901968</v>
      </c>
      <c r="D671" s="491">
        <v>45796</v>
      </c>
      <c r="E671" s="516">
        <v>46022</v>
      </c>
      <c r="F671" s="517" t="s">
        <v>2850</v>
      </c>
      <c r="G671" s="518">
        <v>47658827</v>
      </c>
      <c r="H671" s="519" t="s">
        <v>2755</v>
      </c>
      <c r="I671" s="520">
        <v>65.75</v>
      </c>
      <c r="J671" s="77">
        <v>2</v>
      </c>
      <c r="K671" s="92"/>
    </row>
    <row r="672" spans="1:11" ht="61.8" x14ac:dyDescent="0.25">
      <c r="A672" s="14" t="s">
        <v>1506</v>
      </c>
      <c r="B672" s="514" t="s">
        <v>2837</v>
      </c>
      <c r="C672" s="515" t="s">
        <v>2851</v>
      </c>
      <c r="D672" s="491">
        <v>45820</v>
      </c>
      <c r="E672" s="516">
        <v>46022</v>
      </c>
      <c r="F672" s="517" t="s">
        <v>2852</v>
      </c>
      <c r="G672" s="518">
        <v>45488592</v>
      </c>
      <c r="H672" s="519" t="s">
        <v>2853</v>
      </c>
      <c r="I672" s="520">
        <v>26.4</v>
      </c>
      <c r="J672" s="77">
        <v>2</v>
      </c>
      <c r="K672" s="92"/>
    </row>
    <row r="673" spans="1:11" ht="61.8" x14ac:dyDescent="0.25">
      <c r="A673" s="14" t="s">
        <v>1506</v>
      </c>
      <c r="B673" s="514" t="s">
        <v>2837</v>
      </c>
      <c r="C673" s="515" t="s">
        <v>2854</v>
      </c>
      <c r="D673" s="491">
        <v>45825</v>
      </c>
      <c r="E673" s="516">
        <v>46022</v>
      </c>
      <c r="F673" s="517" t="s">
        <v>2855</v>
      </c>
      <c r="G673" s="518">
        <v>37840029</v>
      </c>
      <c r="H673" s="519" t="s">
        <v>2856</v>
      </c>
      <c r="I673" s="520">
        <v>51</v>
      </c>
      <c r="J673" s="77">
        <v>2</v>
      </c>
      <c r="K673" s="92"/>
    </row>
    <row r="674" spans="1:11" ht="61.8" x14ac:dyDescent="0.25">
      <c r="A674" s="14" t="s">
        <v>1506</v>
      </c>
      <c r="B674" s="514" t="s">
        <v>2837</v>
      </c>
      <c r="C674" s="515" t="s">
        <v>2857</v>
      </c>
      <c r="D674" s="491">
        <v>45838</v>
      </c>
      <c r="E674" s="516">
        <v>46022</v>
      </c>
      <c r="F674" s="517" t="s">
        <v>2855</v>
      </c>
      <c r="G674" s="518">
        <v>37840029</v>
      </c>
      <c r="H674" s="519" t="s">
        <v>2856</v>
      </c>
      <c r="I674" s="520">
        <v>76.5</v>
      </c>
      <c r="J674" s="77">
        <v>2</v>
      </c>
      <c r="K674" s="92"/>
    </row>
    <row r="675" spans="1:11" ht="72" x14ac:dyDescent="0.25">
      <c r="A675" s="14" t="s">
        <v>1506</v>
      </c>
      <c r="B675" s="514" t="s">
        <v>2837</v>
      </c>
      <c r="C675" s="515">
        <v>935</v>
      </c>
      <c r="D675" s="491">
        <v>45779</v>
      </c>
      <c r="E675" s="516">
        <v>46022</v>
      </c>
      <c r="F675" s="517" t="s">
        <v>2858</v>
      </c>
      <c r="G675" s="518">
        <v>36272485</v>
      </c>
      <c r="H675" s="519" t="s">
        <v>2570</v>
      </c>
      <c r="I675" s="520">
        <v>109</v>
      </c>
      <c r="J675" s="77">
        <v>2</v>
      </c>
      <c r="K675" s="92"/>
    </row>
    <row r="676" spans="1:11" ht="72" x14ac:dyDescent="0.25">
      <c r="A676" s="14" t="s">
        <v>1506</v>
      </c>
      <c r="B676" s="514" t="s">
        <v>2837</v>
      </c>
      <c r="C676" s="515">
        <v>967</v>
      </c>
      <c r="D676" s="491">
        <v>45820</v>
      </c>
      <c r="E676" s="516">
        <v>46022</v>
      </c>
      <c r="F676" s="517" t="s">
        <v>2858</v>
      </c>
      <c r="G676" s="518">
        <v>36272485</v>
      </c>
      <c r="H676" s="519" t="s">
        <v>2570</v>
      </c>
      <c r="I676" s="520">
        <v>85</v>
      </c>
      <c r="J676" s="77">
        <v>2</v>
      </c>
      <c r="K676" s="92"/>
    </row>
    <row r="677" spans="1:11" ht="61.8" x14ac:dyDescent="0.25">
      <c r="A677" s="14" t="s">
        <v>1506</v>
      </c>
      <c r="B677" s="514" t="s">
        <v>2837</v>
      </c>
      <c r="C677" s="515">
        <v>42</v>
      </c>
      <c r="D677" s="491">
        <v>45856</v>
      </c>
      <c r="E677" s="516">
        <v>46022</v>
      </c>
      <c r="F677" s="517" t="s">
        <v>2859</v>
      </c>
      <c r="G677" s="518">
        <v>56916591</v>
      </c>
      <c r="H677" s="519" t="s">
        <v>2065</v>
      </c>
      <c r="I677" s="520">
        <v>30</v>
      </c>
      <c r="J677" s="77">
        <v>2</v>
      </c>
      <c r="K677" s="92"/>
    </row>
    <row r="678" spans="1:11" ht="61.8" x14ac:dyDescent="0.25">
      <c r="A678" s="14" t="s">
        <v>1506</v>
      </c>
      <c r="B678" s="514" t="s">
        <v>2837</v>
      </c>
      <c r="C678" s="515">
        <v>44</v>
      </c>
      <c r="D678" s="491">
        <v>45856</v>
      </c>
      <c r="E678" s="516">
        <v>46022</v>
      </c>
      <c r="F678" s="517" t="s">
        <v>2860</v>
      </c>
      <c r="G678" s="518">
        <v>56916591</v>
      </c>
      <c r="H678" s="519" t="s">
        <v>2065</v>
      </c>
      <c r="I678" s="520">
        <v>15</v>
      </c>
      <c r="J678" s="77">
        <v>2</v>
      </c>
      <c r="K678" s="92"/>
    </row>
    <row r="679" spans="1:11" ht="72" x14ac:dyDescent="0.25">
      <c r="A679" s="14" t="s">
        <v>1506</v>
      </c>
      <c r="B679" s="514" t="s">
        <v>2837</v>
      </c>
      <c r="C679" s="515">
        <v>45</v>
      </c>
      <c r="D679" s="491">
        <v>45856</v>
      </c>
      <c r="E679" s="516">
        <v>46022</v>
      </c>
      <c r="F679" s="517" t="s">
        <v>2861</v>
      </c>
      <c r="G679" s="518">
        <v>56916591</v>
      </c>
      <c r="H679" s="519" t="s">
        <v>2065</v>
      </c>
      <c r="I679" s="520">
        <v>34</v>
      </c>
      <c r="J679" s="77">
        <v>2</v>
      </c>
      <c r="K679" s="92"/>
    </row>
    <row r="680" spans="1:11" ht="61.8" x14ac:dyDescent="0.25">
      <c r="A680" s="14" t="s">
        <v>1506</v>
      </c>
      <c r="B680" s="514" t="s">
        <v>2837</v>
      </c>
      <c r="C680" s="515">
        <v>57</v>
      </c>
      <c r="D680" s="491">
        <v>45857</v>
      </c>
      <c r="E680" s="516">
        <v>46022</v>
      </c>
      <c r="F680" s="517" t="s">
        <v>2859</v>
      </c>
      <c r="G680" s="518">
        <v>56916591</v>
      </c>
      <c r="H680" s="519" t="s">
        <v>2065</v>
      </c>
      <c r="I680" s="520">
        <v>30</v>
      </c>
      <c r="J680" s="77">
        <v>2</v>
      </c>
      <c r="K680" s="92"/>
    </row>
    <row r="681" spans="1:11" ht="61.8" x14ac:dyDescent="0.25">
      <c r="A681" s="14" t="s">
        <v>1506</v>
      </c>
      <c r="B681" s="514" t="s">
        <v>2837</v>
      </c>
      <c r="C681" s="515">
        <v>65</v>
      </c>
      <c r="D681" s="491">
        <v>45857</v>
      </c>
      <c r="E681" s="516">
        <v>46022</v>
      </c>
      <c r="F681" s="517" t="s">
        <v>2862</v>
      </c>
      <c r="G681" s="518">
        <v>56916591</v>
      </c>
      <c r="H681" s="519" t="s">
        <v>2065</v>
      </c>
      <c r="I681" s="520">
        <v>22.5</v>
      </c>
      <c r="J681" s="77">
        <v>2</v>
      </c>
      <c r="K681" s="92"/>
    </row>
    <row r="682" spans="1:11" ht="72" x14ac:dyDescent="0.25">
      <c r="A682" s="14" t="s">
        <v>1506</v>
      </c>
      <c r="B682" s="514" t="s">
        <v>2837</v>
      </c>
      <c r="C682" s="515">
        <v>81</v>
      </c>
      <c r="D682" s="491">
        <v>45858</v>
      </c>
      <c r="E682" s="516">
        <v>46022</v>
      </c>
      <c r="F682" s="517" t="s">
        <v>2863</v>
      </c>
      <c r="G682" s="518">
        <v>56916591</v>
      </c>
      <c r="H682" s="519" t="s">
        <v>2065</v>
      </c>
      <c r="I682" s="520">
        <v>37.5</v>
      </c>
      <c r="J682" s="77">
        <v>2</v>
      </c>
      <c r="K682" s="92"/>
    </row>
    <row r="683" spans="1:11" ht="72" x14ac:dyDescent="0.25">
      <c r="A683" s="14" t="s">
        <v>1506</v>
      </c>
      <c r="B683" s="514" t="s">
        <v>2837</v>
      </c>
      <c r="C683" s="515">
        <v>82</v>
      </c>
      <c r="D683" s="491">
        <v>45858</v>
      </c>
      <c r="E683" s="516">
        <v>46022</v>
      </c>
      <c r="F683" s="517" t="s">
        <v>2864</v>
      </c>
      <c r="G683" s="518">
        <v>56916591</v>
      </c>
      <c r="H683" s="519" t="s">
        <v>2065</v>
      </c>
      <c r="I683" s="520">
        <v>45</v>
      </c>
      <c r="J683" s="77">
        <v>2</v>
      </c>
      <c r="K683" s="92"/>
    </row>
    <row r="684" spans="1:11" ht="72" x14ac:dyDescent="0.25">
      <c r="A684" s="14" t="s">
        <v>1506</v>
      </c>
      <c r="B684" s="514" t="s">
        <v>2837</v>
      </c>
      <c r="C684" s="515">
        <v>87</v>
      </c>
      <c r="D684" s="491">
        <v>45858</v>
      </c>
      <c r="E684" s="516">
        <v>46022</v>
      </c>
      <c r="F684" s="517" t="s">
        <v>2865</v>
      </c>
      <c r="G684" s="518">
        <v>56916591</v>
      </c>
      <c r="H684" s="519" t="s">
        <v>2065</v>
      </c>
      <c r="I684" s="520">
        <v>17</v>
      </c>
      <c r="J684" s="77">
        <v>2</v>
      </c>
      <c r="K684" s="92"/>
    </row>
    <row r="685" spans="1:11" ht="72" x14ac:dyDescent="0.25">
      <c r="A685" s="14" t="s">
        <v>1506</v>
      </c>
      <c r="B685" s="514" t="s">
        <v>2837</v>
      </c>
      <c r="C685" s="515">
        <v>94</v>
      </c>
      <c r="D685" s="491">
        <v>45860</v>
      </c>
      <c r="E685" s="516">
        <v>46022</v>
      </c>
      <c r="F685" s="517" t="s">
        <v>2863</v>
      </c>
      <c r="G685" s="518">
        <v>56916591</v>
      </c>
      <c r="H685" s="519" t="s">
        <v>2065</v>
      </c>
      <c r="I685" s="520">
        <v>37.5</v>
      </c>
      <c r="J685" s="77">
        <v>2</v>
      </c>
      <c r="K685" s="92"/>
    </row>
    <row r="686" spans="1:11" ht="61.8" x14ac:dyDescent="0.25">
      <c r="A686" s="14" t="s">
        <v>1506</v>
      </c>
      <c r="B686" s="514" t="s">
        <v>2837</v>
      </c>
      <c r="C686" s="515">
        <v>98</v>
      </c>
      <c r="D686" s="491">
        <v>45860</v>
      </c>
      <c r="E686" s="516">
        <v>46022</v>
      </c>
      <c r="F686" s="517" t="s">
        <v>2860</v>
      </c>
      <c r="G686" s="518">
        <v>56916591</v>
      </c>
      <c r="H686" s="519" t="s">
        <v>2065</v>
      </c>
      <c r="I686" s="520">
        <v>15</v>
      </c>
      <c r="J686" s="77">
        <v>2</v>
      </c>
      <c r="K686" s="92"/>
    </row>
    <row r="687" spans="1:11" ht="72" x14ac:dyDescent="0.25">
      <c r="A687" s="14" t="s">
        <v>1506</v>
      </c>
      <c r="B687" s="514" t="s">
        <v>2837</v>
      </c>
      <c r="C687" s="515">
        <v>99</v>
      </c>
      <c r="D687" s="491">
        <v>45860</v>
      </c>
      <c r="E687" s="516">
        <v>46022</v>
      </c>
      <c r="F687" s="517" t="s">
        <v>2863</v>
      </c>
      <c r="G687" s="518">
        <v>56916591</v>
      </c>
      <c r="H687" s="519" t="s">
        <v>2065</v>
      </c>
      <c r="I687" s="520">
        <v>37.5</v>
      </c>
      <c r="J687" s="77">
        <v>2</v>
      </c>
      <c r="K687" s="92"/>
    </row>
    <row r="688" spans="1:11" ht="72" x14ac:dyDescent="0.25">
      <c r="A688" s="14" t="s">
        <v>1506</v>
      </c>
      <c r="B688" s="514" t="s">
        <v>2837</v>
      </c>
      <c r="C688" s="515">
        <v>100</v>
      </c>
      <c r="D688" s="491">
        <v>45860</v>
      </c>
      <c r="E688" s="516">
        <v>46022</v>
      </c>
      <c r="F688" s="517" t="s">
        <v>2863</v>
      </c>
      <c r="G688" s="518">
        <v>56916591</v>
      </c>
      <c r="H688" s="519" t="s">
        <v>2065</v>
      </c>
      <c r="I688" s="520">
        <v>37.5</v>
      </c>
      <c r="J688" s="77">
        <v>2</v>
      </c>
      <c r="K688" s="92"/>
    </row>
    <row r="689" spans="1:11" ht="72" x14ac:dyDescent="0.25">
      <c r="A689" s="14" t="s">
        <v>1506</v>
      </c>
      <c r="B689" s="514" t="s">
        <v>2837</v>
      </c>
      <c r="C689" s="515">
        <v>103</v>
      </c>
      <c r="D689" s="491">
        <v>45860</v>
      </c>
      <c r="E689" s="516">
        <v>46022</v>
      </c>
      <c r="F689" s="517" t="s">
        <v>2863</v>
      </c>
      <c r="G689" s="518">
        <v>56916591</v>
      </c>
      <c r="H689" s="519" t="s">
        <v>2065</v>
      </c>
      <c r="I689" s="520">
        <v>37.5</v>
      </c>
      <c r="J689" s="77">
        <v>2</v>
      </c>
      <c r="K689" s="92"/>
    </row>
    <row r="690" spans="1:11" ht="72" x14ac:dyDescent="0.25">
      <c r="A690" s="14" t="s">
        <v>1506</v>
      </c>
      <c r="B690" s="514" t="s">
        <v>2837</v>
      </c>
      <c r="C690" s="515">
        <v>104</v>
      </c>
      <c r="D690" s="491">
        <v>45860</v>
      </c>
      <c r="E690" s="516">
        <v>46022</v>
      </c>
      <c r="F690" s="517" t="s">
        <v>2863</v>
      </c>
      <c r="G690" s="518">
        <v>56916591</v>
      </c>
      <c r="H690" s="519" t="s">
        <v>2065</v>
      </c>
      <c r="I690" s="520">
        <v>37.5</v>
      </c>
      <c r="J690" s="77">
        <v>2</v>
      </c>
      <c r="K690" s="92"/>
    </row>
    <row r="691" spans="1:11" ht="61.8" x14ac:dyDescent="0.25">
      <c r="A691" s="14" t="s">
        <v>1506</v>
      </c>
      <c r="B691" s="514" t="s">
        <v>2837</v>
      </c>
      <c r="C691" s="515">
        <v>114</v>
      </c>
      <c r="D691" s="491">
        <v>45861</v>
      </c>
      <c r="E691" s="516">
        <v>46022</v>
      </c>
      <c r="F691" s="517" t="s">
        <v>2860</v>
      </c>
      <c r="G691" s="518">
        <v>56916591</v>
      </c>
      <c r="H691" s="519" t="s">
        <v>2065</v>
      </c>
      <c r="I691" s="520">
        <v>15</v>
      </c>
      <c r="J691" s="77">
        <v>2</v>
      </c>
      <c r="K691" s="92"/>
    </row>
    <row r="692" spans="1:11" ht="61.8" x14ac:dyDescent="0.25">
      <c r="A692" s="14" t="s">
        <v>1506</v>
      </c>
      <c r="B692" s="514" t="s">
        <v>2837</v>
      </c>
      <c r="C692" s="515">
        <v>115</v>
      </c>
      <c r="D692" s="491">
        <v>45861</v>
      </c>
      <c r="E692" s="516">
        <v>46022</v>
      </c>
      <c r="F692" s="517" t="s">
        <v>2860</v>
      </c>
      <c r="G692" s="518">
        <v>56916591</v>
      </c>
      <c r="H692" s="519" t="s">
        <v>2065</v>
      </c>
      <c r="I692" s="520">
        <v>15</v>
      </c>
      <c r="J692" s="77">
        <v>2</v>
      </c>
      <c r="K692" s="92"/>
    </row>
    <row r="693" spans="1:11" ht="72" x14ac:dyDescent="0.25">
      <c r="A693" s="14" t="s">
        <v>1506</v>
      </c>
      <c r="B693" s="514" t="s">
        <v>2837</v>
      </c>
      <c r="C693" s="515">
        <v>131</v>
      </c>
      <c r="D693" s="491">
        <v>45862</v>
      </c>
      <c r="E693" s="516">
        <v>46022</v>
      </c>
      <c r="F693" s="517" t="s">
        <v>2865</v>
      </c>
      <c r="G693" s="518">
        <v>56916591</v>
      </c>
      <c r="H693" s="519" t="s">
        <v>2065</v>
      </c>
      <c r="I693" s="520">
        <v>17</v>
      </c>
      <c r="J693" s="77">
        <v>2</v>
      </c>
      <c r="K693" s="92"/>
    </row>
    <row r="694" spans="1:11" ht="61.8" x14ac:dyDescent="0.25">
      <c r="A694" s="14" t="s">
        <v>1506</v>
      </c>
      <c r="B694" s="514" t="s">
        <v>2837</v>
      </c>
      <c r="C694" s="515">
        <v>139</v>
      </c>
      <c r="D694" s="491">
        <v>45862</v>
      </c>
      <c r="E694" s="516">
        <v>46022</v>
      </c>
      <c r="F694" s="517" t="s">
        <v>2860</v>
      </c>
      <c r="G694" s="518">
        <v>56916591</v>
      </c>
      <c r="H694" s="519" t="s">
        <v>2065</v>
      </c>
      <c r="I694" s="520">
        <v>15</v>
      </c>
      <c r="J694" s="77">
        <v>2</v>
      </c>
      <c r="K694" s="92"/>
    </row>
    <row r="695" spans="1:11" ht="61.8" x14ac:dyDescent="0.25">
      <c r="A695" s="14" t="s">
        <v>1506</v>
      </c>
      <c r="B695" s="514" t="s">
        <v>2837</v>
      </c>
      <c r="C695" s="515">
        <v>140</v>
      </c>
      <c r="D695" s="491">
        <v>45862</v>
      </c>
      <c r="E695" s="516">
        <v>46022</v>
      </c>
      <c r="F695" s="517" t="s">
        <v>2860</v>
      </c>
      <c r="G695" s="518">
        <v>56916591</v>
      </c>
      <c r="H695" s="519" t="s">
        <v>2065</v>
      </c>
      <c r="I695" s="520">
        <v>15</v>
      </c>
      <c r="J695" s="77">
        <v>2</v>
      </c>
      <c r="K695" s="92"/>
    </row>
    <row r="696" spans="1:11" ht="61.8" x14ac:dyDescent="0.25">
      <c r="A696" s="14" t="s">
        <v>1506</v>
      </c>
      <c r="B696" s="514" t="s">
        <v>2837</v>
      </c>
      <c r="C696" s="515">
        <v>143</v>
      </c>
      <c r="D696" s="491">
        <v>45862</v>
      </c>
      <c r="E696" s="516">
        <v>46022</v>
      </c>
      <c r="F696" s="517" t="s">
        <v>2862</v>
      </c>
      <c r="G696" s="518">
        <v>56916591</v>
      </c>
      <c r="H696" s="519" t="s">
        <v>2065</v>
      </c>
      <c r="I696" s="520">
        <v>22.5</v>
      </c>
      <c r="J696" s="77">
        <v>2</v>
      </c>
      <c r="K696" s="92"/>
    </row>
    <row r="697" spans="1:11" ht="61.8" x14ac:dyDescent="0.25">
      <c r="A697" s="14" t="s">
        <v>1506</v>
      </c>
      <c r="B697" s="514" t="s">
        <v>2837</v>
      </c>
      <c r="C697" s="515">
        <v>145</v>
      </c>
      <c r="D697" s="491">
        <v>45862</v>
      </c>
      <c r="E697" s="516">
        <v>46022</v>
      </c>
      <c r="F697" s="517" t="s">
        <v>2860</v>
      </c>
      <c r="G697" s="518">
        <v>56916591</v>
      </c>
      <c r="H697" s="519" t="s">
        <v>2065</v>
      </c>
      <c r="I697" s="520">
        <v>15</v>
      </c>
      <c r="J697" s="77">
        <v>2</v>
      </c>
      <c r="K697" s="92"/>
    </row>
    <row r="698" spans="1:11" ht="72" x14ac:dyDescent="0.25">
      <c r="A698" s="14" t="s">
        <v>1506</v>
      </c>
      <c r="B698" s="514" t="s">
        <v>2837</v>
      </c>
      <c r="C698" s="515">
        <v>168</v>
      </c>
      <c r="D698" s="491">
        <v>45864</v>
      </c>
      <c r="E698" s="516">
        <v>46022</v>
      </c>
      <c r="F698" s="517" t="s">
        <v>2866</v>
      </c>
      <c r="G698" s="518">
        <v>56916591</v>
      </c>
      <c r="H698" s="519" t="s">
        <v>2065</v>
      </c>
      <c r="I698" s="520">
        <v>90</v>
      </c>
      <c r="J698" s="77">
        <v>2</v>
      </c>
      <c r="K698" s="92"/>
    </row>
    <row r="699" spans="1:11" ht="61.8" x14ac:dyDescent="0.25">
      <c r="A699" s="14" t="s">
        <v>1506</v>
      </c>
      <c r="B699" s="514" t="s">
        <v>2837</v>
      </c>
      <c r="C699" s="515">
        <v>177</v>
      </c>
      <c r="D699" s="491">
        <v>45864</v>
      </c>
      <c r="E699" s="516">
        <v>46022</v>
      </c>
      <c r="F699" s="517" t="s">
        <v>2859</v>
      </c>
      <c r="G699" s="518">
        <v>56916591</v>
      </c>
      <c r="H699" s="519" t="s">
        <v>2065</v>
      </c>
      <c r="I699" s="520">
        <v>30</v>
      </c>
      <c r="J699" s="77">
        <v>2</v>
      </c>
      <c r="K699" s="92"/>
    </row>
    <row r="700" spans="1:11" ht="72" x14ac:dyDescent="0.25">
      <c r="A700" s="14" t="s">
        <v>1506</v>
      </c>
      <c r="B700" s="514" t="s">
        <v>2837</v>
      </c>
      <c r="C700" s="515">
        <v>1021</v>
      </c>
      <c r="D700" s="491">
        <v>45930</v>
      </c>
      <c r="E700" s="516">
        <v>46022</v>
      </c>
      <c r="F700" s="517" t="s">
        <v>2866</v>
      </c>
      <c r="G700" s="518">
        <v>56916591</v>
      </c>
      <c r="H700" s="519" t="s">
        <v>2065</v>
      </c>
      <c r="I700" s="520">
        <v>90</v>
      </c>
      <c r="J700" s="77">
        <v>2</v>
      </c>
      <c r="K700" s="92"/>
    </row>
    <row r="701" spans="1:11" ht="61.8" x14ac:dyDescent="0.25">
      <c r="A701" s="14" t="s">
        <v>1506</v>
      </c>
      <c r="B701" s="514" t="s">
        <v>2837</v>
      </c>
      <c r="C701" s="515">
        <v>1970</v>
      </c>
      <c r="D701" s="491">
        <v>45824</v>
      </c>
      <c r="E701" s="516">
        <v>46022</v>
      </c>
      <c r="F701" s="517" t="s">
        <v>2867</v>
      </c>
      <c r="G701" s="518">
        <v>36377147</v>
      </c>
      <c r="H701" s="519" t="s">
        <v>2868</v>
      </c>
      <c r="I701" s="520">
        <v>875</v>
      </c>
      <c r="J701" s="77">
        <v>2</v>
      </c>
      <c r="K701" s="92"/>
    </row>
    <row r="702" spans="1:11" ht="61.8" x14ac:dyDescent="0.25">
      <c r="A702" s="14" t="s">
        <v>1506</v>
      </c>
      <c r="B702" s="514" t="s">
        <v>2837</v>
      </c>
      <c r="C702" s="515" t="s">
        <v>2869</v>
      </c>
      <c r="D702" s="491" t="s">
        <v>2870</v>
      </c>
      <c r="E702" s="516">
        <v>46022</v>
      </c>
      <c r="F702" s="517" t="s">
        <v>2871</v>
      </c>
      <c r="G702" s="518">
        <v>36787507</v>
      </c>
      <c r="H702" s="519" t="s">
        <v>2872</v>
      </c>
      <c r="I702" s="520">
        <v>44.45</v>
      </c>
      <c r="J702" s="77">
        <v>2</v>
      </c>
      <c r="K702" s="92"/>
    </row>
    <row r="703" spans="1:11" ht="61.8" x14ac:dyDescent="0.25">
      <c r="A703" s="14" t="s">
        <v>1506</v>
      </c>
      <c r="B703" s="514" t="s">
        <v>2837</v>
      </c>
      <c r="C703" s="515" t="s">
        <v>2873</v>
      </c>
      <c r="D703" s="491" t="s">
        <v>2874</v>
      </c>
      <c r="E703" s="516">
        <v>46022</v>
      </c>
      <c r="F703" s="517" t="s">
        <v>2875</v>
      </c>
      <c r="G703" s="518" t="s">
        <v>2876</v>
      </c>
      <c r="H703" s="519" t="s">
        <v>2877</v>
      </c>
      <c r="I703" s="520">
        <v>68.989999999999995</v>
      </c>
      <c r="J703" s="77">
        <v>2</v>
      </c>
      <c r="K703" s="92"/>
    </row>
    <row r="704" spans="1:11" ht="23.4" x14ac:dyDescent="0.25">
      <c r="A704" s="14" t="s">
        <v>1506</v>
      </c>
      <c r="B704" s="450"/>
      <c r="C704" s="334"/>
      <c r="D704" s="472"/>
      <c r="E704" s="522"/>
      <c r="F704" s="452" t="s">
        <v>2895</v>
      </c>
      <c r="G704" s="523"/>
      <c r="H704" s="524"/>
      <c r="I704" s="525"/>
      <c r="J704" s="77">
        <v>2</v>
      </c>
      <c r="K704" s="92"/>
    </row>
    <row r="705" spans="1:11" ht="24" x14ac:dyDescent="0.25">
      <c r="A705" s="14" t="s">
        <v>1506</v>
      </c>
      <c r="B705" s="450" t="s">
        <v>2896</v>
      </c>
      <c r="C705" s="417">
        <v>9</v>
      </c>
      <c r="D705" s="336" t="s">
        <v>2300</v>
      </c>
      <c r="E705" s="420" t="s">
        <v>2897</v>
      </c>
      <c r="F705" s="337" t="s">
        <v>5229</v>
      </c>
      <c r="G705" s="456">
        <v>71164448</v>
      </c>
      <c r="H705" s="417" t="s">
        <v>2898</v>
      </c>
      <c r="I705" s="338">
        <v>53.16</v>
      </c>
      <c r="J705" s="77">
        <v>2</v>
      </c>
      <c r="K705" s="92"/>
    </row>
    <row r="706" spans="1:11" ht="46.2" x14ac:dyDescent="0.25">
      <c r="A706" s="14" t="s">
        <v>1506</v>
      </c>
      <c r="B706" s="334"/>
      <c r="C706" s="417"/>
      <c r="D706" s="418"/>
      <c r="E706" s="418"/>
      <c r="F706" s="452" t="s">
        <v>2899</v>
      </c>
      <c r="G706" s="456"/>
      <c r="H706" s="337"/>
      <c r="I706" s="526"/>
      <c r="J706" s="77">
        <v>3</v>
      </c>
      <c r="K706" s="92"/>
    </row>
    <row r="707" spans="1:11" ht="21" x14ac:dyDescent="0.25">
      <c r="A707" s="14" t="s">
        <v>1506</v>
      </c>
      <c r="B707" s="334" t="s">
        <v>2900</v>
      </c>
      <c r="C707" s="417">
        <v>6803799532</v>
      </c>
      <c r="D707" s="418" t="s">
        <v>2901</v>
      </c>
      <c r="E707" s="418" t="s">
        <v>2901</v>
      </c>
      <c r="F707" s="420" t="s">
        <v>2902</v>
      </c>
      <c r="G707" s="457">
        <v>151700</v>
      </c>
      <c r="H707" s="527" t="s">
        <v>2106</v>
      </c>
      <c r="I707" s="526">
        <v>27</v>
      </c>
      <c r="J707" s="77">
        <v>3</v>
      </c>
      <c r="K707" s="92"/>
    </row>
    <row r="708" spans="1:11" ht="24" x14ac:dyDescent="0.25">
      <c r="A708" s="14" t="s">
        <v>1506</v>
      </c>
      <c r="B708" s="334" t="s">
        <v>2903</v>
      </c>
      <c r="C708" s="417">
        <v>6803799524</v>
      </c>
      <c r="D708" s="418" t="s">
        <v>2901</v>
      </c>
      <c r="E708" s="418" t="s">
        <v>2901</v>
      </c>
      <c r="F708" s="420" t="s">
        <v>2904</v>
      </c>
      <c r="G708" s="457">
        <v>151700</v>
      </c>
      <c r="H708" s="527" t="s">
        <v>2106</v>
      </c>
      <c r="I708" s="526">
        <v>74.16</v>
      </c>
      <c r="J708" s="77">
        <v>3</v>
      </c>
      <c r="K708" s="92"/>
    </row>
    <row r="709" spans="1:11" ht="60" x14ac:dyDescent="0.25">
      <c r="A709" s="14" t="s">
        <v>1506</v>
      </c>
      <c r="B709" s="334" t="s">
        <v>2905</v>
      </c>
      <c r="C709" s="420" t="s">
        <v>2906</v>
      </c>
      <c r="D709" s="418" t="s">
        <v>2907</v>
      </c>
      <c r="E709" s="443" t="s">
        <v>2908</v>
      </c>
      <c r="F709" s="420" t="s">
        <v>2909</v>
      </c>
      <c r="G709" s="456"/>
      <c r="H709" s="419" t="s">
        <v>2910</v>
      </c>
      <c r="I709" s="526">
        <v>93.7</v>
      </c>
      <c r="J709" s="77">
        <v>3</v>
      </c>
      <c r="K709" s="92"/>
    </row>
    <row r="710" spans="1:11" ht="72" x14ac:dyDescent="0.25">
      <c r="A710" s="14" t="s">
        <v>1506</v>
      </c>
      <c r="B710" s="334" t="s">
        <v>2905</v>
      </c>
      <c r="C710" s="420" t="s">
        <v>2911</v>
      </c>
      <c r="D710" s="418" t="s">
        <v>2907</v>
      </c>
      <c r="E710" s="528" t="s">
        <v>2907</v>
      </c>
      <c r="F710" s="420" t="s">
        <v>2912</v>
      </c>
      <c r="G710" s="456"/>
      <c r="H710" s="419" t="s">
        <v>2910</v>
      </c>
      <c r="I710" s="526">
        <v>80.69</v>
      </c>
      <c r="J710" s="77">
        <v>3</v>
      </c>
      <c r="K710" s="92"/>
    </row>
    <row r="711" spans="1:11" ht="36" x14ac:dyDescent="0.25">
      <c r="A711" s="14" t="s">
        <v>1506</v>
      </c>
      <c r="B711" s="334" t="s">
        <v>2913</v>
      </c>
      <c r="C711" s="417">
        <v>20250083</v>
      </c>
      <c r="D711" s="418" t="s">
        <v>2914</v>
      </c>
      <c r="E711" s="418" t="s">
        <v>2914</v>
      </c>
      <c r="F711" s="420" t="s">
        <v>2915</v>
      </c>
      <c r="G711" s="456">
        <v>31380123</v>
      </c>
      <c r="H711" s="419" t="s">
        <v>2916</v>
      </c>
      <c r="I711" s="526">
        <v>4169</v>
      </c>
      <c r="J711" s="77">
        <v>3</v>
      </c>
      <c r="K711" s="92"/>
    </row>
    <row r="712" spans="1:11" ht="36" x14ac:dyDescent="0.25">
      <c r="A712" s="14" t="s">
        <v>1506</v>
      </c>
      <c r="B712" s="334" t="s">
        <v>2917</v>
      </c>
      <c r="C712" s="417">
        <v>25013</v>
      </c>
      <c r="D712" s="418" t="s">
        <v>2918</v>
      </c>
      <c r="E712" s="418" t="s">
        <v>2914</v>
      </c>
      <c r="F712" s="420" t="s">
        <v>2919</v>
      </c>
      <c r="G712" s="456">
        <v>80059094</v>
      </c>
      <c r="H712" s="419" t="s">
        <v>2920</v>
      </c>
      <c r="I712" s="526">
        <v>4070</v>
      </c>
      <c r="J712" s="77">
        <v>3</v>
      </c>
      <c r="K712" s="92"/>
    </row>
    <row r="713" spans="1:11" ht="31.2" x14ac:dyDescent="0.25">
      <c r="A713" s="14" t="s">
        <v>1506</v>
      </c>
      <c r="B713" s="334" t="s">
        <v>2921</v>
      </c>
      <c r="C713" s="417">
        <v>2590015317</v>
      </c>
      <c r="D713" s="418" t="s">
        <v>2922</v>
      </c>
      <c r="E713" s="418"/>
      <c r="F713" s="455" t="s">
        <v>2923</v>
      </c>
      <c r="G713" s="493">
        <v>35919001</v>
      </c>
      <c r="H713" s="455" t="s">
        <v>2924</v>
      </c>
      <c r="I713" s="529">
        <v>90</v>
      </c>
      <c r="J713" s="77">
        <v>3</v>
      </c>
      <c r="K713" s="92"/>
    </row>
    <row r="714" spans="1:11" ht="24" x14ac:dyDescent="0.25">
      <c r="A714" s="14" t="s">
        <v>1506</v>
      </c>
      <c r="B714" s="334" t="s">
        <v>2925</v>
      </c>
      <c r="C714" s="417">
        <v>25200162</v>
      </c>
      <c r="D714" s="418" t="s">
        <v>2926</v>
      </c>
      <c r="E714" s="418"/>
      <c r="F714" s="420" t="s">
        <v>2927</v>
      </c>
      <c r="G714" s="456">
        <v>45434191</v>
      </c>
      <c r="H714" s="419" t="s">
        <v>2928</v>
      </c>
      <c r="I714" s="526">
        <v>393.6</v>
      </c>
      <c r="J714" s="77">
        <v>3</v>
      </c>
      <c r="K714" s="92"/>
    </row>
    <row r="715" spans="1:11" ht="13.2" x14ac:dyDescent="0.25">
      <c r="A715" s="14" t="s">
        <v>1506</v>
      </c>
      <c r="B715" s="334" t="s">
        <v>2929</v>
      </c>
      <c r="C715" s="334" t="s">
        <v>2930</v>
      </c>
      <c r="D715" s="418" t="s">
        <v>1569</v>
      </c>
      <c r="E715" s="448" t="s">
        <v>2931</v>
      </c>
      <c r="F715" s="420" t="s">
        <v>2932</v>
      </c>
      <c r="G715" s="456">
        <v>80059094</v>
      </c>
      <c r="H715" s="419" t="s">
        <v>2920</v>
      </c>
      <c r="I715" s="526">
        <v>50</v>
      </c>
      <c r="J715" s="77">
        <v>3</v>
      </c>
      <c r="K715" s="92"/>
    </row>
    <row r="716" spans="1:11" ht="13.2" x14ac:dyDescent="0.25">
      <c r="A716" s="14" t="s">
        <v>1506</v>
      </c>
      <c r="B716" s="334" t="s">
        <v>2933</v>
      </c>
      <c r="C716" s="334" t="s">
        <v>2933</v>
      </c>
      <c r="D716" s="418" t="s">
        <v>1516</v>
      </c>
      <c r="E716" s="448" t="s">
        <v>2934</v>
      </c>
      <c r="F716" s="420" t="s">
        <v>2935</v>
      </c>
      <c r="G716" s="456"/>
      <c r="H716" s="419" t="s">
        <v>2936</v>
      </c>
      <c r="I716" s="526">
        <v>1512</v>
      </c>
      <c r="J716" s="77">
        <v>3</v>
      </c>
      <c r="K716" s="92"/>
    </row>
    <row r="717" spans="1:11" ht="13.2" x14ac:dyDescent="0.25">
      <c r="A717" s="14" t="s">
        <v>1506</v>
      </c>
      <c r="B717" s="334" t="s">
        <v>2933</v>
      </c>
      <c r="C717" s="417">
        <v>665409</v>
      </c>
      <c r="D717" s="418" t="s">
        <v>2937</v>
      </c>
      <c r="E717" s="448" t="s">
        <v>2934</v>
      </c>
      <c r="F717" s="420" t="s">
        <v>2938</v>
      </c>
      <c r="G717" s="456"/>
      <c r="H717" s="419" t="s">
        <v>2939</v>
      </c>
      <c r="I717" s="526">
        <v>47.98</v>
      </c>
      <c r="J717" s="77">
        <v>3</v>
      </c>
      <c r="K717" s="92"/>
    </row>
    <row r="718" spans="1:11" ht="13.2" x14ac:dyDescent="0.25">
      <c r="A718" s="14" t="s">
        <v>1506</v>
      </c>
      <c r="B718" s="334" t="s">
        <v>2933</v>
      </c>
      <c r="C718" s="334" t="s">
        <v>2933</v>
      </c>
      <c r="D718" s="418" t="s">
        <v>1516</v>
      </c>
      <c r="E718" s="448" t="s">
        <v>2934</v>
      </c>
      <c r="F718" s="420" t="s">
        <v>2940</v>
      </c>
      <c r="G718" s="456"/>
      <c r="H718" s="419" t="s">
        <v>2939</v>
      </c>
      <c r="I718" s="526">
        <v>284.61</v>
      </c>
      <c r="J718" s="77">
        <v>3</v>
      </c>
      <c r="K718" s="92"/>
    </row>
    <row r="719" spans="1:11" ht="24" x14ac:dyDescent="0.25">
      <c r="A719" s="14" t="s">
        <v>1506</v>
      </c>
      <c r="B719" s="334" t="s">
        <v>2933</v>
      </c>
      <c r="C719" s="334" t="s">
        <v>2941</v>
      </c>
      <c r="D719" s="418" t="s">
        <v>2346</v>
      </c>
      <c r="E719" s="448" t="s">
        <v>2934</v>
      </c>
      <c r="F719" s="459" t="s">
        <v>2942</v>
      </c>
      <c r="G719" s="456">
        <v>31322832</v>
      </c>
      <c r="H719" s="419" t="s">
        <v>2316</v>
      </c>
      <c r="I719" s="526">
        <v>104</v>
      </c>
      <c r="J719" s="77">
        <v>3</v>
      </c>
      <c r="K719" s="92"/>
    </row>
    <row r="720" spans="1:11" ht="34.799999999999997" x14ac:dyDescent="0.25">
      <c r="A720" s="14" t="s">
        <v>1506</v>
      </c>
      <c r="B720" s="334"/>
      <c r="C720" s="334"/>
      <c r="D720" s="418"/>
      <c r="E720" s="448"/>
      <c r="F720" s="452" t="s">
        <v>2943</v>
      </c>
      <c r="G720" s="456"/>
      <c r="H720" s="419"/>
      <c r="I720" s="526"/>
      <c r="J720" s="77">
        <v>3</v>
      </c>
      <c r="K720" s="92"/>
    </row>
    <row r="721" spans="1:11" ht="21" x14ac:dyDescent="0.25">
      <c r="A721" s="14" t="s">
        <v>1506</v>
      </c>
      <c r="B721" s="334" t="s">
        <v>2944</v>
      </c>
      <c r="C721" s="417">
        <v>6803819678</v>
      </c>
      <c r="D721" s="418" t="s">
        <v>2945</v>
      </c>
      <c r="E721" s="448"/>
      <c r="F721" s="420" t="s">
        <v>2946</v>
      </c>
      <c r="G721" s="457">
        <v>151700</v>
      </c>
      <c r="H721" s="527" t="s">
        <v>2106</v>
      </c>
      <c r="I721" s="526">
        <v>86.4</v>
      </c>
      <c r="J721" s="77">
        <v>3</v>
      </c>
      <c r="K721" s="92"/>
    </row>
    <row r="722" spans="1:11" ht="21" x14ac:dyDescent="0.25">
      <c r="A722" s="14" t="s">
        <v>1506</v>
      </c>
      <c r="B722" s="334" t="s">
        <v>2944</v>
      </c>
      <c r="C722" s="417">
        <v>6803819628</v>
      </c>
      <c r="D722" s="418" t="s">
        <v>2945</v>
      </c>
      <c r="E722" s="448"/>
      <c r="F722" s="420" t="s">
        <v>2947</v>
      </c>
      <c r="G722" s="457">
        <v>151700</v>
      </c>
      <c r="H722" s="527" t="s">
        <v>2106</v>
      </c>
      <c r="I722" s="526">
        <v>21.6</v>
      </c>
      <c r="J722" s="77">
        <v>3</v>
      </c>
      <c r="K722" s="92"/>
    </row>
    <row r="723" spans="1:11" ht="21" x14ac:dyDescent="0.25">
      <c r="A723" s="14" t="s">
        <v>1506</v>
      </c>
      <c r="B723" s="334" t="s">
        <v>2948</v>
      </c>
      <c r="C723" s="417">
        <v>6803871117</v>
      </c>
      <c r="D723" s="418" t="s">
        <v>2931</v>
      </c>
      <c r="E723" s="448"/>
      <c r="F723" s="420" t="s">
        <v>2949</v>
      </c>
      <c r="G723" s="457">
        <v>151700</v>
      </c>
      <c r="H723" s="527" t="s">
        <v>2106</v>
      </c>
      <c r="I723" s="526">
        <v>64.8</v>
      </c>
      <c r="J723" s="77">
        <v>3</v>
      </c>
      <c r="K723" s="92"/>
    </row>
    <row r="724" spans="1:11" ht="21" x14ac:dyDescent="0.25">
      <c r="A724" s="14" t="s">
        <v>1506</v>
      </c>
      <c r="B724" s="334" t="s">
        <v>2948</v>
      </c>
      <c r="C724" s="417">
        <v>6803871158</v>
      </c>
      <c r="D724" s="418" t="s">
        <v>2931</v>
      </c>
      <c r="E724" s="448"/>
      <c r="F724" s="420" t="s">
        <v>2950</v>
      </c>
      <c r="G724" s="457">
        <v>151700</v>
      </c>
      <c r="H724" s="527" t="s">
        <v>2106</v>
      </c>
      <c r="I724" s="526">
        <v>10.8</v>
      </c>
      <c r="J724" s="77">
        <v>3</v>
      </c>
      <c r="K724" s="92"/>
    </row>
    <row r="725" spans="1:11" ht="21" x14ac:dyDescent="0.25">
      <c r="A725" s="14" t="s">
        <v>1506</v>
      </c>
      <c r="B725" s="334" t="s">
        <v>2948</v>
      </c>
      <c r="C725" s="417">
        <v>6803871141</v>
      </c>
      <c r="D725" s="418" t="s">
        <v>2931</v>
      </c>
      <c r="E725" s="448"/>
      <c r="F725" s="420" t="s">
        <v>2947</v>
      </c>
      <c r="G725" s="457">
        <v>151700</v>
      </c>
      <c r="H725" s="527" t="s">
        <v>2106</v>
      </c>
      <c r="I725" s="526">
        <v>21.6</v>
      </c>
      <c r="J725" s="77">
        <v>3</v>
      </c>
      <c r="K725" s="92"/>
    </row>
    <row r="726" spans="1:11" ht="36" x14ac:dyDescent="0.25">
      <c r="A726" s="14" t="s">
        <v>1506</v>
      </c>
      <c r="B726" s="334" t="s">
        <v>2951</v>
      </c>
      <c r="C726" s="417" t="s">
        <v>2952</v>
      </c>
      <c r="D726" s="418" t="s">
        <v>2953</v>
      </c>
      <c r="E726" s="448" t="s">
        <v>2472</v>
      </c>
      <c r="F726" s="420" t="s">
        <v>2954</v>
      </c>
      <c r="G726" s="456" t="s">
        <v>2955</v>
      </c>
      <c r="H726" s="337" t="s">
        <v>2956</v>
      </c>
      <c r="I726" s="526">
        <v>1490</v>
      </c>
      <c r="J726" s="77">
        <v>3</v>
      </c>
      <c r="K726" s="92"/>
    </row>
    <row r="727" spans="1:11" ht="13.2" x14ac:dyDescent="0.25">
      <c r="A727" s="14" t="s">
        <v>1506</v>
      </c>
      <c r="B727" s="530" t="s">
        <v>2957</v>
      </c>
      <c r="C727" s="417" t="s">
        <v>2958</v>
      </c>
      <c r="D727" s="418" t="s">
        <v>2959</v>
      </c>
      <c r="E727" s="448" t="s">
        <v>2960</v>
      </c>
      <c r="F727" s="459" t="s">
        <v>2961</v>
      </c>
      <c r="G727" s="456" t="s">
        <v>2962</v>
      </c>
      <c r="H727" s="419" t="s">
        <v>2963</v>
      </c>
      <c r="I727" s="526">
        <v>335.7</v>
      </c>
      <c r="J727" s="77">
        <v>3</v>
      </c>
      <c r="K727" s="92"/>
    </row>
    <row r="728" spans="1:11" ht="13.2" x14ac:dyDescent="0.25">
      <c r="A728" s="14" t="s">
        <v>1506</v>
      </c>
      <c r="B728" s="530" t="s">
        <v>2957</v>
      </c>
      <c r="C728" s="531" t="s">
        <v>2957</v>
      </c>
      <c r="D728" s="418" t="s">
        <v>2959</v>
      </c>
      <c r="E728" s="448" t="s">
        <v>2960</v>
      </c>
      <c r="F728" s="459" t="s">
        <v>2964</v>
      </c>
      <c r="G728" s="456"/>
      <c r="H728" s="419" t="s">
        <v>2965</v>
      </c>
      <c r="I728" s="526">
        <v>380</v>
      </c>
      <c r="J728" s="77">
        <v>3</v>
      </c>
      <c r="K728" s="92"/>
    </row>
    <row r="729" spans="1:11" ht="13.2" x14ac:dyDescent="0.25">
      <c r="A729" s="14" t="s">
        <v>1506</v>
      </c>
      <c r="B729" s="530" t="s">
        <v>2957</v>
      </c>
      <c r="C729" s="531" t="s">
        <v>2957</v>
      </c>
      <c r="D729" s="418" t="s">
        <v>2959</v>
      </c>
      <c r="E729" s="448" t="s">
        <v>2960</v>
      </c>
      <c r="F729" s="459" t="s">
        <v>2966</v>
      </c>
      <c r="G729" s="456"/>
      <c r="H729" s="419" t="s">
        <v>2965</v>
      </c>
      <c r="I729" s="526">
        <v>82</v>
      </c>
      <c r="J729" s="77">
        <v>3</v>
      </c>
      <c r="K729" s="92"/>
    </row>
    <row r="730" spans="1:11" ht="24" x14ac:dyDescent="0.25">
      <c r="A730" s="14" t="s">
        <v>1506</v>
      </c>
      <c r="B730" s="530" t="s">
        <v>2957</v>
      </c>
      <c r="C730" s="417" t="s">
        <v>2967</v>
      </c>
      <c r="D730" s="418" t="s">
        <v>1541</v>
      </c>
      <c r="E730" s="448" t="s">
        <v>2960</v>
      </c>
      <c r="F730" s="459" t="s">
        <v>2968</v>
      </c>
      <c r="G730" s="456" t="s">
        <v>2969</v>
      </c>
      <c r="H730" s="419" t="s">
        <v>2234</v>
      </c>
      <c r="I730" s="526">
        <v>27.4</v>
      </c>
      <c r="J730" s="77">
        <v>3</v>
      </c>
      <c r="K730" s="92"/>
    </row>
    <row r="731" spans="1:11" ht="24" x14ac:dyDescent="0.25">
      <c r="A731" s="14" t="s">
        <v>1506</v>
      </c>
      <c r="B731" s="530" t="s">
        <v>2957</v>
      </c>
      <c r="C731" s="417">
        <v>343</v>
      </c>
      <c r="D731" s="418" t="s">
        <v>2970</v>
      </c>
      <c r="E731" s="448" t="s">
        <v>2960</v>
      </c>
      <c r="F731" s="459" t="s">
        <v>2971</v>
      </c>
      <c r="G731" s="456" t="s">
        <v>2972</v>
      </c>
      <c r="H731" s="419" t="s">
        <v>2973</v>
      </c>
      <c r="I731" s="526">
        <v>60</v>
      </c>
      <c r="J731" s="77">
        <v>3</v>
      </c>
      <c r="K731" s="92"/>
    </row>
    <row r="732" spans="1:11" ht="24" x14ac:dyDescent="0.25">
      <c r="A732" s="14" t="s">
        <v>1506</v>
      </c>
      <c r="B732" s="530" t="s">
        <v>2957</v>
      </c>
      <c r="C732" s="417">
        <v>2375</v>
      </c>
      <c r="D732" s="418" t="s">
        <v>2974</v>
      </c>
      <c r="E732" s="448" t="s">
        <v>2960</v>
      </c>
      <c r="F732" s="459" t="s">
        <v>2975</v>
      </c>
      <c r="G732" s="456">
        <v>31322832</v>
      </c>
      <c r="H732" s="419" t="s">
        <v>2316</v>
      </c>
      <c r="I732" s="526">
        <v>60.6</v>
      </c>
      <c r="J732" s="77">
        <v>3</v>
      </c>
      <c r="K732" s="92"/>
    </row>
    <row r="733" spans="1:11" ht="13.2" x14ac:dyDescent="0.25">
      <c r="A733" s="14" t="s">
        <v>1506</v>
      </c>
      <c r="B733" s="532" t="s">
        <v>2957</v>
      </c>
      <c r="C733" s="326" t="s">
        <v>2958</v>
      </c>
      <c r="D733" s="322" t="s">
        <v>2959</v>
      </c>
      <c r="E733" s="533" t="s">
        <v>2960</v>
      </c>
      <c r="F733" s="331" t="s">
        <v>2976</v>
      </c>
      <c r="G733" s="326" t="s">
        <v>2962</v>
      </c>
      <c r="H733" s="326" t="s">
        <v>2963</v>
      </c>
      <c r="I733" s="327">
        <v>257.3</v>
      </c>
      <c r="J733" s="77">
        <v>3</v>
      </c>
      <c r="K733" s="92"/>
    </row>
    <row r="734" spans="1:11" ht="13.2" x14ac:dyDescent="0.25">
      <c r="A734" s="14" t="s">
        <v>1506</v>
      </c>
      <c r="B734" s="532" t="s">
        <v>2957</v>
      </c>
      <c r="C734" s="534" t="s">
        <v>2957</v>
      </c>
      <c r="D734" s="322" t="s">
        <v>2959</v>
      </c>
      <c r="E734" s="533" t="s">
        <v>2960</v>
      </c>
      <c r="F734" s="331" t="s">
        <v>2977</v>
      </c>
      <c r="G734" s="326"/>
      <c r="H734" s="326" t="s">
        <v>2965</v>
      </c>
      <c r="I734" s="327">
        <v>380</v>
      </c>
      <c r="J734" s="77">
        <v>3</v>
      </c>
      <c r="K734" s="92"/>
    </row>
    <row r="735" spans="1:11" ht="13.2" x14ac:dyDescent="0.25">
      <c r="A735" s="14" t="s">
        <v>1506</v>
      </c>
      <c r="B735" s="532" t="s">
        <v>2957</v>
      </c>
      <c r="C735" s="534" t="s">
        <v>2957</v>
      </c>
      <c r="D735" s="322" t="s">
        <v>2959</v>
      </c>
      <c r="E735" s="533" t="s">
        <v>2960</v>
      </c>
      <c r="F735" s="331" t="s">
        <v>2978</v>
      </c>
      <c r="G735" s="326"/>
      <c r="H735" s="326" t="s">
        <v>2965</v>
      </c>
      <c r="I735" s="327">
        <v>75.2</v>
      </c>
      <c r="J735" s="77">
        <v>3</v>
      </c>
      <c r="K735" s="92"/>
    </row>
    <row r="736" spans="1:11" ht="13.2" x14ac:dyDescent="0.25">
      <c r="A736" s="14" t="s">
        <v>1506</v>
      </c>
      <c r="B736" s="530" t="s">
        <v>2979</v>
      </c>
      <c r="C736" s="530" t="s">
        <v>2979</v>
      </c>
      <c r="D736" s="418" t="s">
        <v>2980</v>
      </c>
      <c r="E736" s="448" t="s">
        <v>2980</v>
      </c>
      <c r="F736" s="459" t="s">
        <v>2981</v>
      </c>
      <c r="G736" s="456"/>
      <c r="H736" s="419" t="s">
        <v>2982</v>
      </c>
      <c r="I736" s="526">
        <v>400</v>
      </c>
      <c r="J736" s="77">
        <v>3</v>
      </c>
      <c r="K736" s="92"/>
    </row>
    <row r="737" spans="1:11" ht="13.2" x14ac:dyDescent="0.25">
      <c r="A737" s="14" t="s">
        <v>1506</v>
      </c>
      <c r="B737" s="530" t="s">
        <v>2979</v>
      </c>
      <c r="C737" s="336">
        <v>36898</v>
      </c>
      <c r="D737" s="418" t="s">
        <v>2983</v>
      </c>
      <c r="E737" s="448" t="s">
        <v>2980</v>
      </c>
      <c r="F737" s="459" t="s">
        <v>2984</v>
      </c>
      <c r="G737" s="456" t="s">
        <v>2985</v>
      </c>
      <c r="H737" s="419" t="s">
        <v>2986</v>
      </c>
      <c r="I737" s="526">
        <v>352</v>
      </c>
      <c r="J737" s="77">
        <v>3</v>
      </c>
      <c r="K737" s="92"/>
    </row>
    <row r="738" spans="1:11" ht="24" x14ac:dyDescent="0.25">
      <c r="A738" s="14" t="s">
        <v>1506</v>
      </c>
      <c r="B738" s="530" t="s">
        <v>2979</v>
      </c>
      <c r="C738" s="417">
        <v>60610115</v>
      </c>
      <c r="D738" s="418" t="s">
        <v>2983</v>
      </c>
      <c r="E738" s="448" t="s">
        <v>2980</v>
      </c>
      <c r="F738" s="459" t="s">
        <v>2987</v>
      </c>
      <c r="G738" s="456" t="s">
        <v>2969</v>
      </c>
      <c r="H738" s="419" t="s">
        <v>2234</v>
      </c>
      <c r="I738" s="526">
        <v>18.8</v>
      </c>
      <c r="J738" s="77">
        <v>3</v>
      </c>
      <c r="K738" s="92"/>
    </row>
    <row r="739" spans="1:11" ht="24" x14ac:dyDescent="0.25">
      <c r="A739" s="14" t="s">
        <v>1506</v>
      </c>
      <c r="B739" s="530" t="s">
        <v>2979</v>
      </c>
      <c r="C739" s="530" t="s">
        <v>2979</v>
      </c>
      <c r="D739" s="418" t="s">
        <v>2988</v>
      </c>
      <c r="E739" s="448" t="s">
        <v>2980</v>
      </c>
      <c r="F739" s="459" t="s">
        <v>2989</v>
      </c>
      <c r="G739" s="456"/>
      <c r="H739" s="419" t="s">
        <v>2982</v>
      </c>
      <c r="I739" s="526">
        <v>429.93</v>
      </c>
      <c r="J739" s="77">
        <v>3</v>
      </c>
      <c r="K739" s="92"/>
    </row>
    <row r="740" spans="1:11" ht="46.2" x14ac:dyDescent="0.25">
      <c r="A740" s="14" t="s">
        <v>1506</v>
      </c>
      <c r="B740" s="334"/>
      <c r="C740" s="417"/>
      <c r="D740" s="418"/>
      <c r="E740" s="448"/>
      <c r="F740" s="535" t="s">
        <v>2990</v>
      </c>
      <c r="G740" s="456"/>
      <c r="H740" s="419"/>
      <c r="I740" s="526"/>
      <c r="J740" s="77">
        <v>3</v>
      </c>
      <c r="K740" s="92"/>
    </row>
    <row r="741" spans="1:11" ht="36" x14ac:dyDescent="0.25">
      <c r="A741" s="14" t="s">
        <v>1506</v>
      </c>
      <c r="B741" s="334" t="s">
        <v>2951</v>
      </c>
      <c r="C741" s="417" t="s">
        <v>2952</v>
      </c>
      <c r="D741" s="418" t="s">
        <v>2953</v>
      </c>
      <c r="E741" s="448" t="s">
        <v>2472</v>
      </c>
      <c r="F741" s="420" t="s">
        <v>2991</v>
      </c>
      <c r="G741" s="456" t="s">
        <v>2955</v>
      </c>
      <c r="H741" s="337" t="s">
        <v>2956</v>
      </c>
      <c r="I741" s="526">
        <v>1405</v>
      </c>
      <c r="J741" s="77">
        <v>3</v>
      </c>
      <c r="K741" s="92"/>
    </row>
    <row r="742" spans="1:11" ht="13.2" x14ac:dyDescent="0.25">
      <c r="A742" s="14" t="s">
        <v>1506</v>
      </c>
      <c r="B742" s="334" t="s">
        <v>2992</v>
      </c>
      <c r="C742" s="334" t="s">
        <v>2992</v>
      </c>
      <c r="D742" s="418" t="s">
        <v>1726</v>
      </c>
      <c r="E742" s="448" t="s">
        <v>2026</v>
      </c>
      <c r="F742" s="420" t="s">
        <v>2993</v>
      </c>
      <c r="G742" s="456"/>
      <c r="H742" s="419" t="s">
        <v>2994</v>
      </c>
      <c r="I742" s="526">
        <v>950</v>
      </c>
      <c r="J742" s="77">
        <v>3</v>
      </c>
      <c r="K742" s="92"/>
    </row>
    <row r="743" spans="1:11" ht="13.2" x14ac:dyDescent="0.25">
      <c r="A743" s="14" t="s">
        <v>1506</v>
      </c>
      <c r="B743" s="334" t="s">
        <v>2992</v>
      </c>
      <c r="C743" s="417">
        <v>920898</v>
      </c>
      <c r="D743" s="418" t="s">
        <v>2995</v>
      </c>
      <c r="E743" s="448" t="s">
        <v>2026</v>
      </c>
      <c r="F743" s="420" t="s">
        <v>2996</v>
      </c>
      <c r="G743" s="456">
        <v>31322832</v>
      </c>
      <c r="H743" s="419" t="s">
        <v>2316</v>
      </c>
      <c r="I743" s="526">
        <v>86</v>
      </c>
      <c r="J743" s="77">
        <v>3</v>
      </c>
      <c r="K743" s="92"/>
    </row>
    <row r="744" spans="1:11" ht="24" x14ac:dyDescent="0.25">
      <c r="A744" s="14" t="s">
        <v>1506</v>
      </c>
      <c r="B744" s="334" t="s">
        <v>2992</v>
      </c>
      <c r="C744" s="334" t="s">
        <v>2997</v>
      </c>
      <c r="D744" s="418" t="s">
        <v>2998</v>
      </c>
      <c r="E744" s="448" t="s">
        <v>2026</v>
      </c>
      <c r="F744" s="420" t="s">
        <v>2999</v>
      </c>
      <c r="G744" s="456">
        <v>8231887656</v>
      </c>
      <c r="H744" s="337" t="s">
        <v>3000</v>
      </c>
      <c r="I744" s="526">
        <v>1563.75</v>
      </c>
      <c r="J744" s="77">
        <v>3</v>
      </c>
      <c r="K744" s="92"/>
    </row>
    <row r="745" spans="1:11" ht="13.2" x14ac:dyDescent="0.25">
      <c r="A745" s="14" t="s">
        <v>1506</v>
      </c>
      <c r="B745" s="334" t="s">
        <v>2992</v>
      </c>
      <c r="C745" s="417" t="s">
        <v>3001</v>
      </c>
      <c r="D745" s="418" t="s">
        <v>3002</v>
      </c>
      <c r="E745" s="448" t="s">
        <v>2026</v>
      </c>
      <c r="F745" s="420" t="s">
        <v>3003</v>
      </c>
      <c r="G745" s="456" t="s">
        <v>3004</v>
      </c>
      <c r="H745" s="419" t="s">
        <v>3005</v>
      </c>
      <c r="I745" s="526">
        <v>25.47</v>
      </c>
      <c r="J745" s="77">
        <v>3</v>
      </c>
      <c r="K745" s="92"/>
    </row>
    <row r="746" spans="1:11" ht="24" x14ac:dyDescent="0.25">
      <c r="A746" s="14" t="s">
        <v>1506</v>
      </c>
      <c r="B746" s="334" t="s">
        <v>2992</v>
      </c>
      <c r="C746" s="417" t="s">
        <v>3006</v>
      </c>
      <c r="D746" s="418" t="s">
        <v>1898</v>
      </c>
      <c r="E746" s="448" t="s">
        <v>2026</v>
      </c>
      <c r="F746" s="420" t="s">
        <v>3007</v>
      </c>
      <c r="G746" s="456" t="s">
        <v>3008</v>
      </c>
      <c r="H746" s="419" t="s">
        <v>3009</v>
      </c>
      <c r="I746" s="526">
        <v>22.83</v>
      </c>
      <c r="J746" s="77">
        <v>3</v>
      </c>
      <c r="K746" s="92"/>
    </row>
    <row r="747" spans="1:11" ht="13.2" x14ac:dyDescent="0.25">
      <c r="A747" s="14" t="s">
        <v>1506</v>
      </c>
      <c r="B747" s="334" t="s">
        <v>3010</v>
      </c>
      <c r="C747" s="346" t="s">
        <v>3011</v>
      </c>
      <c r="D747" s="536" t="s">
        <v>3012</v>
      </c>
      <c r="E747" s="448" t="s">
        <v>2110</v>
      </c>
      <c r="F747" s="420" t="s">
        <v>3013</v>
      </c>
      <c r="G747" s="456"/>
      <c r="H747" s="381" t="s">
        <v>3014</v>
      </c>
      <c r="I747" s="526">
        <v>450</v>
      </c>
      <c r="J747" s="77">
        <v>3</v>
      </c>
      <c r="K747" s="92"/>
    </row>
    <row r="748" spans="1:11" ht="13.2" x14ac:dyDescent="0.25">
      <c r="A748" s="14" t="s">
        <v>1506</v>
      </c>
      <c r="B748" s="334" t="s">
        <v>3010</v>
      </c>
      <c r="C748" s="346" t="s">
        <v>3015</v>
      </c>
      <c r="D748" s="536" t="s">
        <v>3016</v>
      </c>
      <c r="E748" s="448" t="s">
        <v>2110</v>
      </c>
      <c r="F748" s="420" t="s">
        <v>3017</v>
      </c>
      <c r="G748" s="456">
        <v>8231887656</v>
      </c>
      <c r="H748" s="419" t="s">
        <v>3018</v>
      </c>
      <c r="I748" s="526">
        <v>408.3</v>
      </c>
      <c r="J748" s="77">
        <v>3</v>
      </c>
      <c r="K748" s="92"/>
    </row>
    <row r="749" spans="1:11" ht="13.2" x14ac:dyDescent="0.25">
      <c r="A749" s="14" t="s">
        <v>1506</v>
      </c>
      <c r="B749" s="334" t="s">
        <v>3010</v>
      </c>
      <c r="C749" s="346" t="s">
        <v>3019</v>
      </c>
      <c r="D749" s="536" t="s">
        <v>3020</v>
      </c>
      <c r="E749" s="448" t="s">
        <v>2110</v>
      </c>
      <c r="F749" s="420" t="s">
        <v>3021</v>
      </c>
      <c r="G749" s="456" t="s">
        <v>2579</v>
      </c>
      <c r="H749" s="537" t="s">
        <v>2580</v>
      </c>
      <c r="I749" s="526">
        <v>21.47</v>
      </c>
      <c r="J749" s="77">
        <v>3</v>
      </c>
      <c r="K749" s="92"/>
    </row>
    <row r="750" spans="1:11" ht="24" x14ac:dyDescent="0.25">
      <c r="A750" s="14" t="s">
        <v>1506</v>
      </c>
      <c r="B750" s="334" t="s">
        <v>3010</v>
      </c>
      <c r="C750" s="334" t="s">
        <v>3010</v>
      </c>
      <c r="D750" s="536" t="s">
        <v>1726</v>
      </c>
      <c r="E750" s="448" t="s">
        <v>2110</v>
      </c>
      <c r="F750" s="420" t="s">
        <v>3022</v>
      </c>
      <c r="G750" s="456"/>
      <c r="H750" s="419" t="s">
        <v>3023</v>
      </c>
      <c r="I750" s="526">
        <v>360.67</v>
      </c>
      <c r="J750" s="77">
        <v>3</v>
      </c>
      <c r="K750" s="92"/>
    </row>
    <row r="751" spans="1:11" ht="13.2" x14ac:dyDescent="0.25">
      <c r="A751" s="14" t="s">
        <v>1506</v>
      </c>
      <c r="B751" s="334" t="s">
        <v>3010</v>
      </c>
      <c r="C751" s="334" t="s">
        <v>3010</v>
      </c>
      <c r="D751" s="536" t="s">
        <v>3002</v>
      </c>
      <c r="E751" s="448" t="s">
        <v>2110</v>
      </c>
      <c r="F751" s="420" t="s">
        <v>3024</v>
      </c>
      <c r="G751" s="456"/>
      <c r="H751" s="419" t="s">
        <v>3023</v>
      </c>
      <c r="I751" s="526">
        <v>430</v>
      </c>
      <c r="J751" s="77">
        <v>3</v>
      </c>
      <c r="K751" s="92"/>
    </row>
    <row r="752" spans="1:11" ht="34.799999999999997" x14ac:dyDescent="0.25">
      <c r="A752" s="14" t="s">
        <v>1506</v>
      </c>
      <c r="B752" s="334"/>
      <c r="C752" s="417"/>
      <c r="D752" s="418"/>
      <c r="E752" s="448"/>
      <c r="F752" s="452" t="s">
        <v>3025</v>
      </c>
      <c r="G752" s="456"/>
      <c r="H752" s="419"/>
      <c r="I752" s="526"/>
      <c r="J752" s="77">
        <v>3</v>
      </c>
      <c r="K752" s="92"/>
    </row>
    <row r="753" spans="1:11" ht="36" x14ac:dyDescent="0.25">
      <c r="A753" s="14" t="s">
        <v>1506</v>
      </c>
      <c r="B753" s="334" t="s">
        <v>3026</v>
      </c>
      <c r="C753" s="417">
        <v>16042025</v>
      </c>
      <c r="D753" s="418" t="s">
        <v>1928</v>
      </c>
      <c r="E753" s="448"/>
      <c r="F753" s="420" t="s">
        <v>3027</v>
      </c>
      <c r="G753" s="456" t="s">
        <v>3028</v>
      </c>
      <c r="H753" s="419" t="s">
        <v>3029</v>
      </c>
      <c r="I753" s="526">
        <v>2982</v>
      </c>
      <c r="J753" s="77">
        <v>3</v>
      </c>
      <c r="K753" s="92"/>
    </row>
    <row r="754" spans="1:11" ht="24" x14ac:dyDescent="0.25">
      <c r="A754" s="14" t="s">
        <v>1506</v>
      </c>
      <c r="B754" s="334" t="s">
        <v>3030</v>
      </c>
      <c r="C754" s="417">
        <v>20251518</v>
      </c>
      <c r="D754" s="418" t="s">
        <v>2587</v>
      </c>
      <c r="E754" s="448"/>
      <c r="F754" s="420" t="s">
        <v>3031</v>
      </c>
      <c r="G754" s="456">
        <v>31380123</v>
      </c>
      <c r="H754" s="419" t="s">
        <v>2916</v>
      </c>
      <c r="I754" s="526">
        <v>1679.89</v>
      </c>
      <c r="J754" s="77">
        <v>3</v>
      </c>
      <c r="K754" s="92"/>
    </row>
    <row r="755" spans="1:11" ht="21" x14ac:dyDescent="0.25">
      <c r="A755" s="14" t="s">
        <v>1506</v>
      </c>
      <c r="B755" s="334" t="s">
        <v>3032</v>
      </c>
      <c r="C755" s="417">
        <v>6804204151</v>
      </c>
      <c r="D755" s="418" t="s">
        <v>1718</v>
      </c>
      <c r="E755" s="448"/>
      <c r="F755" s="420" t="s">
        <v>3033</v>
      </c>
      <c r="G755" s="457">
        <v>151700</v>
      </c>
      <c r="H755" s="527" t="s">
        <v>2106</v>
      </c>
      <c r="I755" s="526">
        <v>115.2</v>
      </c>
      <c r="J755" s="77">
        <v>3</v>
      </c>
      <c r="K755" s="92"/>
    </row>
    <row r="756" spans="1:11" ht="21" x14ac:dyDescent="0.25">
      <c r="A756" s="14" t="s">
        <v>1506</v>
      </c>
      <c r="B756" s="334" t="s">
        <v>3034</v>
      </c>
      <c r="C756" s="417">
        <v>6804204177</v>
      </c>
      <c r="D756" s="418" t="s">
        <v>1718</v>
      </c>
      <c r="E756" s="448"/>
      <c r="F756" s="420" t="s">
        <v>3035</v>
      </c>
      <c r="G756" s="457">
        <v>151700</v>
      </c>
      <c r="H756" s="527" t="s">
        <v>2106</v>
      </c>
      <c r="I756" s="526">
        <v>14.4</v>
      </c>
      <c r="J756" s="77">
        <v>3</v>
      </c>
      <c r="K756" s="92"/>
    </row>
    <row r="757" spans="1:11" ht="24" x14ac:dyDescent="0.25">
      <c r="A757" s="14" t="s">
        <v>1506</v>
      </c>
      <c r="B757" s="334" t="s">
        <v>3036</v>
      </c>
      <c r="C757" s="334" t="s">
        <v>3037</v>
      </c>
      <c r="D757" s="418" t="s">
        <v>2288</v>
      </c>
      <c r="E757" s="448"/>
      <c r="F757" s="337" t="s">
        <v>3038</v>
      </c>
      <c r="G757" s="456">
        <v>48047503</v>
      </c>
      <c r="H757" s="419" t="s">
        <v>3039</v>
      </c>
      <c r="I757" s="526">
        <v>300</v>
      </c>
      <c r="J757" s="77">
        <v>3</v>
      </c>
      <c r="K757" s="92"/>
    </row>
    <row r="758" spans="1:11" ht="36" x14ac:dyDescent="0.25">
      <c r="A758" s="14" t="s">
        <v>1506</v>
      </c>
      <c r="B758" s="334" t="s">
        <v>3040</v>
      </c>
      <c r="C758" s="334" t="s">
        <v>3041</v>
      </c>
      <c r="D758" s="416" t="s">
        <v>2632</v>
      </c>
      <c r="E758" s="448"/>
      <c r="F758" s="337" t="s">
        <v>3042</v>
      </c>
      <c r="G758" s="456" t="s">
        <v>3028</v>
      </c>
      <c r="H758" s="419" t="s">
        <v>3029</v>
      </c>
      <c r="I758" s="526">
        <v>375</v>
      </c>
      <c r="J758" s="77">
        <v>3</v>
      </c>
      <c r="K758" s="92"/>
    </row>
    <row r="759" spans="1:11" ht="13.2" x14ac:dyDescent="0.25">
      <c r="A759" s="14" t="s">
        <v>1506</v>
      </c>
      <c r="B759" s="334" t="s">
        <v>3043</v>
      </c>
      <c r="C759" s="334" t="s">
        <v>3043</v>
      </c>
      <c r="D759" s="538">
        <v>45834</v>
      </c>
      <c r="E759" s="538">
        <v>45904</v>
      </c>
      <c r="F759" s="473" t="s">
        <v>3044</v>
      </c>
      <c r="G759" s="474"/>
      <c r="H759" s="475" t="s">
        <v>2566</v>
      </c>
      <c r="I759" s="539">
        <v>1312.5</v>
      </c>
      <c r="J759" s="77">
        <v>3</v>
      </c>
      <c r="K759" s="92"/>
    </row>
    <row r="760" spans="1:11" ht="24" x14ac:dyDescent="0.25">
      <c r="A760" s="14" t="s">
        <v>1506</v>
      </c>
      <c r="B760" s="334" t="s">
        <v>3043</v>
      </c>
      <c r="C760" s="477" t="s">
        <v>3045</v>
      </c>
      <c r="D760" s="538">
        <v>45835</v>
      </c>
      <c r="E760" s="538">
        <v>45904</v>
      </c>
      <c r="F760" s="540" t="s">
        <v>3046</v>
      </c>
      <c r="G760" s="474"/>
      <c r="H760" s="541" t="s">
        <v>3047</v>
      </c>
      <c r="I760" s="539">
        <v>550</v>
      </c>
      <c r="J760" s="77">
        <v>3</v>
      </c>
      <c r="K760" s="92"/>
    </row>
    <row r="761" spans="1:11" ht="24" x14ac:dyDescent="0.25">
      <c r="A761" s="14" t="s">
        <v>1506</v>
      </c>
      <c r="B761" s="334" t="s">
        <v>3043</v>
      </c>
      <c r="C761" s="477" t="s">
        <v>3048</v>
      </c>
      <c r="D761" s="538">
        <v>45840</v>
      </c>
      <c r="E761" s="538">
        <v>45904</v>
      </c>
      <c r="F761" s="540" t="s">
        <v>3049</v>
      </c>
      <c r="G761" s="474"/>
      <c r="H761" s="541" t="s">
        <v>3047</v>
      </c>
      <c r="I761" s="539">
        <v>1451</v>
      </c>
      <c r="J761" s="77">
        <v>3</v>
      </c>
      <c r="K761" s="92"/>
    </row>
    <row r="762" spans="1:11" ht="24" x14ac:dyDescent="0.25">
      <c r="A762" s="14" t="s">
        <v>1506</v>
      </c>
      <c r="B762" s="334" t="s">
        <v>3043</v>
      </c>
      <c r="C762" s="477" t="s">
        <v>3050</v>
      </c>
      <c r="D762" s="538">
        <v>45840</v>
      </c>
      <c r="E762" s="538">
        <v>45904</v>
      </c>
      <c r="F762" s="540" t="s">
        <v>3051</v>
      </c>
      <c r="G762" s="474">
        <v>53650213</v>
      </c>
      <c r="H762" s="541" t="s">
        <v>3052</v>
      </c>
      <c r="I762" s="539">
        <v>70</v>
      </c>
      <c r="J762" s="77">
        <v>3</v>
      </c>
      <c r="K762" s="92"/>
    </row>
    <row r="763" spans="1:11" ht="13.2" x14ac:dyDescent="0.25">
      <c r="A763" s="14" t="s">
        <v>1506</v>
      </c>
      <c r="B763" s="334" t="s">
        <v>3043</v>
      </c>
      <c r="C763" s="477" t="s">
        <v>3053</v>
      </c>
      <c r="D763" s="538">
        <v>45835</v>
      </c>
      <c r="E763" s="538">
        <v>45904</v>
      </c>
      <c r="F763" s="540" t="s">
        <v>3054</v>
      </c>
      <c r="G763" s="474">
        <v>43667943</v>
      </c>
      <c r="H763" s="541" t="s">
        <v>3055</v>
      </c>
      <c r="I763" s="539">
        <v>50</v>
      </c>
      <c r="J763" s="77">
        <v>3</v>
      </c>
      <c r="K763" s="92"/>
    </row>
    <row r="764" spans="1:11" ht="24" x14ac:dyDescent="0.25">
      <c r="A764" s="14" t="s">
        <v>1506</v>
      </c>
      <c r="B764" s="334" t="s">
        <v>3043</v>
      </c>
      <c r="C764" s="477" t="s">
        <v>3056</v>
      </c>
      <c r="D764" s="538">
        <v>45838</v>
      </c>
      <c r="E764" s="538">
        <v>45904</v>
      </c>
      <c r="F764" s="540" t="s">
        <v>3054</v>
      </c>
      <c r="G764" s="474">
        <v>800606896</v>
      </c>
      <c r="H764" s="541" t="s">
        <v>3057</v>
      </c>
      <c r="I764" s="539">
        <v>30</v>
      </c>
      <c r="J764" s="77">
        <v>3</v>
      </c>
      <c r="K764" s="92"/>
    </row>
    <row r="765" spans="1:11" ht="13.2" x14ac:dyDescent="0.25">
      <c r="A765" s="14" t="s">
        <v>1506</v>
      </c>
      <c r="B765" s="334" t="s">
        <v>3043</v>
      </c>
      <c r="C765" s="477" t="s">
        <v>3058</v>
      </c>
      <c r="D765" s="538">
        <v>45840</v>
      </c>
      <c r="E765" s="538">
        <v>45904</v>
      </c>
      <c r="F765" s="540" t="s">
        <v>3059</v>
      </c>
      <c r="G765" s="542" t="s">
        <v>3060</v>
      </c>
      <c r="H765" s="541" t="s">
        <v>3061</v>
      </c>
      <c r="I765" s="543">
        <v>440</v>
      </c>
      <c r="J765" s="77">
        <v>3</v>
      </c>
      <c r="K765" s="92"/>
    </row>
    <row r="766" spans="1:11" ht="24" x14ac:dyDescent="0.25">
      <c r="A766" s="14" t="s">
        <v>1506</v>
      </c>
      <c r="B766" s="334" t="s">
        <v>3043</v>
      </c>
      <c r="C766" s="544" t="s">
        <v>3062</v>
      </c>
      <c r="D766" s="538">
        <v>45835</v>
      </c>
      <c r="E766" s="538">
        <v>45904</v>
      </c>
      <c r="F766" s="540" t="s">
        <v>3063</v>
      </c>
      <c r="G766" s="474">
        <v>998807387</v>
      </c>
      <c r="H766" s="541" t="s">
        <v>3064</v>
      </c>
      <c r="I766" s="539">
        <v>1.6</v>
      </c>
      <c r="J766" s="77">
        <v>3</v>
      </c>
      <c r="K766" s="92"/>
    </row>
    <row r="767" spans="1:11" ht="24" x14ac:dyDescent="0.25">
      <c r="A767" s="14" t="s">
        <v>1506</v>
      </c>
      <c r="B767" s="334" t="s">
        <v>3043</v>
      </c>
      <c r="C767" s="477" t="s">
        <v>3065</v>
      </c>
      <c r="D767" s="538">
        <v>45835</v>
      </c>
      <c r="E767" s="538">
        <v>45904</v>
      </c>
      <c r="F767" s="540" t="s">
        <v>3063</v>
      </c>
      <c r="G767" s="474">
        <v>998807387</v>
      </c>
      <c r="H767" s="541" t="s">
        <v>3064</v>
      </c>
      <c r="I767" s="539">
        <v>1.6</v>
      </c>
      <c r="J767" s="77">
        <v>3</v>
      </c>
      <c r="K767" s="92"/>
    </row>
    <row r="768" spans="1:11" ht="24" x14ac:dyDescent="0.25">
      <c r="A768" s="14" t="s">
        <v>1506</v>
      </c>
      <c r="B768" s="334" t="s">
        <v>3043</v>
      </c>
      <c r="C768" s="477" t="s">
        <v>3066</v>
      </c>
      <c r="D768" s="538">
        <v>45836</v>
      </c>
      <c r="E768" s="538">
        <v>45904</v>
      </c>
      <c r="F768" s="540" t="s">
        <v>3063</v>
      </c>
      <c r="G768" s="474">
        <v>998807387</v>
      </c>
      <c r="H768" s="541" t="s">
        <v>3064</v>
      </c>
      <c r="I768" s="539">
        <v>1.6</v>
      </c>
      <c r="J768" s="77">
        <v>3</v>
      </c>
      <c r="K768" s="92"/>
    </row>
    <row r="769" spans="1:11" ht="24" x14ac:dyDescent="0.25">
      <c r="A769" s="14" t="s">
        <v>1506</v>
      </c>
      <c r="B769" s="334" t="s">
        <v>3043</v>
      </c>
      <c r="C769" s="477" t="s">
        <v>3067</v>
      </c>
      <c r="D769" s="538">
        <v>45836</v>
      </c>
      <c r="E769" s="538">
        <v>45904</v>
      </c>
      <c r="F769" s="540" t="s">
        <v>3063</v>
      </c>
      <c r="G769" s="474">
        <v>998807387</v>
      </c>
      <c r="H769" s="541" t="s">
        <v>3064</v>
      </c>
      <c r="I769" s="539">
        <v>1.6</v>
      </c>
      <c r="J769" s="77">
        <v>3</v>
      </c>
      <c r="K769" s="92"/>
    </row>
    <row r="770" spans="1:11" ht="24" x14ac:dyDescent="0.25">
      <c r="A770" s="14" t="s">
        <v>1506</v>
      </c>
      <c r="B770" s="334" t="s">
        <v>3043</v>
      </c>
      <c r="C770" s="477" t="s">
        <v>3068</v>
      </c>
      <c r="D770" s="538">
        <v>45837</v>
      </c>
      <c r="E770" s="538">
        <v>45904</v>
      </c>
      <c r="F770" s="540" t="s">
        <v>3063</v>
      </c>
      <c r="G770" s="474">
        <v>998807387</v>
      </c>
      <c r="H770" s="541" t="s">
        <v>3064</v>
      </c>
      <c r="I770" s="539">
        <v>1.6</v>
      </c>
      <c r="J770" s="77">
        <v>3</v>
      </c>
      <c r="K770" s="92"/>
    </row>
    <row r="771" spans="1:11" ht="24" x14ac:dyDescent="0.25">
      <c r="A771" s="14" t="s">
        <v>1506</v>
      </c>
      <c r="B771" s="334" t="s">
        <v>3043</v>
      </c>
      <c r="C771" s="477" t="s">
        <v>3069</v>
      </c>
      <c r="D771" s="538">
        <v>45837</v>
      </c>
      <c r="E771" s="538">
        <v>45904</v>
      </c>
      <c r="F771" s="540" t="s">
        <v>3063</v>
      </c>
      <c r="G771" s="474">
        <v>998807387</v>
      </c>
      <c r="H771" s="541" t="s">
        <v>3064</v>
      </c>
      <c r="I771" s="539">
        <v>1.6</v>
      </c>
      <c r="J771" s="77">
        <v>3</v>
      </c>
      <c r="K771" s="92"/>
    </row>
    <row r="772" spans="1:11" ht="24" x14ac:dyDescent="0.25">
      <c r="A772" s="14" t="s">
        <v>1506</v>
      </c>
      <c r="B772" s="334" t="s">
        <v>3043</v>
      </c>
      <c r="C772" s="477" t="s">
        <v>3070</v>
      </c>
      <c r="D772" s="538">
        <v>45838</v>
      </c>
      <c r="E772" s="538">
        <v>45904</v>
      </c>
      <c r="F772" s="540" t="s">
        <v>3063</v>
      </c>
      <c r="G772" s="474">
        <v>998807387</v>
      </c>
      <c r="H772" s="541" t="s">
        <v>3064</v>
      </c>
      <c r="I772" s="539">
        <v>1.6</v>
      </c>
      <c r="J772" s="77">
        <v>3</v>
      </c>
      <c r="K772" s="92"/>
    </row>
    <row r="773" spans="1:11" ht="24" x14ac:dyDescent="0.25">
      <c r="A773" s="14" t="s">
        <v>1506</v>
      </c>
      <c r="B773" s="334" t="s">
        <v>3043</v>
      </c>
      <c r="C773" s="545" t="s">
        <v>3071</v>
      </c>
      <c r="D773" s="538">
        <v>45838</v>
      </c>
      <c r="E773" s="538">
        <v>45904</v>
      </c>
      <c r="F773" s="540" t="s">
        <v>3063</v>
      </c>
      <c r="G773" s="474">
        <v>998807387</v>
      </c>
      <c r="H773" s="541" t="s">
        <v>3064</v>
      </c>
      <c r="I773" s="539">
        <v>1.6</v>
      </c>
      <c r="J773" s="77">
        <v>3</v>
      </c>
      <c r="K773" s="92"/>
    </row>
    <row r="774" spans="1:11" ht="24" x14ac:dyDescent="0.25">
      <c r="A774" s="14" t="s">
        <v>1506</v>
      </c>
      <c r="B774" s="334" t="s">
        <v>3043</v>
      </c>
      <c r="C774" s="545" t="s">
        <v>3072</v>
      </c>
      <c r="D774" s="538">
        <v>45839</v>
      </c>
      <c r="E774" s="538">
        <v>45904</v>
      </c>
      <c r="F774" s="540" t="s">
        <v>3063</v>
      </c>
      <c r="G774" s="474">
        <v>998807387</v>
      </c>
      <c r="H774" s="541" t="s">
        <v>3064</v>
      </c>
      <c r="I774" s="539">
        <v>1.6</v>
      </c>
      <c r="J774" s="77">
        <v>3</v>
      </c>
      <c r="K774" s="92"/>
    </row>
    <row r="775" spans="1:11" ht="24" x14ac:dyDescent="0.25">
      <c r="A775" s="14" t="s">
        <v>1506</v>
      </c>
      <c r="B775" s="334" t="s">
        <v>3043</v>
      </c>
      <c r="C775" s="545" t="s">
        <v>3073</v>
      </c>
      <c r="D775" s="538">
        <v>45839</v>
      </c>
      <c r="E775" s="538">
        <v>45904</v>
      </c>
      <c r="F775" s="540" t="s">
        <v>3063</v>
      </c>
      <c r="G775" s="474">
        <v>998807387</v>
      </c>
      <c r="H775" s="541" t="s">
        <v>3064</v>
      </c>
      <c r="I775" s="539">
        <v>1.6</v>
      </c>
      <c r="J775" s="77">
        <v>3</v>
      </c>
      <c r="K775" s="92"/>
    </row>
    <row r="776" spans="1:11" ht="24" x14ac:dyDescent="0.25">
      <c r="A776" s="14" t="s">
        <v>1506</v>
      </c>
      <c r="B776" s="334" t="s">
        <v>3043</v>
      </c>
      <c r="C776" s="545" t="s">
        <v>3074</v>
      </c>
      <c r="D776" s="538">
        <v>45840</v>
      </c>
      <c r="E776" s="538">
        <v>45904</v>
      </c>
      <c r="F776" s="540" t="s">
        <v>3063</v>
      </c>
      <c r="G776" s="474">
        <v>998807387</v>
      </c>
      <c r="H776" s="541" t="s">
        <v>3064</v>
      </c>
      <c r="I776" s="539">
        <v>1.6</v>
      </c>
      <c r="J776" s="77">
        <v>3</v>
      </c>
      <c r="K776" s="92"/>
    </row>
    <row r="777" spans="1:11" ht="24" x14ac:dyDescent="0.25">
      <c r="A777" s="14" t="s">
        <v>1506</v>
      </c>
      <c r="B777" s="334" t="s">
        <v>3043</v>
      </c>
      <c r="C777" s="545" t="s">
        <v>3075</v>
      </c>
      <c r="D777" s="538">
        <v>45840</v>
      </c>
      <c r="E777" s="538">
        <v>45904</v>
      </c>
      <c r="F777" s="540" t="s">
        <v>3063</v>
      </c>
      <c r="G777" s="474">
        <v>998807387</v>
      </c>
      <c r="H777" s="541" t="s">
        <v>3064</v>
      </c>
      <c r="I777" s="539">
        <v>1.6</v>
      </c>
      <c r="J777" s="77">
        <v>3</v>
      </c>
      <c r="K777" s="92"/>
    </row>
    <row r="778" spans="1:11" ht="24" x14ac:dyDescent="0.25">
      <c r="A778" s="14" t="s">
        <v>1506</v>
      </c>
      <c r="B778" s="334" t="s">
        <v>3043</v>
      </c>
      <c r="C778" s="545" t="s">
        <v>3076</v>
      </c>
      <c r="D778" s="546">
        <v>45836</v>
      </c>
      <c r="E778" s="538">
        <v>45904</v>
      </c>
      <c r="F778" s="337" t="s">
        <v>3077</v>
      </c>
      <c r="G778" s="547"/>
      <c r="H778" s="541" t="s">
        <v>3078</v>
      </c>
      <c r="I778" s="548">
        <v>80</v>
      </c>
      <c r="J778" s="77">
        <v>3</v>
      </c>
      <c r="K778" s="92"/>
    </row>
    <row r="779" spans="1:11" ht="24" x14ac:dyDescent="0.25">
      <c r="A779" s="14" t="s">
        <v>1506</v>
      </c>
      <c r="B779" s="334" t="s">
        <v>3043</v>
      </c>
      <c r="C779" s="545" t="s">
        <v>3079</v>
      </c>
      <c r="D779" s="546">
        <v>45836</v>
      </c>
      <c r="E779" s="538">
        <v>45904</v>
      </c>
      <c r="F779" s="337" t="s">
        <v>3080</v>
      </c>
      <c r="G779" s="549"/>
      <c r="H779" s="550" t="s">
        <v>3078</v>
      </c>
      <c r="I779" s="551">
        <v>80</v>
      </c>
      <c r="J779" s="77">
        <v>3</v>
      </c>
      <c r="K779" s="92"/>
    </row>
    <row r="780" spans="1:11" ht="24" x14ac:dyDescent="0.25">
      <c r="A780" s="14" t="s">
        <v>1506</v>
      </c>
      <c r="B780" s="334" t="s">
        <v>3043</v>
      </c>
      <c r="C780" s="545" t="s">
        <v>3081</v>
      </c>
      <c r="D780" s="546">
        <v>45836</v>
      </c>
      <c r="E780" s="538">
        <v>45904</v>
      </c>
      <c r="F780" s="337" t="s">
        <v>3082</v>
      </c>
      <c r="G780" s="549"/>
      <c r="H780" s="550" t="s">
        <v>3078</v>
      </c>
      <c r="I780" s="551">
        <v>80</v>
      </c>
      <c r="J780" s="77">
        <v>3</v>
      </c>
      <c r="K780" s="92"/>
    </row>
    <row r="781" spans="1:11" ht="24" x14ac:dyDescent="0.25">
      <c r="A781" s="14" t="s">
        <v>1506</v>
      </c>
      <c r="B781" s="334" t="s">
        <v>3043</v>
      </c>
      <c r="C781" s="545" t="s">
        <v>3083</v>
      </c>
      <c r="D781" s="546">
        <v>45836</v>
      </c>
      <c r="E781" s="538">
        <v>45904</v>
      </c>
      <c r="F781" s="337" t="s">
        <v>3084</v>
      </c>
      <c r="G781" s="549"/>
      <c r="H781" s="550" t="s">
        <v>3078</v>
      </c>
      <c r="I781" s="551">
        <v>80</v>
      </c>
      <c r="J781" s="77">
        <v>3</v>
      </c>
      <c r="K781" s="92"/>
    </row>
    <row r="782" spans="1:11" ht="24" x14ac:dyDescent="0.25">
      <c r="A782" s="14" t="s">
        <v>1506</v>
      </c>
      <c r="B782" s="334" t="s">
        <v>3043</v>
      </c>
      <c r="C782" s="545" t="s">
        <v>3085</v>
      </c>
      <c r="D782" s="546">
        <v>45841</v>
      </c>
      <c r="E782" s="538">
        <v>45904</v>
      </c>
      <c r="F782" s="337" t="s">
        <v>3086</v>
      </c>
      <c r="G782" s="549"/>
      <c r="H782" s="550" t="s">
        <v>3087</v>
      </c>
      <c r="I782" s="551">
        <v>80</v>
      </c>
      <c r="J782" s="77">
        <v>3</v>
      </c>
      <c r="K782" s="92"/>
    </row>
    <row r="783" spans="1:11" ht="24" x14ac:dyDescent="0.25">
      <c r="A783" s="14" t="s">
        <v>1506</v>
      </c>
      <c r="B783" s="334" t="s">
        <v>3043</v>
      </c>
      <c r="C783" s="545" t="s">
        <v>3088</v>
      </c>
      <c r="D783" s="546">
        <v>45841</v>
      </c>
      <c r="E783" s="538">
        <v>45904</v>
      </c>
      <c r="F783" s="337" t="s">
        <v>3089</v>
      </c>
      <c r="G783" s="549"/>
      <c r="H783" s="550" t="s">
        <v>3087</v>
      </c>
      <c r="I783" s="551">
        <v>80</v>
      </c>
      <c r="J783" s="77">
        <v>3</v>
      </c>
      <c r="K783" s="92"/>
    </row>
    <row r="784" spans="1:11" ht="24" x14ac:dyDescent="0.25">
      <c r="A784" s="14" t="s">
        <v>1506</v>
      </c>
      <c r="B784" s="334" t="s">
        <v>3043</v>
      </c>
      <c r="C784" s="545" t="s">
        <v>3090</v>
      </c>
      <c r="D784" s="546">
        <v>45841</v>
      </c>
      <c r="E784" s="538">
        <v>45904</v>
      </c>
      <c r="F784" s="337" t="s">
        <v>3091</v>
      </c>
      <c r="G784" s="549"/>
      <c r="H784" s="550" t="s">
        <v>3087</v>
      </c>
      <c r="I784" s="551">
        <v>80</v>
      </c>
      <c r="J784" s="77">
        <v>3</v>
      </c>
      <c r="K784" s="92"/>
    </row>
    <row r="785" spans="1:11" ht="24" x14ac:dyDescent="0.25">
      <c r="A785" s="14" t="s">
        <v>1506</v>
      </c>
      <c r="B785" s="334" t="s">
        <v>3043</v>
      </c>
      <c r="C785" s="545" t="s">
        <v>3092</v>
      </c>
      <c r="D785" s="546">
        <v>45841</v>
      </c>
      <c r="E785" s="538">
        <v>45904</v>
      </c>
      <c r="F785" s="337" t="s">
        <v>3093</v>
      </c>
      <c r="G785" s="549"/>
      <c r="H785" s="550" t="s">
        <v>3087</v>
      </c>
      <c r="I785" s="551">
        <v>80</v>
      </c>
      <c r="J785" s="77">
        <v>3</v>
      </c>
      <c r="K785" s="92"/>
    </row>
    <row r="786" spans="1:11" ht="57.6" x14ac:dyDescent="0.25">
      <c r="A786" s="14" t="s">
        <v>1506</v>
      </c>
      <c r="B786" s="334"/>
      <c r="C786" s="417"/>
      <c r="D786" s="418"/>
      <c r="E786" s="448"/>
      <c r="F786" s="535" t="s">
        <v>3094</v>
      </c>
      <c r="G786" s="456"/>
      <c r="H786" s="419"/>
      <c r="I786" s="526"/>
      <c r="J786" s="77">
        <v>3</v>
      </c>
      <c r="K786" s="92"/>
    </row>
    <row r="787" spans="1:11" ht="13.2" x14ac:dyDescent="0.25">
      <c r="A787" s="14" t="s">
        <v>1506</v>
      </c>
      <c r="B787" s="334" t="s">
        <v>3095</v>
      </c>
      <c r="C787" s="417">
        <v>5142562</v>
      </c>
      <c r="D787" s="418" t="s">
        <v>3096</v>
      </c>
      <c r="E787" s="448"/>
      <c r="F787" s="337" t="s">
        <v>3097</v>
      </c>
      <c r="G787" s="456"/>
      <c r="H787" s="419" t="s">
        <v>3098</v>
      </c>
      <c r="I787" s="526">
        <v>2100</v>
      </c>
      <c r="J787" s="77">
        <v>3</v>
      </c>
      <c r="K787" s="92"/>
    </row>
    <row r="788" spans="1:11" ht="48" x14ac:dyDescent="0.25">
      <c r="A788" s="14" t="s">
        <v>1506</v>
      </c>
      <c r="B788" s="334" t="s">
        <v>3095</v>
      </c>
      <c r="C788" s="417">
        <v>5142562</v>
      </c>
      <c r="D788" s="418" t="s">
        <v>3096</v>
      </c>
      <c r="E788" s="448"/>
      <c r="F788" s="337" t="s">
        <v>3099</v>
      </c>
      <c r="G788" s="456"/>
      <c r="H788" s="419" t="s">
        <v>3098</v>
      </c>
      <c r="I788" s="526">
        <v>-1575</v>
      </c>
      <c r="J788" s="77">
        <v>3</v>
      </c>
      <c r="K788" s="92"/>
    </row>
    <row r="789" spans="1:11" ht="36" x14ac:dyDescent="0.25">
      <c r="A789" s="14" t="s">
        <v>1506</v>
      </c>
      <c r="B789" s="334" t="s">
        <v>3100</v>
      </c>
      <c r="C789" s="417" t="s">
        <v>3101</v>
      </c>
      <c r="D789" s="552" t="s">
        <v>3096</v>
      </c>
      <c r="E789" s="448"/>
      <c r="F789" s="459" t="s">
        <v>3102</v>
      </c>
      <c r="G789" s="456"/>
      <c r="H789" s="419" t="s">
        <v>3103</v>
      </c>
      <c r="I789" s="526">
        <v>10940</v>
      </c>
      <c r="J789" s="77">
        <v>3</v>
      </c>
      <c r="K789" s="92"/>
    </row>
    <row r="790" spans="1:11" ht="72" x14ac:dyDescent="0.25">
      <c r="A790" s="14" t="s">
        <v>1506</v>
      </c>
      <c r="B790" s="334" t="s">
        <v>3100</v>
      </c>
      <c r="C790" s="417" t="s">
        <v>3101</v>
      </c>
      <c r="D790" s="552" t="s">
        <v>3096</v>
      </c>
      <c r="E790" s="448"/>
      <c r="F790" s="459" t="s">
        <v>3104</v>
      </c>
      <c r="G790" s="456"/>
      <c r="H790" s="419" t="s">
        <v>3103</v>
      </c>
      <c r="I790" s="526">
        <v>-7320</v>
      </c>
      <c r="J790" s="77">
        <v>3</v>
      </c>
      <c r="K790" s="92"/>
    </row>
    <row r="791" spans="1:11" ht="24" x14ac:dyDescent="0.25">
      <c r="A791" s="14" t="s">
        <v>1506</v>
      </c>
      <c r="B791" s="334" t="s">
        <v>3105</v>
      </c>
      <c r="C791" s="334" t="s">
        <v>3106</v>
      </c>
      <c r="D791" s="418" t="s">
        <v>3107</v>
      </c>
      <c r="E791" s="448"/>
      <c r="F791" s="459" t="s">
        <v>3108</v>
      </c>
      <c r="G791" s="456" t="s">
        <v>3109</v>
      </c>
      <c r="H791" s="419" t="s">
        <v>3110</v>
      </c>
      <c r="I791" s="553">
        <v>5267.7</v>
      </c>
      <c r="J791" s="77">
        <v>3</v>
      </c>
      <c r="K791" s="92"/>
    </row>
    <row r="792" spans="1:11" ht="60" x14ac:dyDescent="0.25">
      <c r="A792" s="14" t="s">
        <v>1506</v>
      </c>
      <c r="B792" s="334" t="s">
        <v>3105</v>
      </c>
      <c r="C792" s="334" t="s">
        <v>3106</v>
      </c>
      <c r="D792" s="418" t="s">
        <v>3107</v>
      </c>
      <c r="E792" s="448"/>
      <c r="F792" s="554" t="s">
        <v>3111</v>
      </c>
      <c r="G792" s="456" t="s">
        <v>3109</v>
      </c>
      <c r="H792" s="419" t="s">
        <v>3110</v>
      </c>
      <c r="I792" s="553">
        <v>-2743.2</v>
      </c>
      <c r="J792" s="77">
        <v>3</v>
      </c>
      <c r="K792" s="92"/>
    </row>
    <row r="793" spans="1:11" ht="24" x14ac:dyDescent="0.25">
      <c r="A793" s="14" t="s">
        <v>1506</v>
      </c>
      <c r="B793" s="334" t="s">
        <v>3105</v>
      </c>
      <c r="C793" s="334" t="s">
        <v>3106</v>
      </c>
      <c r="D793" s="418" t="s">
        <v>3112</v>
      </c>
      <c r="E793" s="448"/>
      <c r="F793" s="459" t="s">
        <v>3113</v>
      </c>
      <c r="G793" s="456" t="s">
        <v>3109</v>
      </c>
      <c r="H793" s="419" t="s">
        <v>3110</v>
      </c>
      <c r="I793" s="553">
        <v>384.3</v>
      </c>
      <c r="J793" s="77">
        <v>3</v>
      </c>
      <c r="K793" s="92"/>
    </row>
    <row r="794" spans="1:11" ht="24" x14ac:dyDescent="0.25">
      <c r="A794" s="14" t="s">
        <v>1506</v>
      </c>
      <c r="B794" s="334" t="s">
        <v>3114</v>
      </c>
      <c r="C794" s="417">
        <v>20251646</v>
      </c>
      <c r="D794" s="418" t="s">
        <v>3115</v>
      </c>
      <c r="E794" s="448"/>
      <c r="F794" s="337" t="s">
        <v>3116</v>
      </c>
      <c r="G794" s="456">
        <v>31380123</v>
      </c>
      <c r="H794" s="419" t="s">
        <v>2916</v>
      </c>
      <c r="I794" s="526">
        <v>2921.33</v>
      </c>
      <c r="J794" s="77">
        <v>3</v>
      </c>
      <c r="K794" s="92"/>
    </row>
    <row r="795" spans="1:11" ht="60" x14ac:dyDescent="0.25">
      <c r="A795" s="14" t="s">
        <v>1506</v>
      </c>
      <c r="B795" s="334" t="s">
        <v>3114</v>
      </c>
      <c r="C795" s="417">
        <v>20251646</v>
      </c>
      <c r="D795" s="418" t="s">
        <v>3115</v>
      </c>
      <c r="E795" s="448"/>
      <c r="F795" s="337" t="s">
        <v>3117</v>
      </c>
      <c r="G795" s="456">
        <v>31380123</v>
      </c>
      <c r="H795" s="419" t="s">
        <v>2916</v>
      </c>
      <c r="I795" s="526">
        <v>-1942.88</v>
      </c>
      <c r="J795" s="77">
        <v>3</v>
      </c>
      <c r="K795" s="92"/>
    </row>
    <row r="796" spans="1:11" ht="36" x14ac:dyDescent="0.25">
      <c r="A796" s="14" t="s">
        <v>1506</v>
      </c>
      <c r="B796" s="334" t="s">
        <v>3118</v>
      </c>
      <c r="C796" s="417">
        <v>20251378</v>
      </c>
      <c r="D796" s="418" t="s">
        <v>2632</v>
      </c>
      <c r="E796" s="448"/>
      <c r="F796" s="337" t="s">
        <v>3119</v>
      </c>
      <c r="G796" s="456">
        <v>31380123</v>
      </c>
      <c r="H796" s="419" t="s">
        <v>2916</v>
      </c>
      <c r="I796" s="526">
        <v>7147.55</v>
      </c>
      <c r="J796" s="77">
        <v>3</v>
      </c>
      <c r="K796" s="92"/>
    </row>
    <row r="797" spans="1:11" ht="72" x14ac:dyDescent="0.25">
      <c r="A797" s="14" t="s">
        <v>1506</v>
      </c>
      <c r="B797" s="334" t="s">
        <v>3118</v>
      </c>
      <c r="C797" s="417">
        <v>20251378</v>
      </c>
      <c r="D797" s="418" t="s">
        <v>2632</v>
      </c>
      <c r="E797" s="448"/>
      <c r="F797" s="337" t="s">
        <v>3120</v>
      </c>
      <c r="G797" s="456">
        <v>31380123</v>
      </c>
      <c r="H797" s="419" t="s">
        <v>2916</v>
      </c>
      <c r="I797" s="526">
        <v>-3573.78</v>
      </c>
      <c r="J797" s="77">
        <v>3</v>
      </c>
      <c r="K797" s="92"/>
    </row>
    <row r="798" spans="1:11" ht="24" x14ac:dyDescent="0.25">
      <c r="A798" s="14" t="s">
        <v>1506</v>
      </c>
      <c r="B798" s="334" t="s">
        <v>3121</v>
      </c>
      <c r="C798" s="417">
        <v>20251633</v>
      </c>
      <c r="D798" s="418" t="s">
        <v>2632</v>
      </c>
      <c r="E798" s="448"/>
      <c r="F798" s="337" t="s">
        <v>3122</v>
      </c>
      <c r="G798" s="456">
        <v>31380123</v>
      </c>
      <c r="H798" s="419" t="s">
        <v>2916</v>
      </c>
      <c r="I798" s="526">
        <v>5458.68</v>
      </c>
      <c r="J798" s="77">
        <v>3</v>
      </c>
      <c r="K798" s="92"/>
    </row>
    <row r="799" spans="1:11" ht="60" x14ac:dyDescent="0.25">
      <c r="A799" s="14" t="s">
        <v>1506</v>
      </c>
      <c r="B799" s="334" t="s">
        <v>3121</v>
      </c>
      <c r="C799" s="417">
        <v>20251633</v>
      </c>
      <c r="D799" s="418" t="s">
        <v>2632</v>
      </c>
      <c r="E799" s="448"/>
      <c r="F799" s="337" t="s">
        <v>3123</v>
      </c>
      <c r="G799" s="456">
        <v>31380123</v>
      </c>
      <c r="H799" s="419" t="s">
        <v>2916</v>
      </c>
      <c r="I799" s="526">
        <v>-3633.78</v>
      </c>
      <c r="J799" s="77">
        <v>3</v>
      </c>
      <c r="K799" s="92"/>
    </row>
    <row r="800" spans="1:11" ht="24" x14ac:dyDescent="0.25">
      <c r="A800" s="14" t="s">
        <v>1506</v>
      </c>
      <c r="B800" s="334" t="s">
        <v>3124</v>
      </c>
      <c r="C800" s="417">
        <v>20251854</v>
      </c>
      <c r="D800" s="418" t="s">
        <v>1718</v>
      </c>
      <c r="E800" s="448"/>
      <c r="F800" s="337" t="s">
        <v>3125</v>
      </c>
      <c r="G800" s="456">
        <v>31380123</v>
      </c>
      <c r="H800" s="419" t="s">
        <v>2916</v>
      </c>
      <c r="I800" s="526">
        <v>3035</v>
      </c>
      <c r="J800" s="77">
        <v>3</v>
      </c>
      <c r="K800" s="92"/>
    </row>
    <row r="801" spans="1:11" ht="60" x14ac:dyDescent="0.25">
      <c r="A801" s="14" t="s">
        <v>1506</v>
      </c>
      <c r="B801" s="334" t="s">
        <v>3124</v>
      </c>
      <c r="C801" s="417">
        <v>20251854</v>
      </c>
      <c r="D801" s="418" t="s">
        <v>1718</v>
      </c>
      <c r="E801" s="448"/>
      <c r="F801" s="337" t="s">
        <v>3126</v>
      </c>
      <c r="G801" s="456">
        <v>31380123</v>
      </c>
      <c r="H801" s="419" t="s">
        <v>2916</v>
      </c>
      <c r="I801" s="526">
        <v>-3035</v>
      </c>
      <c r="J801" s="77">
        <v>3</v>
      </c>
      <c r="K801" s="92"/>
    </row>
    <row r="802" spans="1:11" ht="24" x14ac:dyDescent="0.25">
      <c r="A802" s="14" t="s">
        <v>1506</v>
      </c>
      <c r="B802" s="334" t="s">
        <v>3127</v>
      </c>
      <c r="C802" s="417" t="s">
        <v>3128</v>
      </c>
      <c r="D802" s="418" t="s">
        <v>3129</v>
      </c>
      <c r="E802" s="448"/>
      <c r="F802" s="337" t="s">
        <v>3130</v>
      </c>
      <c r="G802" s="456"/>
      <c r="H802" s="419" t="s">
        <v>3131</v>
      </c>
      <c r="I802" s="526">
        <v>2380</v>
      </c>
      <c r="J802" s="77">
        <v>3</v>
      </c>
      <c r="K802" s="92"/>
    </row>
    <row r="803" spans="1:11" ht="48" x14ac:dyDescent="0.25">
      <c r="A803" s="14" t="s">
        <v>1506</v>
      </c>
      <c r="B803" s="334" t="s">
        <v>3127</v>
      </c>
      <c r="C803" s="417" t="s">
        <v>3128</v>
      </c>
      <c r="D803" s="418" t="s">
        <v>3129</v>
      </c>
      <c r="E803" s="448"/>
      <c r="F803" s="337" t="s">
        <v>3132</v>
      </c>
      <c r="G803" s="456"/>
      <c r="H803" s="419" t="s">
        <v>3131</v>
      </c>
      <c r="I803" s="526">
        <v>-1540</v>
      </c>
      <c r="J803" s="77">
        <v>3</v>
      </c>
      <c r="K803" s="92"/>
    </row>
    <row r="804" spans="1:11" ht="24" x14ac:dyDescent="0.25">
      <c r="A804" s="14" t="s">
        <v>1506</v>
      </c>
      <c r="B804" s="334" t="s">
        <v>3133</v>
      </c>
      <c r="C804" s="417">
        <v>26196</v>
      </c>
      <c r="D804" s="418">
        <v>45839</v>
      </c>
      <c r="E804" s="448"/>
      <c r="F804" s="555" t="s">
        <v>3134</v>
      </c>
      <c r="G804" s="456" t="s">
        <v>3109</v>
      </c>
      <c r="H804" s="419" t="s">
        <v>3110</v>
      </c>
      <c r="I804" s="526">
        <v>1524</v>
      </c>
      <c r="J804" s="77">
        <v>3</v>
      </c>
      <c r="K804" s="92"/>
    </row>
    <row r="805" spans="1:11" ht="60" x14ac:dyDescent="0.25">
      <c r="A805" s="14" t="s">
        <v>1506</v>
      </c>
      <c r="B805" s="334" t="s">
        <v>3133</v>
      </c>
      <c r="C805" s="417">
        <v>26196</v>
      </c>
      <c r="D805" s="418">
        <v>45839</v>
      </c>
      <c r="E805" s="448"/>
      <c r="F805" s="555" t="s">
        <v>3135</v>
      </c>
      <c r="G805" s="456" t="s">
        <v>3109</v>
      </c>
      <c r="H805" s="419" t="s">
        <v>3110</v>
      </c>
      <c r="I805" s="526">
        <v>-762</v>
      </c>
      <c r="J805" s="77">
        <v>3</v>
      </c>
      <c r="K805" s="92"/>
    </row>
    <row r="806" spans="1:11" ht="13.2" x14ac:dyDescent="0.25">
      <c r="A806" s="14" t="s">
        <v>1506</v>
      </c>
      <c r="B806" s="334" t="s">
        <v>3136</v>
      </c>
      <c r="C806" s="417">
        <v>104359</v>
      </c>
      <c r="D806" s="418">
        <v>45868</v>
      </c>
      <c r="E806" s="448"/>
      <c r="F806" s="337" t="s">
        <v>3137</v>
      </c>
      <c r="G806" s="456">
        <v>35688548</v>
      </c>
      <c r="H806" s="419" t="s">
        <v>3138</v>
      </c>
      <c r="I806" s="526">
        <v>139</v>
      </c>
      <c r="J806" s="77">
        <v>3</v>
      </c>
      <c r="K806" s="92"/>
    </row>
    <row r="807" spans="1:11" ht="48" x14ac:dyDescent="0.25">
      <c r="A807" s="14" t="s">
        <v>1506</v>
      </c>
      <c r="B807" s="334" t="s">
        <v>3136</v>
      </c>
      <c r="C807" s="417">
        <v>104359</v>
      </c>
      <c r="D807" s="418">
        <v>45868</v>
      </c>
      <c r="E807" s="448"/>
      <c r="F807" s="337" t="s">
        <v>3139</v>
      </c>
      <c r="G807" s="456">
        <v>35688548</v>
      </c>
      <c r="H807" s="419" t="s">
        <v>3138</v>
      </c>
      <c r="I807" s="526">
        <v>-101</v>
      </c>
      <c r="J807" s="77">
        <v>3</v>
      </c>
      <c r="K807" s="92"/>
    </row>
    <row r="808" spans="1:11" ht="48" x14ac:dyDescent="0.25">
      <c r="A808" s="14" t="s">
        <v>1506</v>
      </c>
      <c r="B808" s="334" t="s">
        <v>3140</v>
      </c>
      <c r="C808" s="417" t="s">
        <v>3141</v>
      </c>
      <c r="D808" s="418">
        <v>45856</v>
      </c>
      <c r="E808" s="443">
        <v>45856</v>
      </c>
      <c r="F808" s="420" t="s">
        <v>3142</v>
      </c>
      <c r="G808" s="556"/>
      <c r="H808" s="557" t="s">
        <v>3131</v>
      </c>
      <c r="I808" s="526">
        <v>5950</v>
      </c>
      <c r="J808" s="77">
        <v>3</v>
      </c>
      <c r="K808" s="92"/>
    </row>
    <row r="809" spans="1:11" ht="48" x14ac:dyDescent="0.25">
      <c r="A809" s="14" t="s">
        <v>1506</v>
      </c>
      <c r="B809" s="334" t="s">
        <v>3140</v>
      </c>
      <c r="C809" s="417" t="s">
        <v>3141</v>
      </c>
      <c r="D809" s="418">
        <v>45856</v>
      </c>
      <c r="E809" s="443">
        <v>46035</v>
      </c>
      <c r="F809" s="420" t="s">
        <v>3143</v>
      </c>
      <c r="G809" s="556"/>
      <c r="H809" s="557" t="s">
        <v>3131</v>
      </c>
      <c r="I809" s="526">
        <v>2070</v>
      </c>
      <c r="J809" s="77">
        <v>3</v>
      </c>
      <c r="K809" s="92"/>
    </row>
    <row r="810" spans="1:11" ht="72" x14ac:dyDescent="0.25">
      <c r="A810" s="14" t="s">
        <v>1506</v>
      </c>
      <c r="B810" s="334" t="s">
        <v>3140</v>
      </c>
      <c r="C810" s="417" t="s">
        <v>3141</v>
      </c>
      <c r="D810" s="418">
        <v>45856</v>
      </c>
      <c r="E810" s="448"/>
      <c r="F810" s="420" t="s">
        <v>3144</v>
      </c>
      <c r="G810" s="556"/>
      <c r="H810" s="557" t="s">
        <v>3131</v>
      </c>
      <c r="I810" s="526">
        <v>-3915</v>
      </c>
      <c r="J810" s="77">
        <v>3</v>
      </c>
      <c r="K810" s="92"/>
    </row>
    <row r="811" spans="1:11" ht="21" x14ac:dyDescent="0.25">
      <c r="A811" s="14" t="s">
        <v>1506</v>
      </c>
      <c r="B811" s="334" t="s">
        <v>3145</v>
      </c>
      <c r="C811" s="417">
        <v>6804322292</v>
      </c>
      <c r="D811" s="418">
        <v>45856</v>
      </c>
      <c r="E811" s="448"/>
      <c r="F811" s="420" t="s">
        <v>3146</v>
      </c>
      <c r="G811" s="558" t="s">
        <v>3147</v>
      </c>
      <c r="H811" s="527" t="s">
        <v>2106</v>
      </c>
      <c r="I811" s="526">
        <v>32.4</v>
      </c>
      <c r="J811" s="77">
        <v>3</v>
      </c>
      <c r="K811" s="92"/>
    </row>
    <row r="812" spans="1:11" ht="48" x14ac:dyDescent="0.25">
      <c r="A812" s="14" t="s">
        <v>1506</v>
      </c>
      <c r="B812" s="334" t="s">
        <v>3145</v>
      </c>
      <c r="C812" s="417">
        <v>6804322292</v>
      </c>
      <c r="D812" s="418">
        <v>45856</v>
      </c>
      <c r="E812" s="448"/>
      <c r="F812" s="420" t="s">
        <v>3148</v>
      </c>
      <c r="G812" s="558" t="s">
        <v>3147</v>
      </c>
      <c r="H812" s="527" t="s">
        <v>2106</v>
      </c>
      <c r="I812" s="526">
        <v>-32.4</v>
      </c>
      <c r="J812" s="77">
        <v>3</v>
      </c>
      <c r="K812" s="92"/>
    </row>
    <row r="813" spans="1:11" ht="21" x14ac:dyDescent="0.25">
      <c r="A813" s="14" t="s">
        <v>1506</v>
      </c>
      <c r="B813" s="334" t="s">
        <v>3149</v>
      </c>
      <c r="C813" s="417">
        <v>6804322946</v>
      </c>
      <c r="D813" s="418">
        <v>45856</v>
      </c>
      <c r="E813" s="448"/>
      <c r="F813" s="420" t="s">
        <v>3150</v>
      </c>
      <c r="G813" s="558" t="s">
        <v>3147</v>
      </c>
      <c r="H813" s="527" t="s">
        <v>2106</v>
      </c>
      <c r="I813" s="526">
        <v>25.2</v>
      </c>
      <c r="J813" s="77">
        <v>3</v>
      </c>
      <c r="K813" s="92"/>
    </row>
    <row r="814" spans="1:11" ht="48" x14ac:dyDescent="0.25">
      <c r="A814" s="14" t="s">
        <v>1506</v>
      </c>
      <c r="B814" s="334" t="s">
        <v>3149</v>
      </c>
      <c r="C814" s="417">
        <v>6804322946</v>
      </c>
      <c r="D814" s="418">
        <v>45856</v>
      </c>
      <c r="E814" s="448"/>
      <c r="F814" s="420" t="s">
        <v>3151</v>
      </c>
      <c r="G814" s="558" t="s">
        <v>3147</v>
      </c>
      <c r="H814" s="527" t="s">
        <v>2106</v>
      </c>
      <c r="I814" s="526">
        <v>-12.6</v>
      </c>
      <c r="J814" s="77">
        <v>3</v>
      </c>
      <c r="K814" s="92"/>
    </row>
    <row r="815" spans="1:11" ht="21" x14ac:dyDescent="0.25">
      <c r="A815" s="14" t="s">
        <v>1506</v>
      </c>
      <c r="B815" s="334" t="s">
        <v>3152</v>
      </c>
      <c r="C815" s="417">
        <v>6804322953</v>
      </c>
      <c r="D815" s="418">
        <v>45856</v>
      </c>
      <c r="E815" s="448"/>
      <c r="F815" s="420" t="s">
        <v>3153</v>
      </c>
      <c r="G815" s="558" t="s">
        <v>3147</v>
      </c>
      <c r="H815" s="527" t="s">
        <v>2106</v>
      </c>
      <c r="I815" s="526">
        <v>50.4</v>
      </c>
      <c r="J815" s="77">
        <v>3</v>
      </c>
      <c r="K815" s="92"/>
    </row>
    <row r="816" spans="1:11" ht="48" x14ac:dyDescent="0.25">
      <c r="A816" s="14" t="s">
        <v>1506</v>
      </c>
      <c r="B816" s="334" t="s">
        <v>3152</v>
      </c>
      <c r="C816" s="417">
        <v>6804322953</v>
      </c>
      <c r="D816" s="418">
        <v>45856</v>
      </c>
      <c r="E816" s="448"/>
      <c r="F816" s="420" t="s">
        <v>3154</v>
      </c>
      <c r="G816" s="558" t="s">
        <v>3147</v>
      </c>
      <c r="H816" s="527" t="s">
        <v>2106</v>
      </c>
      <c r="I816" s="526">
        <v>-25.2</v>
      </c>
      <c r="J816" s="77">
        <v>3</v>
      </c>
      <c r="K816" s="92"/>
    </row>
    <row r="817" spans="1:11" ht="21" x14ac:dyDescent="0.25">
      <c r="A817" s="14" t="s">
        <v>1506</v>
      </c>
      <c r="B817" s="334" t="s">
        <v>3155</v>
      </c>
      <c r="C817" s="417">
        <v>6804323043</v>
      </c>
      <c r="D817" s="418">
        <v>45856</v>
      </c>
      <c r="E817" s="448"/>
      <c r="F817" s="420" t="s">
        <v>3156</v>
      </c>
      <c r="G817" s="558" t="s">
        <v>3147</v>
      </c>
      <c r="H817" s="527" t="s">
        <v>2106</v>
      </c>
      <c r="I817" s="526">
        <v>115.2</v>
      </c>
      <c r="J817" s="77">
        <v>3</v>
      </c>
      <c r="K817" s="92"/>
    </row>
    <row r="818" spans="1:11" ht="48" x14ac:dyDescent="0.25">
      <c r="A818" s="14" t="s">
        <v>1506</v>
      </c>
      <c r="B818" s="334" t="s">
        <v>3155</v>
      </c>
      <c r="C818" s="417">
        <v>6804323043</v>
      </c>
      <c r="D818" s="418">
        <v>45856</v>
      </c>
      <c r="E818" s="448"/>
      <c r="F818" s="420" t="s">
        <v>3157</v>
      </c>
      <c r="G818" s="558" t="s">
        <v>3147</v>
      </c>
      <c r="H818" s="527" t="s">
        <v>2106</v>
      </c>
      <c r="I818" s="526">
        <v>-86.4</v>
      </c>
      <c r="J818" s="77">
        <v>3</v>
      </c>
      <c r="K818" s="92"/>
    </row>
    <row r="819" spans="1:11" ht="21" x14ac:dyDescent="0.25">
      <c r="A819" s="14" t="s">
        <v>1506</v>
      </c>
      <c r="B819" s="334" t="s">
        <v>3158</v>
      </c>
      <c r="C819" s="417">
        <v>6804323142</v>
      </c>
      <c r="D819" s="418">
        <v>45856</v>
      </c>
      <c r="E819" s="448"/>
      <c r="F819" s="420" t="s">
        <v>3159</v>
      </c>
      <c r="G819" s="558" t="s">
        <v>3147</v>
      </c>
      <c r="H819" s="527" t="s">
        <v>2106</v>
      </c>
      <c r="I819" s="526">
        <v>14.4</v>
      </c>
      <c r="J819" s="77">
        <v>3</v>
      </c>
      <c r="K819" s="92"/>
    </row>
    <row r="820" spans="1:11" ht="48" x14ac:dyDescent="0.25">
      <c r="A820" s="14" t="s">
        <v>1506</v>
      </c>
      <c r="B820" s="334" t="s">
        <v>3158</v>
      </c>
      <c r="C820" s="417">
        <v>6804323142</v>
      </c>
      <c r="D820" s="418">
        <v>45856</v>
      </c>
      <c r="E820" s="448"/>
      <c r="F820" s="420" t="s">
        <v>3160</v>
      </c>
      <c r="G820" s="558" t="s">
        <v>3147</v>
      </c>
      <c r="H820" s="527" t="s">
        <v>2106</v>
      </c>
      <c r="I820" s="526">
        <v>-14.4</v>
      </c>
      <c r="J820" s="77">
        <v>3</v>
      </c>
      <c r="K820" s="92"/>
    </row>
    <row r="821" spans="1:11" ht="21" x14ac:dyDescent="0.25">
      <c r="A821" s="14" t="s">
        <v>1506</v>
      </c>
      <c r="B821" s="334" t="s">
        <v>3161</v>
      </c>
      <c r="C821" s="417">
        <v>6804323159</v>
      </c>
      <c r="D821" s="418">
        <v>45856</v>
      </c>
      <c r="E821" s="448"/>
      <c r="F821" s="420" t="s">
        <v>3162</v>
      </c>
      <c r="G821" s="558" t="s">
        <v>3147</v>
      </c>
      <c r="H821" s="527" t="s">
        <v>2106</v>
      </c>
      <c r="I821" s="526">
        <v>7.2</v>
      </c>
      <c r="J821" s="77">
        <v>3</v>
      </c>
      <c r="K821" s="92"/>
    </row>
    <row r="822" spans="1:11" ht="48" x14ac:dyDescent="0.25">
      <c r="A822" s="14" t="s">
        <v>1506</v>
      </c>
      <c r="B822" s="334" t="s">
        <v>3161</v>
      </c>
      <c r="C822" s="417">
        <v>6804323159</v>
      </c>
      <c r="D822" s="418">
        <v>45856</v>
      </c>
      <c r="E822" s="448"/>
      <c r="F822" s="420" t="s">
        <v>3163</v>
      </c>
      <c r="G822" s="558" t="s">
        <v>3147</v>
      </c>
      <c r="H822" s="527" t="s">
        <v>2106</v>
      </c>
      <c r="I822" s="526">
        <v>-7.2</v>
      </c>
      <c r="J822" s="77">
        <v>3</v>
      </c>
      <c r="K822" s="92"/>
    </row>
    <row r="823" spans="1:11" ht="21" x14ac:dyDescent="0.25">
      <c r="A823" s="14" t="s">
        <v>1506</v>
      </c>
      <c r="B823" s="334" t="s">
        <v>3164</v>
      </c>
      <c r="C823" s="417">
        <v>6804323191</v>
      </c>
      <c r="D823" s="418">
        <v>45856</v>
      </c>
      <c r="E823" s="448"/>
      <c r="F823" s="420" t="s">
        <v>3165</v>
      </c>
      <c r="G823" s="558" t="s">
        <v>3147</v>
      </c>
      <c r="H823" s="527" t="s">
        <v>2106</v>
      </c>
      <c r="I823" s="526">
        <v>28.2</v>
      </c>
      <c r="J823" s="77">
        <v>3</v>
      </c>
      <c r="K823" s="92"/>
    </row>
    <row r="824" spans="1:11" ht="48" x14ac:dyDescent="0.25">
      <c r="A824" s="14" t="s">
        <v>1506</v>
      </c>
      <c r="B824" s="334" t="s">
        <v>3164</v>
      </c>
      <c r="C824" s="417">
        <v>6804323191</v>
      </c>
      <c r="D824" s="418">
        <v>45856</v>
      </c>
      <c r="E824" s="448"/>
      <c r="F824" s="420" t="s">
        <v>3166</v>
      </c>
      <c r="G824" s="558" t="s">
        <v>3147</v>
      </c>
      <c r="H824" s="527" t="s">
        <v>2106</v>
      </c>
      <c r="I824" s="526">
        <v>-14.4</v>
      </c>
      <c r="J824" s="77">
        <v>3</v>
      </c>
      <c r="K824" s="92"/>
    </row>
    <row r="825" spans="1:11" ht="21" x14ac:dyDescent="0.25">
      <c r="A825" s="14" t="s">
        <v>1506</v>
      </c>
      <c r="B825" s="334" t="s">
        <v>3167</v>
      </c>
      <c r="C825" s="417">
        <v>6804322722</v>
      </c>
      <c r="D825" s="418">
        <v>45856</v>
      </c>
      <c r="E825" s="448"/>
      <c r="F825" s="420" t="s">
        <v>3168</v>
      </c>
      <c r="G825" s="558" t="s">
        <v>3147</v>
      </c>
      <c r="H825" s="527" t="s">
        <v>2106</v>
      </c>
      <c r="I825" s="526">
        <v>72</v>
      </c>
      <c r="J825" s="77">
        <v>3</v>
      </c>
      <c r="K825" s="92"/>
    </row>
    <row r="826" spans="1:11" ht="48" x14ac:dyDescent="0.25">
      <c r="A826" s="14" t="s">
        <v>1506</v>
      </c>
      <c r="B826" s="334" t="s">
        <v>3167</v>
      </c>
      <c r="C826" s="417">
        <v>6804322722</v>
      </c>
      <c r="D826" s="418">
        <v>45856</v>
      </c>
      <c r="E826" s="448"/>
      <c r="F826" s="420" t="s">
        <v>3169</v>
      </c>
      <c r="G826" s="558" t="s">
        <v>3147</v>
      </c>
      <c r="H826" s="527" t="s">
        <v>2106</v>
      </c>
      <c r="I826" s="526">
        <v>-54</v>
      </c>
      <c r="J826" s="77">
        <v>3</v>
      </c>
      <c r="K826" s="92"/>
    </row>
    <row r="827" spans="1:11" ht="21" x14ac:dyDescent="0.25">
      <c r="A827" s="14" t="s">
        <v>1506</v>
      </c>
      <c r="B827" s="334" t="s">
        <v>3170</v>
      </c>
      <c r="C827" s="417">
        <v>6804322847</v>
      </c>
      <c r="D827" s="418">
        <v>45856</v>
      </c>
      <c r="E827" s="448"/>
      <c r="F827" s="420" t="s">
        <v>3171</v>
      </c>
      <c r="G827" s="558" t="s">
        <v>3147</v>
      </c>
      <c r="H827" s="527" t="s">
        <v>2106</v>
      </c>
      <c r="I827" s="526">
        <v>46.8</v>
      </c>
      <c r="J827" s="77">
        <v>3</v>
      </c>
      <c r="K827" s="92"/>
    </row>
    <row r="828" spans="1:11" ht="48" x14ac:dyDescent="0.25">
      <c r="A828" s="14" t="s">
        <v>1506</v>
      </c>
      <c r="B828" s="334" t="s">
        <v>3170</v>
      </c>
      <c r="C828" s="417">
        <v>6804322847</v>
      </c>
      <c r="D828" s="418">
        <v>45856</v>
      </c>
      <c r="E828" s="448"/>
      <c r="F828" s="420" t="s">
        <v>3172</v>
      </c>
      <c r="G828" s="558" t="s">
        <v>3147</v>
      </c>
      <c r="H828" s="527" t="s">
        <v>2106</v>
      </c>
      <c r="I828" s="526">
        <v>-23.4</v>
      </c>
      <c r="J828" s="77">
        <v>3</v>
      </c>
      <c r="K828" s="92"/>
    </row>
    <row r="829" spans="1:11" ht="21" x14ac:dyDescent="0.25">
      <c r="A829" s="14" t="s">
        <v>1506</v>
      </c>
      <c r="B829" s="334" t="s">
        <v>3173</v>
      </c>
      <c r="C829" s="417">
        <v>6804322367</v>
      </c>
      <c r="D829" s="418">
        <v>45856</v>
      </c>
      <c r="E829" s="448"/>
      <c r="F829" s="420" t="s">
        <v>3174</v>
      </c>
      <c r="G829" s="558" t="s">
        <v>3147</v>
      </c>
      <c r="H829" s="527" t="s">
        <v>2106</v>
      </c>
      <c r="I829" s="526">
        <v>396</v>
      </c>
      <c r="J829" s="77">
        <v>3</v>
      </c>
      <c r="K829" s="92"/>
    </row>
    <row r="830" spans="1:11" ht="48" x14ac:dyDescent="0.25">
      <c r="A830" s="14" t="s">
        <v>1506</v>
      </c>
      <c r="B830" s="334" t="s">
        <v>3173</v>
      </c>
      <c r="C830" s="417">
        <v>6804322367</v>
      </c>
      <c r="D830" s="418">
        <v>45856</v>
      </c>
      <c r="E830" s="448"/>
      <c r="F830" s="420" t="s">
        <v>3175</v>
      </c>
      <c r="G830" s="558" t="s">
        <v>3147</v>
      </c>
      <c r="H830" s="527" t="s">
        <v>2106</v>
      </c>
      <c r="I830" s="526">
        <v>-144</v>
      </c>
      <c r="J830" s="77">
        <v>3</v>
      </c>
      <c r="K830" s="92"/>
    </row>
    <row r="831" spans="1:11" ht="21" x14ac:dyDescent="0.25">
      <c r="A831" s="14" t="s">
        <v>1506</v>
      </c>
      <c r="B831" s="334" t="s">
        <v>3176</v>
      </c>
      <c r="C831" s="417">
        <v>6804324223</v>
      </c>
      <c r="D831" s="418">
        <v>45856</v>
      </c>
      <c r="E831" s="448"/>
      <c r="F831" s="420" t="s">
        <v>3177</v>
      </c>
      <c r="G831" s="558" t="s">
        <v>3147</v>
      </c>
      <c r="H831" s="527" t="s">
        <v>2106</v>
      </c>
      <c r="I831" s="526">
        <v>28.8</v>
      </c>
      <c r="J831" s="77">
        <v>3</v>
      </c>
      <c r="K831" s="92"/>
    </row>
    <row r="832" spans="1:11" ht="48" x14ac:dyDescent="0.25">
      <c r="A832" s="14" t="s">
        <v>1506</v>
      </c>
      <c r="B832" s="334" t="s">
        <v>3176</v>
      </c>
      <c r="C832" s="417">
        <v>6804324223</v>
      </c>
      <c r="D832" s="418">
        <v>45856</v>
      </c>
      <c r="E832" s="448"/>
      <c r="F832" s="420" t="s">
        <v>3178</v>
      </c>
      <c r="G832" s="558" t="s">
        <v>3147</v>
      </c>
      <c r="H832" s="527" t="s">
        <v>2106</v>
      </c>
      <c r="I832" s="526">
        <v>-28.8</v>
      </c>
      <c r="J832" s="77">
        <v>3</v>
      </c>
      <c r="K832" s="92"/>
    </row>
    <row r="833" spans="1:11" ht="21" x14ac:dyDescent="0.25">
      <c r="A833" s="14" t="s">
        <v>1506</v>
      </c>
      <c r="B833" s="334" t="s">
        <v>3179</v>
      </c>
      <c r="C833" s="417">
        <v>6804322318</v>
      </c>
      <c r="D833" s="418">
        <v>45856</v>
      </c>
      <c r="E833" s="448"/>
      <c r="F833" s="420" t="s">
        <v>3180</v>
      </c>
      <c r="G833" s="558" t="s">
        <v>3147</v>
      </c>
      <c r="H833" s="527" t="s">
        <v>2106</v>
      </c>
      <c r="I833" s="526">
        <v>144</v>
      </c>
      <c r="J833" s="77">
        <v>3</v>
      </c>
      <c r="K833" s="92"/>
    </row>
    <row r="834" spans="1:11" ht="48" x14ac:dyDescent="0.25">
      <c r="A834" s="14" t="s">
        <v>1506</v>
      </c>
      <c r="B834" s="334" t="s">
        <v>3179</v>
      </c>
      <c r="C834" s="417">
        <v>6804322318</v>
      </c>
      <c r="D834" s="418">
        <v>45856</v>
      </c>
      <c r="E834" s="448"/>
      <c r="F834" s="420" t="s">
        <v>3157</v>
      </c>
      <c r="G834" s="558" t="s">
        <v>3147</v>
      </c>
      <c r="H834" s="527" t="s">
        <v>2106</v>
      </c>
      <c r="I834" s="526">
        <v>-86.4</v>
      </c>
      <c r="J834" s="77">
        <v>3</v>
      </c>
      <c r="K834" s="92"/>
    </row>
    <row r="835" spans="1:11" ht="24" x14ac:dyDescent="0.25">
      <c r="A835" s="14" t="s">
        <v>1506</v>
      </c>
      <c r="B835" s="334" t="s">
        <v>3181</v>
      </c>
      <c r="C835" s="334" t="s">
        <v>3182</v>
      </c>
      <c r="D835" s="418" t="s">
        <v>2289</v>
      </c>
      <c r="E835" s="448"/>
      <c r="F835" s="337" t="s">
        <v>3183</v>
      </c>
      <c r="G835" s="456">
        <v>48047503</v>
      </c>
      <c r="H835" s="419" t="s">
        <v>3039</v>
      </c>
      <c r="I835" s="526">
        <v>180</v>
      </c>
      <c r="J835" s="77">
        <v>3</v>
      </c>
      <c r="K835" s="92"/>
    </row>
    <row r="836" spans="1:11" ht="60" x14ac:dyDescent="0.25">
      <c r="A836" s="14" t="s">
        <v>1506</v>
      </c>
      <c r="B836" s="334" t="s">
        <v>3181</v>
      </c>
      <c r="C836" s="334" t="s">
        <v>3182</v>
      </c>
      <c r="D836" s="418" t="s">
        <v>2289</v>
      </c>
      <c r="E836" s="448"/>
      <c r="F836" s="337" t="s">
        <v>3184</v>
      </c>
      <c r="G836" s="456">
        <v>48047503</v>
      </c>
      <c r="H836" s="419" t="s">
        <v>3039</v>
      </c>
      <c r="I836" s="526">
        <v>-120</v>
      </c>
      <c r="J836" s="77">
        <v>3</v>
      </c>
      <c r="K836" s="92"/>
    </row>
    <row r="837" spans="1:11" ht="24" x14ac:dyDescent="0.25">
      <c r="A837" s="14" t="s">
        <v>1506</v>
      </c>
      <c r="B837" s="334" t="s">
        <v>3185</v>
      </c>
      <c r="C837" s="334" t="s">
        <v>3186</v>
      </c>
      <c r="D837" s="418" t="s">
        <v>2289</v>
      </c>
      <c r="E837" s="448"/>
      <c r="F837" s="337" t="s">
        <v>3187</v>
      </c>
      <c r="G837" s="456">
        <v>48047503</v>
      </c>
      <c r="H837" s="419" t="s">
        <v>3039</v>
      </c>
      <c r="I837" s="526">
        <v>352</v>
      </c>
      <c r="J837" s="77">
        <v>3</v>
      </c>
      <c r="K837" s="92"/>
    </row>
    <row r="838" spans="1:11" ht="60" x14ac:dyDescent="0.25">
      <c r="A838" s="14" t="s">
        <v>1506</v>
      </c>
      <c r="B838" s="334" t="s">
        <v>3185</v>
      </c>
      <c r="C838" s="334" t="s">
        <v>3186</v>
      </c>
      <c r="D838" s="418" t="s">
        <v>2289</v>
      </c>
      <c r="E838" s="448"/>
      <c r="F838" s="337" t="s">
        <v>3188</v>
      </c>
      <c r="G838" s="456">
        <v>48047503</v>
      </c>
      <c r="H838" s="419" t="s">
        <v>3039</v>
      </c>
      <c r="I838" s="526">
        <v>-88</v>
      </c>
      <c r="J838" s="77">
        <v>3</v>
      </c>
      <c r="K838" s="92"/>
    </row>
    <row r="839" spans="1:11" ht="24" x14ac:dyDescent="0.25">
      <c r="A839" s="14" t="s">
        <v>1506</v>
      </c>
      <c r="B839" s="334" t="s">
        <v>3189</v>
      </c>
      <c r="C839" s="334" t="s">
        <v>3190</v>
      </c>
      <c r="D839" s="418" t="s">
        <v>2289</v>
      </c>
      <c r="E839" s="448"/>
      <c r="F839" s="337" t="s">
        <v>3191</v>
      </c>
      <c r="G839" s="456">
        <v>48047503</v>
      </c>
      <c r="H839" s="419" t="s">
        <v>3039</v>
      </c>
      <c r="I839" s="526">
        <v>300</v>
      </c>
      <c r="J839" s="77">
        <v>3</v>
      </c>
      <c r="K839" s="92"/>
    </row>
    <row r="840" spans="1:11" ht="60" x14ac:dyDescent="0.25">
      <c r="A840" s="14" t="s">
        <v>1506</v>
      </c>
      <c r="B840" s="334" t="s">
        <v>3189</v>
      </c>
      <c r="C840" s="334" t="s">
        <v>3190</v>
      </c>
      <c r="D840" s="418" t="s">
        <v>2289</v>
      </c>
      <c r="E840" s="448"/>
      <c r="F840" s="337" t="s">
        <v>3192</v>
      </c>
      <c r="G840" s="456">
        <v>48047503</v>
      </c>
      <c r="H840" s="419" t="s">
        <v>3039</v>
      </c>
      <c r="I840" s="526">
        <v>-180</v>
      </c>
      <c r="J840" s="77">
        <v>3</v>
      </c>
      <c r="K840" s="92"/>
    </row>
    <row r="841" spans="1:11" ht="24" x14ac:dyDescent="0.25">
      <c r="A841" s="14" t="s">
        <v>1506</v>
      </c>
      <c r="B841" s="334" t="s">
        <v>3193</v>
      </c>
      <c r="C841" s="334" t="s">
        <v>3194</v>
      </c>
      <c r="D841" s="418" t="s">
        <v>2289</v>
      </c>
      <c r="E841" s="448"/>
      <c r="F841" s="337" t="s">
        <v>3195</v>
      </c>
      <c r="G841" s="456">
        <v>48047503</v>
      </c>
      <c r="H841" s="419" t="s">
        <v>3039</v>
      </c>
      <c r="I841" s="526">
        <v>120</v>
      </c>
      <c r="J841" s="77">
        <v>3</v>
      </c>
      <c r="K841" s="92"/>
    </row>
    <row r="842" spans="1:11" ht="60" x14ac:dyDescent="0.25">
      <c r="A842" s="14" t="s">
        <v>1506</v>
      </c>
      <c r="B842" s="334" t="s">
        <v>3193</v>
      </c>
      <c r="C842" s="334" t="s">
        <v>3194</v>
      </c>
      <c r="D842" s="418" t="s">
        <v>2289</v>
      </c>
      <c r="E842" s="448"/>
      <c r="F842" s="337" t="s">
        <v>3196</v>
      </c>
      <c r="G842" s="456">
        <v>48047503</v>
      </c>
      <c r="H842" s="419" t="s">
        <v>3039</v>
      </c>
      <c r="I842" s="526">
        <v>-120</v>
      </c>
      <c r="J842" s="77">
        <v>3</v>
      </c>
      <c r="K842" s="92"/>
    </row>
    <row r="843" spans="1:11" ht="24" x14ac:dyDescent="0.25">
      <c r="A843" s="14" t="s">
        <v>1506</v>
      </c>
      <c r="B843" s="334" t="s">
        <v>3197</v>
      </c>
      <c r="C843" s="334" t="s">
        <v>3198</v>
      </c>
      <c r="D843" s="418" t="s">
        <v>2289</v>
      </c>
      <c r="E843" s="448"/>
      <c r="F843" s="337" t="s">
        <v>3199</v>
      </c>
      <c r="G843" s="456">
        <v>48047503</v>
      </c>
      <c r="H843" s="419" t="s">
        <v>3039</v>
      </c>
      <c r="I843" s="526">
        <v>360</v>
      </c>
      <c r="J843" s="77">
        <v>3</v>
      </c>
      <c r="K843" s="92"/>
    </row>
    <row r="844" spans="1:11" ht="60" x14ac:dyDescent="0.25">
      <c r="A844" s="14" t="s">
        <v>1506</v>
      </c>
      <c r="B844" s="334" t="s">
        <v>3197</v>
      </c>
      <c r="C844" s="334" t="s">
        <v>3198</v>
      </c>
      <c r="D844" s="418" t="s">
        <v>2289</v>
      </c>
      <c r="E844" s="448"/>
      <c r="F844" s="337" t="s">
        <v>3200</v>
      </c>
      <c r="G844" s="456">
        <v>48047503</v>
      </c>
      <c r="H844" s="419" t="s">
        <v>3039</v>
      </c>
      <c r="I844" s="526">
        <v>-360</v>
      </c>
      <c r="J844" s="77">
        <v>3</v>
      </c>
      <c r="K844" s="92"/>
    </row>
    <row r="845" spans="1:11" ht="24" x14ac:dyDescent="0.25">
      <c r="A845" s="14" t="s">
        <v>1506</v>
      </c>
      <c r="B845" s="334" t="s">
        <v>3201</v>
      </c>
      <c r="C845" s="334" t="s">
        <v>3202</v>
      </c>
      <c r="D845" s="418" t="s">
        <v>2289</v>
      </c>
      <c r="E845" s="448"/>
      <c r="F845" s="337" t="s">
        <v>3203</v>
      </c>
      <c r="G845" s="456">
        <v>48047503</v>
      </c>
      <c r="H845" s="419" t="s">
        <v>3039</v>
      </c>
      <c r="I845" s="526">
        <v>300</v>
      </c>
      <c r="J845" s="77">
        <v>3</v>
      </c>
      <c r="K845" s="92"/>
    </row>
    <row r="846" spans="1:11" ht="60" x14ac:dyDescent="0.25">
      <c r="A846" s="14" t="s">
        <v>1506</v>
      </c>
      <c r="B846" s="334" t="s">
        <v>3201</v>
      </c>
      <c r="C846" s="334" t="s">
        <v>3202</v>
      </c>
      <c r="D846" s="418" t="s">
        <v>2289</v>
      </c>
      <c r="E846" s="448"/>
      <c r="F846" s="337" t="s">
        <v>3204</v>
      </c>
      <c r="G846" s="456">
        <v>48047503</v>
      </c>
      <c r="H846" s="419" t="s">
        <v>3039</v>
      </c>
      <c r="I846" s="526">
        <v>-50</v>
      </c>
      <c r="J846" s="77">
        <v>3</v>
      </c>
      <c r="K846" s="92"/>
    </row>
    <row r="847" spans="1:11" ht="24" x14ac:dyDescent="0.25">
      <c r="A847" s="14" t="s">
        <v>1506</v>
      </c>
      <c r="B847" s="334" t="s">
        <v>3205</v>
      </c>
      <c r="C847" s="334" t="s">
        <v>3206</v>
      </c>
      <c r="D847" s="418" t="s">
        <v>2289</v>
      </c>
      <c r="E847" s="448"/>
      <c r="F847" s="337" t="s">
        <v>3207</v>
      </c>
      <c r="G847" s="456">
        <v>48047503</v>
      </c>
      <c r="H847" s="419" t="s">
        <v>3039</v>
      </c>
      <c r="I847" s="526">
        <v>190</v>
      </c>
      <c r="J847" s="77">
        <v>3</v>
      </c>
      <c r="K847" s="92"/>
    </row>
    <row r="848" spans="1:11" ht="24" x14ac:dyDescent="0.25">
      <c r="A848" s="14" t="s">
        <v>1506</v>
      </c>
      <c r="B848" s="334" t="s">
        <v>3205</v>
      </c>
      <c r="C848" s="334" t="s">
        <v>3206</v>
      </c>
      <c r="D848" s="418" t="s">
        <v>2289</v>
      </c>
      <c r="E848" s="448"/>
      <c r="F848" s="337" t="s">
        <v>3208</v>
      </c>
      <c r="G848" s="456">
        <v>48047503</v>
      </c>
      <c r="H848" s="419" t="s">
        <v>3039</v>
      </c>
      <c r="I848" s="526">
        <v>-95</v>
      </c>
      <c r="J848" s="77">
        <v>3</v>
      </c>
      <c r="K848" s="92"/>
    </row>
    <row r="849" spans="1:11" ht="24" x14ac:dyDescent="0.25">
      <c r="A849" s="14" t="s">
        <v>1506</v>
      </c>
      <c r="B849" s="334" t="s">
        <v>3209</v>
      </c>
      <c r="C849" s="559" t="s">
        <v>3210</v>
      </c>
      <c r="D849" s="418">
        <v>45866</v>
      </c>
      <c r="E849" s="443">
        <v>45924</v>
      </c>
      <c r="F849" s="420" t="s">
        <v>3211</v>
      </c>
      <c r="G849" s="456"/>
      <c r="H849" s="337" t="s">
        <v>3131</v>
      </c>
      <c r="I849" s="526">
        <v>775</v>
      </c>
      <c r="J849" s="77">
        <v>3</v>
      </c>
      <c r="K849" s="92"/>
    </row>
    <row r="850" spans="1:11" ht="24" x14ac:dyDescent="0.25">
      <c r="A850" s="14" t="s">
        <v>1506</v>
      </c>
      <c r="B850" s="334" t="s">
        <v>3209</v>
      </c>
      <c r="C850" s="559" t="s">
        <v>3210</v>
      </c>
      <c r="D850" s="418">
        <v>45866</v>
      </c>
      <c r="E850" s="443">
        <v>45924</v>
      </c>
      <c r="F850" s="420" t="s">
        <v>3212</v>
      </c>
      <c r="G850" s="456"/>
      <c r="H850" s="337" t="s">
        <v>3131</v>
      </c>
      <c r="I850" s="526">
        <v>-50</v>
      </c>
      <c r="J850" s="77">
        <v>3</v>
      </c>
      <c r="K850" s="92"/>
    </row>
    <row r="851" spans="1:11" ht="13.2" x14ac:dyDescent="0.25">
      <c r="A851" s="14" t="s">
        <v>1506</v>
      </c>
      <c r="B851" s="334" t="s">
        <v>3213</v>
      </c>
      <c r="C851" s="559" t="s">
        <v>3213</v>
      </c>
      <c r="D851" s="418">
        <v>45860</v>
      </c>
      <c r="E851" s="448" t="s">
        <v>2294</v>
      </c>
      <c r="F851" s="337" t="s">
        <v>3214</v>
      </c>
      <c r="G851" s="456"/>
      <c r="H851" s="419" t="s">
        <v>2638</v>
      </c>
      <c r="I851" s="526">
        <v>2396.25</v>
      </c>
      <c r="J851" s="77">
        <v>3</v>
      </c>
      <c r="K851" s="92"/>
    </row>
    <row r="852" spans="1:11" ht="48" x14ac:dyDescent="0.25">
      <c r="A852" s="14" t="s">
        <v>1506</v>
      </c>
      <c r="B852" s="334" t="s">
        <v>3213</v>
      </c>
      <c r="C852" s="559" t="s">
        <v>3213</v>
      </c>
      <c r="D852" s="418">
        <v>45860</v>
      </c>
      <c r="E852" s="443">
        <v>45905</v>
      </c>
      <c r="F852" s="337" t="s">
        <v>3215</v>
      </c>
      <c r="G852" s="456"/>
      <c r="H852" s="419" t="s">
        <v>2638</v>
      </c>
      <c r="I852" s="526">
        <v>-1833.75</v>
      </c>
      <c r="J852" s="77">
        <v>3</v>
      </c>
      <c r="K852" s="92"/>
    </row>
    <row r="853" spans="1:11" ht="24" x14ac:dyDescent="0.25">
      <c r="A853" s="14" t="s">
        <v>1506</v>
      </c>
      <c r="B853" s="334" t="s">
        <v>3213</v>
      </c>
      <c r="C853" s="559" t="s">
        <v>3216</v>
      </c>
      <c r="D853" s="418">
        <v>45860</v>
      </c>
      <c r="E853" s="448" t="s">
        <v>2294</v>
      </c>
      <c r="F853" s="337" t="s">
        <v>3217</v>
      </c>
      <c r="G853" s="456"/>
      <c r="H853" s="419" t="s">
        <v>3218</v>
      </c>
      <c r="I853" s="526">
        <v>96</v>
      </c>
      <c r="J853" s="77">
        <v>3</v>
      </c>
      <c r="K853" s="92"/>
    </row>
    <row r="854" spans="1:11" ht="48" x14ac:dyDescent="0.25">
      <c r="A854" s="14" t="s">
        <v>1506</v>
      </c>
      <c r="B854" s="334" t="s">
        <v>3213</v>
      </c>
      <c r="C854" s="559" t="s">
        <v>3216</v>
      </c>
      <c r="D854" s="418">
        <v>45860</v>
      </c>
      <c r="E854" s="443">
        <v>45905</v>
      </c>
      <c r="F854" s="337" t="s">
        <v>3219</v>
      </c>
      <c r="G854" s="456"/>
      <c r="H854" s="419" t="s">
        <v>3218</v>
      </c>
      <c r="I854" s="526">
        <v>-64</v>
      </c>
      <c r="J854" s="77">
        <v>3</v>
      </c>
      <c r="K854" s="92"/>
    </row>
    <row r="855" spans="1:11" ht="24" x14ac:dyDescent="0.25">
      <c r="A855" s="14" t="s">
        <v>1506</v>
      </c>
      <c r="B855" s="334" t="s">
        <v>3213</v>
      </c>
      <c r="C855" s="559" t="s">
        <v>150</v>
      </c>
      <c r="D855" s="418">
        <v>45861</v>
      </c>
      <c r="E855" s="448" t="s">
        <v>2294</v>
      </c>
      <c r="F855" s="337" t="s">
        <v>3220</v>
      </c>
      <c r="G855" s="456"/>
      <c r="H855" s="419" t="s">
        <v>3218</v>
      </c>
      <c r="I855" s="526">
        <v>24</v>
      </c>
      <c r="J855" s="77">
        <v>3</v>
      </c>
      <c r="K855" s="92"/>
    </row>
    <row r="856" spans="1:11" ht="48" x14ac:dyDescent="0.25">
      <c r="A856" s="14" t="s">
        <v>1506</v>
      </c>
      <c r="B856" s="334" t="s">
        <v>3213</v>
      </c>
      <c r="C856" s="559" t="s">
        <v>150</v>
      </c>
      <c r="D856" s="418">
        <v>45861</v>
      </c>
      <c r="E856" s="443">
        <v>45905</v>
      </c>
      <c r="F856" s="337" t="s">
        <v>3221</v>
      </c>
      <c r="G856" s="456"/>
      <c r="H856" s="419" t="s">
        <v>3218</v>
      </c>
      <c r="I856" s="526">
        <v>-16</v>
      </c>
      <c r="J856" s="77">
        <v>3</v>
      </c>
      <c r="K856" s="92"/>
    </row>
    <row r="857" spans="1:11" ht="24" x14ac:dyDescent="0.25">
      <c r="A857" s="14" t="s">
        <v>1506</v>
      </c>
      <c r="B857" s="334" t="s">
        <v>3213</v>
      </c>
      <c r="C857" s="559" t="s">
        <v>3222</v>
      </c>
      <c r="D857" s="418">
        <v>45861</v>
      </c>
      <c r="E857" s="448" t="s">
        <v>2294</v>
      </c>
      <c r="F857" s="337" t="s">
        <v>3223</v>
      </c>
      <c r="G857" s="456"/>
      <c r="H857" s="419" t="s">
        <v>3224</v>
      </c>
      <c r="I857" s="526">
        <v>80</v>
      </c>
      <c r="J857" s="77">
        <v>3</v>
      </c>
      <c r="K857" s="92"/>
    </row>
    <row r="858" spans="1:11" ht="60" x14ac:dyDescent="0.25">
      <c r="A858" s="14" t="s">
        <v>1506</v>
      </c>
      <c r="B858" s="334" t="s">
        <v>3213</v>
      </c>
      <c r="C858" s="559" t="s">
        <v>3222</v>
      </c>
      <c r="D858" s="418">
        <v>45861</v>
      </c>
      <c r="E858" s="443">
        <v>45905</v>
      </c>
      <c r="F858" s="337" t="s">
        <v>3225</v>
      </c>
      <c r="G858" s="456"/>
      <c r="H858" s="419" t="s">
        <v>3224</v>
      </c>
      <c r="I858" s="526">
        <v>-80</v>
      </c>
      <c r="J858" s="77">
        <v>3</v>
      </c>
      <c r="K858" s="92"/>
    </row>
    <row r="859" spans="1:11" ht="24" x14ac:dyDescent="0.25">
      <c r="A859" s="14" t="s">
        <v>1506</v>
      </c>
      <c r="B859" s="334" t="s">
        <v>3213</v>
      </c>
      <c r="C859" s="559" t="s">
        <v>3226</v>
      </c>
      <c r="D859" s="418">
        <v>45861</v>
      </c>
      <c r="E859" s="448" t="s">
        <v>2294</v>
      </c>
      <c r="F859" s="337" t="s">
        <v>3223</v>
      </c>
      <c r="G859" s="456"/>
      <c r="H859" s="419" t="s">
        <v>3224</v>
      </c>
      <c r="I859" s="526">
        <v>80</v>
      </c>
      <c r="J859" s="77">
        <v>3</v>
      </c>
      <c r="K859" s="92"/>
    </row>
    <row r="860" spans="1:11" ht="60" x14ac:dyDescent="0.25">
      <c r="A860" s="14" t="s">
        <v>1506</v>
      </c>
      <c r="B860" s="334" t="s">
        <v>3213</v>
      </c>
      <c r="C860" s="559" t="s">
        <v>3226</v>
      </c>
      <c r="D860" s="418">
        <v>45861</v>
      </c>
      <c r="E860" s="443">
        <v>45905</v>
      </c>
      <c r="F860" s="337" t="s">
        <v>3225</v>
      </c>
      <c r="G860" s="456"/>
      <c r="H860" s="419" t="s">
        <v>3224</v>
      </c>
      <c r="I860" s="526">
        <v>-80</v>
      </c>
      <c r="J860" s="77">
        <v>3</v>
      </c>
      <c r="K860" s="92"/>
    </row>
    <row r="861" spans="1:11" ht="24" x14ac:dyDescent="0.25">
      <c r="A861" s="14" t="s">
        <v>1506</v>
      </c>
      <c r="B861" s="334" t="s">
        <v>3213</v>
      </c>
      <c r="C861" s="559" t="s">
        <v>3227</v>
      </c>
      <c r="D861" s="418">
        <v>45861</v>
      </c>
      <c r="E861" s="448" t="s">
        <v>2294</v>
      </c>
      <c r="F861" s="337" t="s">
        <v>3223</v>
      </c>
      <c r="G861" s="456"/>
      <c r="H861" s="419" t="s">
        <v>3224</v>
      </c>
      <c r="I861" s="526">
        <v>80</v>
      </c>
      <c r="J861" s="77">
        <v>3</v>
      </c>
      <c r="K861" s="92"/>
    </row>
    <row r="862" spans="1:11" ht="24" x14ac:dyDescent="0.25">
      <c r="A862" s="14" t="s">
        <v>1506</v>
      </c>
      <c r="B862" s="334" t="s">
        <v>3213</v>
      </c>
      <c r="C862" s="559" t="s">
        <v>3228</v>
      </c>
      <c r="D862" s="418">
        <v>45862</v>
      </c>
      <c r="E862" s="448" t="s">
        <v>2294</v>
      </c>
      <c r="F862" s="337" t="s">
        <v>3223</v>
      </c>
      <c r="G862" s="456"/>
      <c r="H862" s="419" t="s">
        <v>3224</v>
      </c>
      <c r="I862" s="526">
        <v>80</v>
      </c>
      <c r="J862" s="77">
        <v>3</v>
      </c>
      <c r="K862" s="92"/>
    </row>
    <row r="863" spans="1:11" ht="60" x14ac:dyDescent="0.25">
      <c r="A863" s="14" t="s">
        <v>1506</v>
      </c>
      <c r="B863" s="334" t="s">
        <v>3213</v>
      </c>
      <c r="C863" s="559" t="s">
        <v>3228</v>
      </c>
      <c r="D863" s="418">
        <v>45862</v>
      </c>
      <c r="E863" s="443">
        <v>45905</v>
      </c>
      <c r="F863" s="337" t="s">
        <v>3225</v>
      </c>
      <c r="G863" s="456"/>
      <c r="H863" s="419" t="s">
        <v>3224</v>
      </c>
      <c r="I863" s="526">
        <v>-80</v>
      </c>
      <c r="J863" s="77">
        <v>3</v>
      </c>
      <c r="K863" s="92"/>
    </row>
    <row r="864" spans="1:11" ht="24" x14ac:dyDescent="0.25">
      <c r="A864" s="14" t="s">
        <v>1506</v>
      </c>
      <c r="B864" s="334" t="s">
        <v>3213</v>
      </c>
      <c r="C864" s="559" t="s">
        <v>3229</v>
      </c>
      <c r="D864" s="418">
        <v>45868</v>
      </c>
      <c r="E864" s="448" t="s">
        <v>2294</v>
      </c>
      <c r="F864" s="337" t="s">
        <v>3230</v>
      </c>
      <c r="G864" s="456"/>
      <c r="H864" s="419" t="s">
        <v>3231</v>
      </c>
      <c r="I864" s="526">
        <v>80</v>
      </c>
      <c r="J864" s="77">
        <v>3</v>
      </c>
      <c r="K864" s="92"/>
    </row>
    <row r="865" spans="1:11" ht="60" x14ac:dyDescent="0.25">
      <c r="A865" s="14" t="s">
        <v>1506</v>
      </c>
      <c r="B865" s="334" t="s">
        <v>3213</v>
      </c>
      <c r="C865" s="559" t="s">
        <v>3229</v>
      </c>
      <c r="D865" s="418">
        <v>45868</v>
      </c>
      <c r="E865" s="443">
        <v>45905</v>
      </c>
      <c r="F865" s="337" t="s">
        <v>3232</v>
      </c>
      <c r="G865" s="456"/>
      <c r="H865" s="419" t="s">
        <v>3231</v>
      </c>
      <c r="I865" s="526">
        <v>-80</v>
      </c>
      <c r="J865" s="77">
        <v>3</v>
      </c>
      <c r="K865" s="92"/>
    </row>
    <row r="866" spans="1:11" ht="24" x14ac:dyDescent="0.25">
      <c r="A866" s="14" t="s">
        <v>1506</v>
      </c>
      <c r="B866" s="334" t="s">
        <v>3213</v>
      </c>
      <c r="C866" s="559" t="s">
        <v>3233</v>
      </c>
      <c r="D866" s="418">
        <v>45868</v>
      </c>
      <c r="E866" s="448" t="s">
        <v>2294</v>
      </c>
      <c r="F866" s="337" t="s">
        <v>3230</v>
      </c>
      <c r="G866" s="456"/>
      <c r="H866" s="419" t="s">
        <v>3231</v>
      </c>
      <c r="I866" s="526">
        <v>80</v>
      </c>
      <c r="J866" s="77">
        <v>3</v>
      </c>
      <c r="K866" s="92"/>
    </row>
    <row r="867" spans="1:11" ht="60" x14ac:dyDescent="0.25">
      <c r="A867" s="14" t="s">
        <v>1506</v>
      </c>
      <c r="B867" s="334" t="s">
        <v>3213</v>
      </c>
      <c r="C867" s="559" t="s">
        <v>3233</v>
      </c>
      <c r="D867" s="418">
        <v>45868</v>
      </c>
      <c r="E867" s="443">
        <v>45905</v>
      </c>
      <c r="F867" s="337" t="s">
        <v>3232</v>
      </c>
      <c r="G867" s="456"/>
      <c r="H867" s="419" t="s">
        <v>3231</v>
      </c>
      <c r="I867" s="526">
        <v>-80</v>
      </c>
      <c r="J867" s="77">
        <v>3</v>
      </c>
      <c r="K867" s="92"/>
    </row>
    <row r="868" spans="1:11" ht="24" x14ac:dyDescent="0.25">
      <c r="A868" s="14" t="s">
        <v>1506</v>
      </c>
      <c r="B868" s="334" t="s">
        <v>3213</v>
      </c>
      <c r="C868" s="559" t="s">
        <v>3234</v>
      </c>
      <c r="D868" s="418">
        <v>45868</v>
      </c>
      <c r="E868" s="448" t="s">
        <v>2294</v>
      </c>
      <c r="F868" s="337" t="s">
        <v>3230</v>
      </c>
      <c r="G868" s="456"/>
      <c r="H868" s="419" t="s">
        <v>3231</v>
      </c>
      <c r="I868" s="526">
        <v>80</v>
      </c>
      <c r="J868" s="77">
        <v>3</v>
      </c>
      <c r="K868" s="92"/>
    </row>
    <row r="869" spans="1:11" ht="24" x14ac:dyDescent="0.25">
      <c r="A869" s="14" t="s">
        <v>1506</v>
      </c>
      <c r="B869" s="334" t="s">
        <v>3213</v>
      </c>
      <c r="C869" s="559" t="s">
        <v>3235</v>
      </c>
      <c r="D869" s="418">
        <v>45859</v>
      </c>
      <c r="E869" s="448" t="s">
        <v>2294</v>
      </c>
      <c r="F869" s="337" t="s">
        <v>3236</v>
      </c>
      <c r="G869" s="456" t="s">
        <v>3237</v>
      </c>
      <c r="H869" s="419" t="s">
        <v>3238</v>
      </c>
      <c r="I869" s="526">
        <v>190</v>
      </c>
      <c r="J869" s="77">
        <v>3</v>
      </c>
      <c r="K869" s="92"/>
    </row>
    <row r="870" spans="1:11" ht="60" x14ac:dyDescent="0.25">
      <c r="A870" s="14" t="s">
        <v>1506</v>
      </c>
      <c r="B870" s="334" t="s">
        <v>3213</v>
      </c>
      <c r="C870" s="559" t="s">
        <v>3235</v>
      </c>
      <c r="D870" s="418">
        <v>45859</v>
      </c>
      <c r="E870" s="443">
        <v>45905</v>
      </c>
      <c r="F870" s="337" t="s">
        <v>3239</v>
      </c>
      <c r="G870" s="456" t="s">
        <v>3237</v>
      </c>
      <c r="H870" s="419" t="s">
        <v>3238</v>
      </c>
      <c r="I870" s="526">
        <v>-190</v>
      </c>
      <c r="J870" s="77">
        <v>3</v>
      </c>
      <c r="K870" s="92"/>
    </row>
    <row r="871" spans="1:11" ht="48" x14ac:dyDescent="0.25">
      <c r="A871" s="14" t="s">
        <v>1506</v>
      </c>
      <c r="B871" s="334" t="s">
        <v>3213</v>
      </c>
      <c r="C871" s="559" t="s">
        <v>3240</v>
      </c>
      <c r="D871" s="418">
        <v>45858</v>
      </c>
      <c r="E871" s="448" t="s">
        <v>2294</v>
      </c>
      <c r="F871" s="337" t="s">
        <v>3241</v>
      </c>
      <c r="G871" s="456" t="s">
        <v>3242</v>
      </c>
      <c r="H871" s="419" t="s">
        <v>3243</v>
      </c>
      <c r="I871" s="526">
        <v>133.5</v>
      </c>
      <c r="J871" s="77">
        <v>3</v>
      </c>
      <c r="K871" s="92"/>
    </row>
    <row r="872" spans="1:11" ht="84" x14ac:dyDescent="0.25">
      <c r="A872" s="14" t="s">
        <v>1506</v>
      </c>
      <c r="B872" s="334" t="s">
        <v>3213</v>
      </c>
      <c r="C872" s="559" t="s">
        <v>3240</v>
      </c>
      <c r="D872" s="418">
        <v>45858</v>
      </c>
      <c r="E872" s="443">
        <v>45905</v>
      </c>
      <c r="F872" s="337" t="s">
        <v>3244</v>
      </c>
      <c r="G872" s="456" t="s">
        <v>3242</v>
      </c>
      <c r="H872" s="419" t="s">
        <v>3243</v>
      </c>
      <c r="I872" s="526">
        <v>-133.5</v>
      </c>
      <c r="J872" s="77">
        <v>3</v>
      </c>
      <c r="K872" s="92"/>
    </row>
    <row r="873" spans="1:11" ht="48" x14ac:dyDescent="0.25">
      <c r="A873" s="14" t="s">
        <v>1506</v>
      </c>
      <c r="B873" s="334" t="s">
        <v>3213</v>
      </c>
      <c r="C873" s="559" t="s">
        <v>3245</v>
      </c>
      <c r="D873" s="418">
        <v>45860</v>
      </c>
      <c r="E873" s="448" t="s">
        <v>2294</v>
      </c>
      <c r="F873" s="337" t="s">
        <v>3241</v>
      </c>
      <c r="G873" s="456" t="s">
        <v>3246</v>
      </c>
      <c r="H873" s="419" t="s">
        <v>3247</v>
      </c>
      <c r="I873" s="526">
        <v>113.99</v>
      </c>
      <c r="J873" s="77">
        <v>3</v>
      </c>
      <c r="K873" s="92"/>
    </row>
    <row r="874" spans="1:11" ht="84" x14ac:dyDescent="0.25">
      <c r="A874" s="14" t="s">
        <v>1506</v>
      </c>
      <c r="B874" s="334" t="s">
        <v>3213</v>
      </c>
      <c r="C874" s="559" t="s">
        <v>3245</v>
      </c>
      <c r="D874" s="418">
        <v>45860</v>
      </c>
      <c r="E874" s="443">
        <v>45905</v>
      </c>
      <c r="F874" s="337" t="s">
        <v>3244</v>
      </c>
      <c r="G874" s="456" t="s">
        <v>3246</v>
      </c>
      <c r="H874" s="419" t="s">
        <v>3247</v>
      </c>
      <c r="I874" s="526">
        <v>-113.99</v>
      </c>
      <c r="J874" s="77">
        <v>3</v>
      </c>
      <c r="K874" s="92"/>
    </row>
    <row r="875" spans="1:11" ht="48" x14ac:dyDescent="0.25">
      <c r="A875" s="14" t="s">
        <v>1506</v>
      </c>
      <c r="B875" s="334" t="s">
        <v>3213</v>
      </c>
      <c r="C875" s="559" t="s">
        <v>3248</v>
      </c>
      <c r="D875" s="418">
        <v>45865</v>
      </c>
      <c r="E875" s="448" t="s">
        <v>2294</v>
      </c>
      <c r="F875" s="337" t="s">
        <v>3249</v>
      </c>
      <c r="G875" s="456" t="s">
        <v>3246</v>
      </c>
      <c r="H875" s="419" t="s">
        <v>3247</v>
      </c>
      <c r="I875" s="526">
        <v>36.99</v>
      </c>
      <c r="J875" s="77">
        <v>3</v>
      </c>
      <c r="K875" s="92"/>
    </row>
    <row r="876" spans="1:11" ht="84" x14ac:dyDescent="0.25">
      <c r="A876" s="14" t="s">
        <v>1506</v>
      </c>
      <c r="B876" s="334" t="s">
        <v>3213</v>
      </c>
      <c r="C876" s="559" t="s">
        <v>3248</v>
      </c>
      <c r="D876" s="418">
        <v>45865</v>
      </c>
      <c r="E876" s="443">
        <v>45905</v>
      </c>
      <c r="F876" s="337" t="s">
        <v>3250</v>
      </c>
      <c r="G876" s="456" t="s">
        <v>3246</v>
      </c>
      <c r="H876" s="419" t="s">
        <v>3247</v>
      </c>
      <c r="I876" s="526">
        <v>-36.99</v>
      </c>
      <c r="J876" s="77">
        <v>3</v>
      </c>
      <c r="K876" s="92"/>
    </row>
    <row r="877" spans="1:11" ht="48" x14ac:dyDescent="0.25">
      <c r="A877" s="14" t="s">
        <v>1506</v>
      </c>
      <c r="B877" s="334" t="s">
        <v>3213</v>
      </c>
      <c r="C877" s="559" t="s">
        <v>3251</v>
      </c>
      <c r="D877" s="418">
        <v>45866</v>
      </c>
      <c r="E877" s="448" t="s">
        <v>2294</v>
      </c>
      <c r="F877" s="337" t="s">
        <v>3252</v>
      </c>
      <c r="G877" s="456" t="s">
        <v>3253</v>
      </c>
      <c r="H877" s="419" t="s">
        <v>3254</v>
      </c>
      <c r="I877" s="526">
        <v>134.69999999999999</v>
      </c>
      <c r="J877" s="77">
        <v>3</v>
      </c>
      <c r="K877" s="92"/>
    </row>
    <row r="878" spans="1:11" ht="84" x14ac:dyDescent="0.25">
      <c r="A878" s="14" t="s">
        <v>1506</v>
      </c>
      <c r="B878" s="334" t="s">
        <v>3213</v>
      </c>
      <c r="C878" s="559" t="s">
        <v>3251</v>
      </c>
      <c r="D878" s="418">
        <v>45866</v>
      </c>
      <c r="E878" s="443">
        <v>45905</v>
      </c>
      <c r="F878" s="337" t="s">
        <v>3255</v>
      </c>
      <c r="G878" s="456" t="s">
        <v>3253</v>
      </c>
      <c r="H878" s="419" t="s">
        <v>3254</v>
      </c>
      <c r="I878" s="526">
        <v>-134.69999999999999</v>
      </c>
      <c r="J878" s="77">
        <v>3</v>
      </c>
      <c r="K878" s="92"/>
    </row>
    <row r="879" spans="1:11" ht="48" x14ac:dyDescent="0.25">
      <c r="A879" s="14" t="s">
        <v>1506</v>
      </c>
      <c r="B879" s="334" t="s">
        <v>3213</v>
      </c>
      <c r="C879" s="559" t="s">
        <v>3256</v>
      </c>
      <c r="D879" s="418">
        <v>45866</v>
      </c>
      <c r="E879" s="448" t="s">
        <v>2294</v>
      </c>
      <c r="F879" s="337" t="s">
        <v>3252</v>
      </c>
      <c r="G879" s="456" t="s">
        <v>2239</v>
      </c>
      <c r="H879" s="419" t="s">
        <v>3257</v>
      </c>
      <c r="I879" s="526">
        <v>80.7</v>
      </c>
      <c r="J879" s="77">
        <v>3</v>
      </c>
      <c r="K879" s="92"/>
    </row>
    <row r="880" spans="1:11" ht="84" x14ac:dyDescent="0.25">
      <c r="A880" s="14" t="s">
        <v>1506</v>
      </c>
      <c r="B880" s="334" t="s">
        <v>3213</v>
      </c>
      <c r="C880" s="559" t="s">
        <v>3256</v>
      </c>
      <c r="D880" s="418">
        <v>45866</v>
      </c>
      <c r="E880" s="443">
        <v>45905</v>
      </c>
      <c r="F880" s="337" t="s">
        <v>3255</v>
      </c>
      <c r="G880" s="456" t="s">
        <v>2239</v>
      </c>
      <c r="H880" s="419" t="s">
        <v>3257</v>
      </c>
      <c r="I880" s="526">
        <v>-80.7</v>
      </c>
      <c r="J880" s="77">
        <v>3</v>
      </c>
      <c r="K880" s="92"/>
    </row>
    <row r="881" spans="1:11" ht="36" x14ac:dyDescent="0.25">
      <c r="A881" s="14" t="s">
        <v>1506</v>
      </c>
      <c r="B881" s="334" t="s">
        <v>3213</v>
      </c>
      <c r="C881" s="559" t="s">
        <v>3258</v>
      </c>
      <c r="D881" s="418">
        <v>45856</v>
      </c>
      <c r="E881" s="448" t="s">
        <v>2294</v>
      </c>
      <c r="F881" s="337" t="s">
        <v>3259</v>
      </c>
      <c r="G881" s="456" t="s">
        <v>2239</v>
      </c>
      <c r="H881" s="419" t="s">
        <v>3257</v>
      </c>
      <c r="I881" s="526">
        <v>12.4</v>
      </c>
      <c r="J881" s="77">
        <v>3</v>
      </c>
      <c r="K881" s="92"/>
    </row>
    <row r="882" spans="1:11" ht="72" x14ac:dyDescent="0.25">
      <c r="A882" s="14" t="s">
        <v>1506</v>
      </c>
      <c r="B882" s="334" t="s">
        <v>3213</v>
      </c>
      <c r="C882" s="559" t="s">
        <v>3258</v>
      </c>
      <c r="D882" s="418">
        <v>45856</v>
      </c>
      <c r="E882" s="443">
        <v>45905</v>
      </c>
      <c r="F882" s="337" t="s">
        <v>3260</v>
      </c>
      <c r="G882" s="456" t="s">
        <v>2239</v>
      </c>
      <c r="H882" s="419" t="s">
        <v>3257</v>
      </c>
      <c r="I882" s="526">
        <v>-12.4</v>
      </c>
      <c r="J882" s="77">
        <v>3</v>
      </c>
      <c r="K882" s="92"/>
    </row>
    <row r="883" spans="1:11" ht="36" x14ac:dyDescent="0.25">
      <c r="A883" s="14" t="s">
        <v>1506</v>
      </c>
      <c r="B883" s="334" t="s">
        <v>3213</v>
      </c>
      <c r="C883" s="559" t="s">
        <v>3261</v>
      </c>
      <c r="D883" s="418">
        <v>45859</v>
      </c>
      <c r="E883" s="448" t="s">
        <v>2294</v>
      </c>
      <c r="F883" s="337" t="s">
        <v>3262</v>
      </c>
      <c r="G883" s="456"/>
      <c r="H883" s="419" t="s">
        <v>3263</v>
      </c>
      <c r="I883" s="526">
        <v>3.1</v>
      </c>
      <c r="J883" s="77">
        <v>3</v>
      </c>
      <c r="K883" s="92"/>
    </row>
    <row r="884" spans="1:11" ht="72" x14ac:dyDescent="0.25">
      <c r="A884" s="14" t="s">
        <v>1506</v>
      </c>
      <c r="B884" s="334" t="s">
        <v>3213</v>
      </c>
      <c r="C884" s="559" t="s">
        <v>3261</v>
      </c>
      <c r="D884" s="418">
        <v>45859</v>
      </c>
      <c r="E884" s="443">
        <v>45905</v>
      </c>
      <c r="F884" s="337" t="s">
        <v>3264</v>
      </c>
      <c r="G884" s="456"/>
      <c r="H884" s="419" t="s">
        <v>3263</v>
      </c>
      <c r="I884" s="526">
        <v>-3.1</v>
      </c>
      <c r="J884" s="77">
        <v>3</v>
      </c>
      <c r="K884" s="92"/>
    </row>
    <row r="885" spans="1:11" ht="36" x14ac:dyDescent="0.25">
      <c r="A885" s="14" t="s">
        <v>1506</v>
      </c>
      <c r="B885" s="334" t="s">
        <v>3213</v>
      </c>
      <c r="C885" s="559" t="s">
        <v>3265</v>
      </c>
      <c r="D885" s="418">
        <v>45859</v>
      </c>
      <c r="E885" s="448" t="s">
        <v>2294</v>
      </c>
      <c r="F885" s="337" t="s">
        <v>3262</v>
      </c>
      <c r="G885" s="456"/>
      <c r="H885" s="419" t="s">
        <v>3263</v>
      </c>
      <c r="I885" s="526">
        <v>20.5</v>
      </c>
      <c r="J885" s="77">
        <v>3</v>
      </c>
      <c r="K885" s="92"/>
    </row>
    <row r="886" spans="1:11" ht="72" x14ac:dyDescent="0.25">
      <c r="A886" s="14" t="s">
        <v>1506</v>
      </c>
      <c r="B886" s="334" t="s">
        <v>3213</v>
      </c>
      <c r="C886" s="559" t="s">
        <v>3265</v>
      </c>
      <c r="D886" s="418">
        <v>45859</v>
      </c>
      <c r="E886" s="443">
        <v>45905</v>
      </c>
      <c r="F886" s="337" t="s">
        <v>3264</v>
      </c>
      <c r="G886" s="456"/>
      <c r="H886" s="419" t="s">
        <v>3263</v>
      </c>
      <c r="I886" s="526">
        <v>-20.5</v>
      </c>
      <c r="J886" s="77">
        <v>3</v>
      </c>
      <c r="K886" s="92"/>
    </row>
    <row r="887" spans="1:11" ht="36" x14ac:dyDescent="0.25">
      <c r="A887" s="14" t="s">
        <v>1506</v>
      </c>
      <c r="B887" s="334" t="s">
        <v>3213</v>
      </c>
      <c r="C887" s="559" t="s">
        <v>3266</v>
      </c>
      <c r="D887" s="418">
        <v>45859</v>
      </c>
      <c r="E887" s="448" t="s">
        <v>2294</v>
      </c>
      <c r="F887" s="337" t="s">
        <v>3262</v>
      </c>
      <c r="G887" s="456"/>
      <c r="H887" s="419" t="s">
        <v>3263</v>
      </c>
      <c r="I887" s="526">
        <v>6.2</v>
      </c>
      <c r="J887" s="77">
        <v>3</v>
      </c>
      <c r="K887" s="92"/>
    </row>
    <row r="888" spans="1:11" ht="72" x14ac:dyDescent="0.25">
      <c r="A888" s="14" t="s">
        <v>1506</v>
      </c>
      <c r="B888" s="334" t="s">
        <v>3213</v>
      </c>
      <c r="C888" s="559" t="s">
        <v>3266</v>
      </c>
      <c r="D888" s="418">
        <v>45859</v>
      </c>
      <c r="E888" s="443">
        <v>45905</v>
      </c>
      <c r="F888" s="337" t="s">
        <v>3264</v>
      </c>
      <c r="G888" s="456"/>
      <c r="H888" s="419" t="s">
        <v>3263</v>
      </c>
      <c r="I888" s="526">
        <v>-6.2</v>
      </c>
      <c r="J888" s="77">
        <v>3</v>
      </c>
      <c r="K888" s="92"/>
    </row>
    <row r="889" spans="1:11" ht="36" x14ac:dyDescent="0.25">
      <c r="A889" s="14" t="s">
        <v>1506</v>
      </c>
      <c r="B889" s="334" t="s">
        <v>3213</v>
      </c>
      <c r="C889" s="559" t="s">
        <v>3267</v>
      </c>
      <c r="D889" s="418">
        <v>45866</v>
      </c>
      <c r="E889" s="448" t="s">
        <v>2294</v>
      </c>
      <c r="F889" s="337" t="s">
        <v>3262</v>
      </c>
      <c r="G889" s="456"/>
      <c r="H889" s="419" t="s">
        <v>3263</v>
      </c>
      <c r="I889" s="526">
        <v>6.2</v>
      </c>
      <c r="J889" s="77">
        <v>3</v>
      </c>
      <c r="K889" s="92"/>
    </row>
    <row r="890" spans="1:11" ht="72" x14ac:dyDescent="0.25">
      <c r="A890" s="14" t="s">
        <v>1506</v>
      </c>
      <c r="B890" s="334" t="s">
        <v>3213</v>
      </c>
      <c r="C890" s="559" t="s">
        <v>3267</v>
      </c>
      <c r="D890" s="418">
        <v>45866</v>
      </c>
      <c r="E890" s="443">
        <v>45905</v>
      </c>
      <c r="F890" s="337" t="s">
        <v>3264</v>
      </c>
      <c r="G890" s="456"/>
      <c r="H890" s="419" t="s">
        <v>3263</v>
      </c>
      <c r="I890" s="526">
        <v>-6.2</v>
      </c>
      <c r="J890" s="77">
        <v>3</v>
      </c>
      <c r="K890" s="92"/>
    </row>
    <row r="891" spans="1:11" ht="36" x14ac:dyDescent="0.25">
      <c r="A891" s="14" t="s">
        <v>1506</v>
      </c>
      <c r="B891" s="334" t="s">
        <v>3213</v>
      </c>
      <c r="C891" s="559" t="s">
        <v>3268</v>
      </c>
      <c r="D891" s="418">
        <v>45866</v>
      </c>
      <c r="E891" s="448" t="s">
        <v>2294</v>
      </c>
      <c r="F891" s="337" t="s">
        <v>3262</v>
      </c>
      <c r="G891" s="456"/>
      <c r="H891" s="419" t="s">
        <v>3263</v>
      </c>
      <c r="I891" s="526">
        <v>20.5</v>
      </c>
      <c r="J891" s="77">
        <v>3</v>
      </c>
      <c r="K891" s="92"/>
    </row>
    <row r="892" spans="1:11" ht="72" x14ac:dyDescent="0.25">
      <c r="A892" s="14" t="s">
        <v>1506</v>
      </c>
      <c r="B892" s="334" t="s">
        <v>3213</v>
      </c>
      <c r="C892" s="559" t="s">
        <v>3268</v>
      </c>
      <c r="D892" s="418">
        <v>45866</v>
      </c>
      <c r="E892" s="443">
        <v>45905</v>
      </c>
      <c r="F892" s="337" t="s">
        <v>3264</v>
      </c>
      <c r="G892" s="456"/>
      <c r="H892" s="419" t="s">
        <v>3263</v>
      </c>
      <c r="I892" s="526">
        <v>-20.5</v>
      </c>
      <c r="J892" s="77">
        <v>3</v>
      </c>
      <c r="K892" s="92"/>
    </row>
    <row r="893" spans="1:11" ht="36" x14ac:dyDescent="0.25">
      <c r="A893" s="14" t="s">
        <v>1506</v>
      </c>
      <c r="B893" s="334" t="s">
        <v>3213</v>
      </c>
      <c r="C893" s="559" t="s">
        <v>3269</v>
      </c>
      <c r="D893" s="418">
        <v>45866</v>
      </c>
      <c r="E893" s="448" t="s">
        <v>2294</v>
      </c>
      <c r="F893" s="337" t="s">
        <v>3262</v>
      </c>
      <c r="G893" s="456"/>
      <c r="H893" s="419" t="s">
        <v>3263</v>
      </c>
      <c r="I893" s="526">
        <v>3.1</v>
      </c>
      <c r="J893" s="77">
        <v>3</v>
      </c>
      <c r="K893" s="92"/>
    </row>
    <row r="894" spans="1:11" ht="72" x14ac:dyDescent="0.25">
      <c r="A894" s="14" t="s">
        <v>1506</v>
      </c>
      <c r="B894" s="334" t="s">
        <v>3213</v>
      </c>
      <c r="C894" s="559" t="s">
        <v>3269</v>
      </c>
      <c r="D894" s="418">
        <v>45866</v>
      </c>
      <c r="E894" s="443">
        <v>45905</v>
      </c>
      <c r="F894" s="337" t="s">
        <v>3264</v>
      </c>
      <c r="G894" s="456"/>
      <c r="H894" s="419" t="s">
        <v>3263</v>
      </c>
      <c r="I894" s="526">
        <v>-3.1</v>
      </c>
      <c r="J894" s="77">
        <v>3</v>
      </c>
      <c r="K894" s="92"/>
    </row>
    <row r="895" spans="1:11" ht="36" x14ac:dyDescent="0.25">
      <c r="A895" s="14" t="s">
        <v>1506</v>
      </c>
      <c r="B895" s="334" t="s">
        <v>3270</v>
      </c>
      <c r="C895" s="559" t="s">
        <v>3271</v>
      </c>
      <c r="D895" s="418" t="s">
        <v>2317</v>
      </c>
      <c r="E895" s="448"/>
      <c r="F895" s="337" t="s">
        <v>3272</v>
      </c>
      <c r="G895" s="456">
        <v>35700106</v>
      </c>
      <c r="H895" s="419" t="s">
        <v>2693</v>
      </c>
      <c r="I895" s="526">
        <v>550.73</v>
      </c>
      <c r="J895" s="77">
        <v>3</v>
      </c>
      <c r="K895" s="92"/>
    </row>
    <row r="896" spans="1:11" ht="36" x14ac:dyDescent="0.25">
      <c r="A896" s="14" t="s">
        <v>1506</v>
      </c>
      <c r="B896" s="334" t="s">
        <v>3273</v>
      </c>
      <c r="C896" s="334" t="s">
        <v>3274</v>
      </c>
      <c r="D896" s="560" t="s">
        <v>2317</v>
      </c>
      <c r="E896" s="560"/>
      <c r="F896" s="337" t="s">
        <v>3275</v>
      </c>
      <c r="G896" s="456">
        <v>35700106</v>
      </c>
      <c r="H896" s="419" t="s">
        <v>2693</v>
      </c>
      <c r="I896" s="561">
        <v>1191.5999999999999</v>
      </c>
      <c r="J896" s="77">
        <v>3</v>
      </c>
      <c r="K896" s="92"/>
    </row>
    <row r="897" spans="1:11" ht="13.2" x14ac:dyDescent="0.25">
      <c r="A897" s="14" t="s">
        <v>1506</v>
      </c>
      <c r="B897" s="334" t="s">
        <v>3276</v>
      </c>
      <c r="C897" s="334" t="s">
        <v>3276</v>
      </c>
      <c r="D897" s="560" t="s">
        <v>3277</v>
      </c>
      <c r="E897" s="560" t="s">
        <v>2897</v>
      </c>
      <c r="F897" s="562" t="s">
        <v>2637</v>
      </c>
      <c r="G897" s="478"/>
      <c r="H897" s="563" t="s">
        <v>3278</v>
      </c>
      <c r="I897" s="561">
        <v>360</v>
      </c>
      <c r="J897" s="77">
        <v>3</v>
      </c>
      <c r="K897" s="92"/>
    </row>
    <row r="898" spans="1:11" ht="48" x14ac:dyDescent="0.25">
      <c r="A898" s="14" t="s">
        <v>1506</v>
      </c>
      <c r="B898" s="334" t="s">
        <v>3276</v>
      </c>
      <c r="C898" s="562" t="s">
        <v>3279</v>
      </c>
      <c r="D898" s="560" t="s">
        <v>3280</v>
      </c>
      <c r="E898" s="560" t="s">
        <v>2897</v>
      </c>
      <c r="F898" s="562" t="s">
        <v>3281</v>
      </c>
      <c r="G898" s="478" t="s">
        <v>3282</v>
      </c>
      <c r="H898" s="563" t="s">
        <v>3283</v>
      </c>
      <c r="I898" s="564">
        <v>103.01</v>
      </c>
      <c r="J898" s="77">
        <v>3</v>
      </c>
      <c r="K898" s="92"/>
    </row>
    <row r="899" spans="1:11" ht="24" x14ac:dyDescent="0.25">
      <c r="A899" s="14" t="s">
        <v>1506</v>
      </c>
      <c r="B899" s="334" t="s">
        <v>3276</v>
      </c>
      <c r="C899" s="562" t="s">
        <v>3284</v>
      </c>
      <c r="D899" s="560" t="s">
        <v>3285</v>
      </c>
      <c r="E899" s="560" t="s">
        <v>2897</v>
      </c>
      <c r="F899" s="562" t="s">
        <v>3286</v>
      </c>
      <c r="G899" s="478" t="s">
        <v>3282</v>
      </c>
      <c r="H899" s="563" t="s">
        <v>3283</v>
      </c>
      <c r="I899" s="564">
        <v>100</v>
      </c>
      <c r="J899" s="77">
        <v>3</v>
      </c>
      <c r="K899" s="92"/>
    </row>
    <row r="900" spans="1:11" ht="24" x14ac:dyDescent="0.25">
      <c r="A900" s="14" t="s">
        <v>1506</v>
      </c>
      <c r="B900" s="334" t="s">
        <v>3276</v>
      </c>
      <c r="C900" s="562" t="s">
        <v>3287</v>
      </c>
      <c r="D900" s="560" t="s">
        <v>2594</v>
      </c>
      <c r="E900" s="560" t="s">
        <v>2897</v>
      </c>
      <c r="F900" s="562" t="s">
        <v>3288</v>
      </c>
      <c r="G900" s="478"/>
      <c r="H900" s="563" t="s">
        <v>3289</v>
      </c>
      <c r="I900" s="564">
        <v>100</v>
      </c>
      <c r="J900" s="77">
        <v>3</v>
      </c>
      <c r="K900" s="92"/>
    </row>
    <row r="901" spans="1:11" ht="24" x14ac:dyDescent="0.25">
      <c r="A901" s="14" t="s">
        <v>1506</v>
      </c>
      <c r="B901" s="334" t="s">
        <v>3276</v>
      </c>
      <c r="C901" s="562" t="s">
        <v>3290</v>
      </c>
      <c r="D901" s="560" t="s">
        <v>3291</v>
      </c>
      <c r="E901" s="560" t="s">
        <v>2897</v>
      </c>
      <c r="F901" s="562" t="s">
        <v>3288</v>
      </c>
      <c r="G901" s="478"/>
      <c r="H901" s="563" t="s">
        <v>3292</v>
      </c>
      <c r="I901" s="564">
        <v>30</v>
      </c>
      <c r="J901" s="77">
        <v>3</v>
      </c>
      <c r="K901" s="92"/>
    </row>
    <row r="902" spans="1:11" ht="24" x14ac:dyDescent="0.25">
      <c r="A902" s="14" t="s">
        <v>1506</v>
      </c>
      <c r="B902" s="334" t="s">
        <v>3276</v>
      </c>
      <c r="C902" s="562" t="s">
        <v>3293</v>
      </c>
      <c r="D902" s="560" t="s">
        <v>3291</v>
      </c>
      <c r="E902" s="560" t="s">
        <v>2897</v>
      </c>
      <c r="F902" s="562" t="s">
        <v>3288</v>
      </c>
      <c r="G902" s="478" t="s">
        <v>2239</v>
      </c>
      <c r="H902" s="563" t="s">
        <v>2196</v>
      </c>
      <c r="I902" s="564">
        <v>90</v>
      </c>
      <c r="J902" s="77">
        <v>3</v>
      </c>
      <c r="K902" s="92"/>
    </row>
    <row r="903" spans="1:11" ht="24" x14ac:dyDescent="0.25">
      <c r="A903" s="14" t="s">
        <v>1506</v>
      </c>
      <c r="B903" s="334" t="s">
        <v>3276</v>
      </c>
      <c r="C903" s="562" t="s">
        <v>3294</v>
      </c>
      <c r="D903" s="560" t="s">
        <v>3280</v>
      </c>
      <c r="E903" s="560" t="s">
        <v>2897</v>
      </c>
      <c r="F903" s="562" t="s">
        <v>3295</v>
      </c>
      <c r="G903" s="478" t="s">
        <v>3296</v>
      </c>
      <c r="H903" s="563" t="s">
        <v>3297</v>
      </c>
      <c r="I903" s="564">
        <v>15</v>
      </c>
      <c r="J903" s="77">
        <v>3</v>
      </c>
      <c r="K903" s="92"/>
    </row>
    <row r="904" spans="1:11" ht="24" x14ac:dyDescent="0.25">
      <c r="A904" s="14" t="s">
        <v>1506</v>
      </c>
      <c r="B904" s="334" t="s">
        <v>3276</v>
      </c>
      <c r="C904" s="562" t="s">
        <v>3298</v>
      </c>
      <c r="D904" s="560" t="s">
        <v>3299</v>
      </c>
      <c r="E904" s="560" t="s">
        <v>2897</v>
      </c>
      <c r="F904" s="562" t="s">
        <v>3300</v>
      </c>
      <c r="G904" s="478" t="s">
        <v>3301</v>
      </c>
      <c r="H904" s="563" t="s">
        <v>3302</v>
      </c>
      <c r="I904" s="561">
        <v>40</v>
      </c>
      <c r="J904" s="77">
        <v>3</v>
      </c>
      <c r="K904" s="92"/>
    </row>
    <row r="905" spans="1:11" ht="24" x14ac:dyDescent="0.25">
      <c r="A905" s="14" t="s">
        <v>1506</v>
      </c>
      <c r="B905" s="334" t="s">
        <v>3276</v>
      </c>
      <c r="C905" s="565" t="s">
        <v>3303</v>
      </c>
      <c r="D905" s="560" t="s">
        <v>3304</v>
      </c>
      <c r="E905" s="560" t="s">
        <v>2897</v>
      </c>
      <c r="F905" s="565" t="s">
        <v>3305</v>
      </c>
      <c r="G905" s="478" t="s">
        <v>3306</v>
      </c>
      <c r="H905" s="563" t="s">
        <v>3307</v>
      </c>
      <c r="I905" s="566">
        <v>16.899999999999999</v>
      </c>
      <c r="J905" s="77">
        <v>3</v>
      </c>
      <c r="K905" s="92"/>
    </row>
    <row r="906" spans="1:11" ht="24" x14ac:dyDescent="0.25">
      <c r="A906" s="14" t="s">
        <v>1506</v>
      </c>
      <c r="B906" s="334" t="s">
        <v>3276</v>
      </c>
      <c r="C906" s="565" t="s">
        <v>3308</v>
      </c>
      <c r="D906" s="560" t="s">
        <v>3304</v>
      </c>
      <c r="E906" s="560" t="s">
        <v>2897</v>
      </c>
      <c r="F906" s="565" t="s">
        <v>3309</v>
      </c>
      <c r="G906" s="478"/>
      <c r="H906" s="563" t="s">
        <v>3263</v>
      </c>
      <c r="I906" s="566">
        <v>0.6</v>
      </c>
      <c r="J906" s="77">
        <v>3</v>
      </c>
      <c r="K906" s="92"/>
    </row>
    <row r="907" spans="1:11" ht="24" x14ac:dyDescent="0.25">
      <c r="A907" s="14" t="s">
        <v>1506</v>
      </c>
      <c r="B907" s="334" t="s">
        <v>3276</v>
      </c>
      <c r="C907" s="565" t="s">
        <v>3310</v>
      </c>
      <c r="D907" s="560" t="s">
        <v>3304</v>
      </c>
      <c r="E907" s="560" t="s">
        <v>2897</v>
      </c>
      <c r="F907" s="565" t="s">
        <v>3311</v>
      </c>
      <c r="G907" s="478"/>
      <c r="H907" s="563" t="s">
        <v>3263</v>
      </c>
      <c r="I907" s="566">
        <v>5.7</v>
      </c>
      <c r="J907" s="77">
        <v>3</v>
      </c>
      <c r="K907" s="92"/>
    </row>
    <row r="908" spans="1:11" ht="24" x14ac:dyDescent="0.25">
      <c r="A908" s="14" t="s">
        <v>1506</v>
      </c>
      <c r="B908" s="334" t="s">
        <v>3276</v>
      </c>
      <c r="C908" s="565" t="s">
        <v>3312</v>
      </c>
      <c r="D908" s="560" t="s">
        <v>2317</v>
      </c>
      <c r="E908" s="560" t="s">
        <v>2897</v>
      </c>
      <c r="F908" s="565" t="s">
        <v>3311</v>
      </c>
      <c r="G908" s="478"/>
      <c r="H908" s="563" t="s">
        <v>3263</v>
      </c>
      <c r="I908" s="566">
        <v>20.5</v>
      </c>
      <c r="J908" s="77">
        <v>3</v>
      </c>
      <c r="K908" s="92"/>
    </row>
    <row r="909" spans="1:11" ht="24" x14ac:dyDescent="0.25">
      <c r="A909" s="14" t="s">
        <v>1506</v>
      </c>
      <c r="B909" s="334" t="s">
        <v>3276</v>
      </c>
      <c r="C909" s="565" t="s">
        <v>3313</v>
      </c>
      <c r="D909" s="560" t="s">
        <v>2594</v>
      </c>
      <c r="E909" s="560" t="s">
        <v>2897</v>
      </c>
      <c r="F909" s="565" t="s">
        <v>3311</v>
      </c>
      <c r="G909" s="478" t="s">
        <v>3314</v>
      </c>
      <c r="H909" s="563" t="s">
        <v>3315</v>
      </c>
      <c r="I909" s="566">
        <v>4.3</v>
      </c>
      <c r="J909" s="77">
        <v>3</v>
      </c>
      <c r="K909" s="92"/>
    </row>
    <row r="910" spans="1:11" ht="24" x14ac:dyDescent="0.25">
      <c r="A910" s="14" t="s">
        <v>1506</v>
      </c>
      <c r="B910" s="334" t="s">
        <v>3276</v>
      </c>
      <c r="C910" s="565" t="s">
        <v>3316</v>
      </c>
      <c r="D910" s="560" t="s">
        <v>2594</v>
      </c>
      <c r="E910" s="560" t="s">
        <v>2897</v>
      </c>
      <c r="F910" s="565" t="s">
        <v>3311</v>
      </c>
      <c r="G910" s="478" t="s">
        <v>3314</v>
      </c>
      <c r="H910" s="563" t="s">
        <v>3315</v>
      </c>
      <c r="I910" s="566">
        <v>4.8</v>
      </c>
      <c r="J910" s="77">
        <v>3</v>
      </c>
      <c r="K910" s="92"/>
    </row>
    <row r="911" spans="1:11" ht="24" x14ac:dyDescent="0.25">
      <c r="A911" s="14" t="s">
        <v>1506</v>
      </c>
      <c r="B911" s="334" t="s">
        <v>3276</v>
      </c>
      <c r="C911" s="565" t="s">
        <v>3317</v>
      </c>
      <c r="D911" s="560" t="s">
        <v>3318</v>
      </c>
      <c r="E911" s="560" t="s">
        <v>2897</v>
      </c>
      <c r="F911" s="565" t="s">
        <v>3311</v>
      </c>
      <c r="G911" s="478" t="s">
        <v>3319</v>
      </c>
      <c r="H911" s="563" t="s">
        <v>3320</v>
      </c>
      <c r="I911" s="566">
        <v>21.3</v>
      </c>
      <c r="J911" s="77">
        <v>3</v>
      </c>
      <c r="K911" s="92"/>
    </row>
    <row r="912" spans="1:11" ht="24" x14ac:dyDescent="0.25">
      <c r="A912" s="14" t="s">
        <v>1506</v>
      </c>
      <c r="B912" s="334" t="s">
        <v>3276</v>
      </c>
      <c r="C912" s="565" t="s">
        <v>3321</v>
      </c>
      <c r="D912" s="560" t="s">
        <v>3280</v>
      </c>
      <c r="E912" s="560" t="s">
        <v>2897</v>
      </c>
      <c r="F912" s="565" t="s">
        <v>3311</v>
      </c>
      <c r="G912" s="478" t="s">
        <v>3319</v>
      </c>
      <c r="H912" s="563" t="s">
        <v>3320</v>
      </c>
      <c r="I912" s="566">
        <v>21.3</v>
      </c>
      <c r="J912" s="77">
        <v>3</v>
      </c>
      <c r="K912" s="92"/>
    </row>
    <row r="913" spans="1:11" ht="24" x14ac:dyDescent="0.25">
      <c r="A913" s="14" t="s">
        <v>1506</v>
      </c>
      <c r="B913" s="334" t="s">
        <v>3276</v>
      </c>
      <c r="C913" s="565" t="s">
        <v>3322</v>
      </c>
      <c r="D913" s="560" t="s">
        <v>3280</v>
      </c>
      <c r="E913" s="560" t="s">
        <v>2897</v>
      </c>
      <c r="F913" s="565" t="s">
        <v>3323</v>
      </c>
      <c r="G913" s="478" t="s">
        <v>3319</v>
      </c>
      <c r="H913" s="563" t="s">
        <v>3320</v>
      </c>
      <c r="I913" s="566">
        <v>9.3000000000000007</v>
      </c>
      <c r="J913" s="77">
        <v>3</v>
      </c>
      <c r="K913" s="92"/>
    </row>
    <row r="914" spans="1:11" ht="24" x14ac:dyDescent="0.25">
      <c r="A914" s="14" t="s">
        <v>1506</v>
      </c>
      <c r="B914" s="334" t="s">
        <v>3276</v>
      </c>
      <c r="C914" s="565" t="s">
        <v>3324</v>
      </c>
      <c r="D914" s="560" t="s">
        <v>3318</v>
      </c>
      <c r="E914" s="560" t="s">
        <v>2897</v>
      </c>
      <c r="F914" s="565" t="s">
        <v>3311</v>
      </c>
      <c r="G914" s="478" t="s">
        <v>3319</v>
      </c>
      <c r="H914" s="563" t="s">
        <v>3320</v>
      </c>
      <c r="I914" s="566">
        <v>12.5</v>
      </c>
      <c r="J914" s="77">
        <v>3</v>
      </c>
      <c r="K914" s="92"/>
    </row>
    <row r="915" spans="1:11" ht="24" x14ac:dyDescent="0.25">
      <c r="A915" s="14" t="s">
        <v>1506</v>
      </c>
      <c r="B915" s="334" t="s">
        <v>3276</v>
      </c>
      <c r="C915" s="565" t="s">
        <v>3325</v>
      </c>
      <c r="D915" s="560" t="s">
        <v>3280</v>
      </c>
      <c r="E915" s="560" t="s">
        <v>2897</v>
      </c>
      <c r="F915" s="565" t="s">
        <v>3311</v>
      </c>
      <c r="G915" s="478" t="s">
        <v>3319</v>
      </c>
      <c r="H915" s="563" t="s">
        <v>3320</v>
      </c>
      <c r="I915" s="566">
        <v>21.3</v>
      </c>
      <c r="J915" s="77">
        <v>3</v>
      </c>
      <c r="K915" s="92"/>
    </row>
    <row r="916" spans="1:11" ht="24" x14ac:dyDescent="0.25">
      <c r="A916" s="14" t="s">
        <v>1506</v>
      </c>
      <c r="B916" s="334" t="s">
        <v>3276</v>
      </c>
      <c r="C916" s="565" t="s">
        <v>3326</v>
      </c>
      <c r="D916" s="560" t="s">
        <v>3285</v>
      </c>
      <c r="E916" s="560" t="s">
        <v>2897</v>
      </c>
      <c r="F916" s="565" t="s">
        <v>3323</v>
      </c>
      <c r="G916" s="478" t="s">
        <v>3314</v>
      </c>
      <c r="H916" s="563" t="s">
        <v>3315</v>
      </c>
      <c r="I916" s="566">
        <v>14.7</v>
      </c>
      <c r="J916" s="77">
        <v>3</v>
      </c>
      <c r="K916" s="92"/>
    </row>
    <row r="917" spans="1:11" ht="24" x14ac:dyDescent="0.25">
      <c r="A917" s="14" t="s">
        <v>1506</v>
      </c>
      <c r="B917" s="334" t="s">
        <v>3276</v>
      </c>
      <c r="C917" s="565" t="s">
        <v>3327</v>
      </c>
      <c r="D917" s="560" t="s">
        <v>2594</v>
      </c>
      <c r="E917" s="560" t="s">
        <v>2897</v>
      </c>
      <c r="F917" s="565" t="s">
        <v>3311</v>
      </c>
      <c r="G917" s="478" t="s">
        <v>3314</v>
      </c>
      <c r="H917" s="563" t="s">
        <v>3315</v>
      </c>
      <c r="I917" s="566">
        <v>18.2</v>
      </c>
      <c r="J917" s="77">
        <v>3</v>
      </c>
      <c r="K917" s="92"/>
    </row>
    <row r="918" spans="1:11" ht="24" x14ac:dyDescent="0.25">
      <c r="A918" s="14" t="s">
        <v>1506</v>
      </c>
      <c r="B918" s="334" t="s">
        <v>3276</v>
      </c>
      <c r="C918" s="565" t="s">
        <v>3328</v>
      </c>
      <c r="D918" s="560" t="s">
        <v>2594</v>
      </c>
      <c r="E918" s="560" t="s">
        <v>2897</v>
      </c>
      <c r="F918" s="562" t="s">
        <v>3311</v>
      </c>
      <c r="G918" s="478" t="s">
        <v>3314</v>
      </c>
      <c r="H918" s="563" t="s">
        <v>3315</v>
      </c>
      <c r="I918" s="566">
        <v>4.9000000000000004</v>
      </c>
      <c r="J918" s="77">
        <v>3</v>
      </c>
      <c r="K918" s="92"/>
    </row>
    <row r="919" spans="1:11" ht="13.2" x14ac:dyDescent="0.25">
      <c r="A919" s="14" t="s">
        <v>1506</v>
      </c>
      <c r="B919" s="334" t="s">
        <v>3329</v>
      </c>
      <c r="C919" s="334" t="s">
        <v>3329</v>
      </c>
      <c r="D919" s="418">
        <v>45866</v>
      </c>
      <c r="E919" s="443">
        <v>45925</v>
      </c>
      <c r="F919" s="337" t="s">
        <v>3330</v>
      </c>
      <c r="G919" s="456"/>
      <c r="H919" s="337" t="s">
        <v>2268</v>
      </c>
      <c r="I919" s="526">
        <v>2396.25</v>
      </c>
      <c r="J919" s="77">
        <v>3</v>
      </c>
      <c r="K919" s="92"/>
    </row>
    <row r="920" spans="1:11" ht="48" x14ac:dyDescent="0.25">
      <c r="A920" s="14" t="s">
        <v>1506</v>
      </c>
      <c r="B920" s="334" t="s">
        <v>3329</v>
      </c>
      <c r="C920" s="334" t="s">
        <v>3329</v>
      </c>
      <c r="D920" s="418">
        <v>45866</v>
      </c>
      <c r="E920" s="443">
        <v>45925</v>
      </c>
      <c r="F920" s="337" t="s">
        <v>3331</v>
      </c>
      <c r="G920" s="456"/>
      <c r="H920" s="337" t="s">
        <v>2268</v>
      </c>
      <c r="I920" s="526">
        <v>-1620</v>
      </c>
      <c r="J920" s="77">
        <v>3</v>
      </c>
      <c r="K920" s="92"/>
    </row>
    <row r="921" spans="1:11" ht="13.2" x14ac:dyDescent="0.25">
      <c r="A921" s="14" t="s">
        <v>1506</v>
      </c>
      <c r="B921" s="334" t="s">
        <v>3329</v>
      </c>
      <c r="C921" s="334" t="s">
        <v>3329</v>
      </c>
      <c r="D921" s="418">
        <v>45866</v>
      </c>
      <c r="E921" s="443">
        <v>45925</v>
      </c>
      <c r="F921" s="337" t="s">
        <v>3332</v>
      </c>
      <c r="G921" s="456"/>
      <c r="H921" s="337" t="s">
        <v>2268</v>
      </c>
      <c r="I921" s="526">
        <v>465.15</v>
      </c>
      <c r="J921" s="77">
        <v>3</v>
      </c>
      <c r="K921" s="92"/>
    </row>
    <row r="922" spans="1:11" ht="48" x14ac:dyDescent="0.25">
      <c r="A922" s="14" t="s">
        <v>1506</v>
      </c>
      <c r="B922" s="334" t="s">
        <v>3329</v>
      </c>
      <c r="C922" s="334" t="s">
        <v>3329</v>
      </c>
      <c r="D922" s="418">
        <v>45866</v>
      </c>
      <c r="E922" s="443">
        <v>45925</v>
      </c>
      <c r="F922" s="337" t="s">
        <v>3333</v>
      </c>
      <c r="G922" s="456"/>
      <c r="H922" s="337" t="s">
        <v>2268</v>
      </c>
      <c r="I922" s="526">
        <v>-310.10000000000002</v>
      </c>
      <c r="J922" s="77">
        <v>3</v>
      </c>
      <c r="K922" s="92"/>
    </row>
    <row r="923" spans="1:11" ht="24" x14ac:dyDescent="0.25">
      <c r="A923" s="14" t="s">
        <v>1506</v>
      </c>
      <c r="B923" s="334" t="s">
        <v>3329</v>
      </c>
      <c r="C923" s="334" t="s">
        <v>3334</v>
      </c>
      <c r="D923" s="418">
        <v>45861</v>
      </c>
      <c r="E923" s="443">
        <v>45925</v>
      </c>
      <c r="F923" s="337" t="s">
        <v>3077</v>
      </c>
      <c r="G923" s="456" t="s">
        <v>3335</v>
      </c>
      <c r="H923" s="419" t="s">
        <v>3336</v>
      </c>
      <c r="I923" s="526">
        <v>80</v>
      </c>
      <c r="J923" s="77">
        <v>3</v>
      </c>
      <c r="K923" s="92"/>
    </row>
    <row r="924" spans="1:11" ht="24" x14ac:dyDescent="0.25">
      <c r="A924" s="14" t="s">
        <v>1506</v>
      </c>
      <c r="B924" s="334" t="s">
        <v>3329</v>
      </c>
      <c r="C924" s="334" t="s">
        <v>3337</v>
      </c>
      <c r="D924" s="418">
        <v>45861</v>
      </c>
      <c r="E924" s="443">
        <v>45925</v>
      </c>
      <c r="F924" s="337" t="s">
        <v>3084</v>
      </c>
      <c r="G924" s="456" t="s">
        <v>3335</v>
      </c>
      <c r="H924" s="419" t="s">
        <v>3336</v>
      </c>
      <c r="I924" s="526">
        <v>80</v>
      </c>
      <c r="J924" s="77">
        <v>3</v>
      </c>
      <c r="K924" s="92"/>
    </row>
    <row r="925" spans="1:11" ht="60" x14ac:dyDescent="0.25">
      <c r="A925" s="14" t="s">
        <v>1506</v>
      </c>
      <c r="B925" s="334" t="s">
        <v>3329</v>
      </c>
      <c r="C925" s="334" t="s">
        <v>3337</v>
      </c>
      <c r="D925" s="418">
        <v>45861</v>
      </c>
      <c r="E925" s="443">
        <v>45925</v>
      </c>
      <c r="F925" s="337" t="s">
        <v>3338</v>
      </c>
      <c r="G925" s="456" t="s">
        <v>3335</v>
      </c>
      <c r="H925" s="419" t="s">
        <v>3336</v>
      </c>
      <c r="I925" s="526">
        <v>-80</v>
      </c>
      <c r="J925" s="77">
        <v>3</v>
      </c>
      <c r="K925" s="92"/>
    </row>
    <row r="926" spans="1:11" ht="24" x14ac:dyDescent="0.25">
      <c r="A926" s="14" t="s">
        <v>1506</v>
      </c>
      <c r="B926" s="334" t="s">
        <v>3329</v>
      </c>
      <c r="C926" s="334" t="s">
        <v>3339</v>
      </c>
      <c r="D926" s="418">
        <v>45861</v>
      </c>
      <c r="E926" s="443">
        <v>45925</v>
      </c>
      <c r="F926" s="337" t="s">
        <v>3080</v>
      </c>
      <c r="G926" s="456" t="s">
        <v>3335</v>
      </c>
      <c r="H926" s="419" t="s">
        <v>3336</v>
      </c>
      <c r="I926" s="526">
        <v>80</v>
      </c>
      <c r="J926" s="77">
        <v>3</v>
      </c>
      <c r="K926" s="92"/>
    </row>
    <row r="927" spans="1:11" ht="24" x14ac:dyDescent="0.25">
      <c r="A927" s="14" t="s">
        <v>1506</v>
      </c>
      <c r="B927" s="334" t="s">
        <v>3329</v>
      </c>
      <c r="C927" s="334" t="s">
        <v>3340</v>
      </c>
      <c r="D927" s="418">
        <v>45861</v>
      </c>
      <c r="E927" s="443">
        <v>45925</v>
      </c>
      <c r="F927" s="337" t="s">
        <v>3082</v>
      </c>
      <c r="G927" s="456" t="s">
        <v>3335</v>
      </c>
      <c r="H927" s="419" t="s">
        <v>3336</v>
      </c>
      <c r="I927" s="526">
        <v>80</v>
      </c>
      <c r="J927" s="77">
        <v>3</v>
      </c>
      <c r="K927" s="92"/>
    </row>
    <row r="928" spans="1:11" ht="60" x14ac:dyDescent="0.25">
      <c r="A928" s="14" t="s">
        <v>1506</v>
      </c>
      <c r="B928" s="334" t="s">
        <v>3329</v>
      </c>
      <c r="C928" s="334" t="s">
        <v>3340</v>
      </c>
      <c r="D928" s="418">
        <v>45861</v>
      </c>
      <c r="E928" s="443">
        <v>45925</v>
      </c>
      <c r="F928" s="337" t="s">
        <v>3341</v>
      </c>
      <c r="G928" s="456" t="s">
        <v>3335</v>
      </c>
      <c r="H928" s="419" t="s">
        <v>3336</v>
      </c>
      <c r="I928" s="526">
        <v>-80</v>
      </c>
      <c r="J928" s="77">
        <v>3</v>
      </c>
      <c r="K928" s="92"/>
    </row>
    <row r="929" spans="1:11" ht="24" x14ac:dyDescent="0.25">
      <c r="A929" s="14" t="s">
        <v>1506</v>
      </c>
      <c r="B929" s="334" t="s">
        <v>3329</v>
      </c>
      <c r="C929" s="334" t="s">
        <v>3342</v>
      </c>
      <c r="D929" s="418">
        <v>45861</v>
      </c>
      <c r="E929" s="443">
        <v>45925</v>
      </c>
      <c r="F929" s="337" t="s">
        <v>3343</v>
      </c>
      <c r="G929" s="456" t="s">
        <v>3335</v>
      </c>
      <c r="H929" s="419" t="s">
        <v>3336</v>
      </c>
      <c r="I929" s="526">
        <v>80</v>
      </c>
      <c r="J929" s="77">
        <v>3</v>
      </c>
      <c r="K929" s="92"/>
    </row>
    <row r="930" spans="1:11" ht="60" x14ac:dyDescent="0.25">
      <c r="A930" s="14" t="s">
        <v>1506</v>
      </c>
      <c r="B930" s="334" t="s">
        <v>3329</v>
      </c>
      <c r="C930" s="334" t="s">
        <v>3342</v>
      </c>
      <c r="D930" s="418">
        <v>45861</v>
      </c>
      <c r="E930" s="443">
        <v>45925</v>
      </c>
      <c r="F930" s="337" t="s">
        <v>3344</v>
      </c>
      <c r="G930" s="456" t="s">
        <v>3335</v>
      </c>
      <c r="H930" s="419" t="s">
        <v>3336</v>
      </c>
      <c r="I930" s="526">
        <v>-80</v>
      </c>
      <c r="J930" s="77">
        <v>3</v>
      </c>
      <c r="K930" s="92"/>
    </row>
    <row r="931" spans="1:11" ht="24" x14ac:dyDescent="0.25">
      <c r="A931" s="14" t="s">
        <v>1506</v>
      </c>
      <c r="B931" s="334" t="s">
        <v>3329</v>
      </c>
      <c r="C931" s="334" t="s">
        <v>3345</v>
      </c>
      <c r="D931" s="418">
        <v>45861</v>
      </c>
      <c r="E931" s="443">
        <v>45925</v>
      </c>
      <c r="F931" s="337" t="s">
        <v>3346</v>
      </c>
      <c r="G931" s="456" t="s">
        <v>3335</v>
      </c>
      <c r="H931" s="419" t="s">
        <v>3336</v>
      </c>
      <c r="I931" s="526">
        <v>80</v>
      </c>
      <c r="J931" s="77">
        <v>3</v>
      </c>
      <c r="K931" s="92"/>
    </row>
    <row r="932" spans="1:11" ht="60" x14ac:dyDescent="0.25">
      <c r="A932" s="14" t="s">
        <v>1506</v>
      </c>
      <c r="B932" s="334" t="s">
        <v>3329</v>
      </c>
      <c r="C932" s="334" t="s">
        <v>3345</v>
      </c>
      <c r="D932" s="418">
        <v>45861</v>
      </c>
      <c r="E932" s="443">
        <v>45925</v>
      </c>
      <c r="F932" s="337" t="s">
        <v>3347</v>
      </c>
      <c r="G932" s="456" t="s">
        <v>3335</v>
      </c>
      <c r="H932" s="419" t="s">
        <v>3336</v>
      </c>
      <c r="I932" s="526">
        <v>-80</v>
      </c>
      <c r="J932" s="77">
        <v>3</v>
      </c>
      <c r="K932" s="92"/>
    </row>
    <row r="933" spans="1:11" ht="24" x14ac:dyDescent="0.25">
      <c r="A933" s="14" t="s">
        <v>1506</v>
      </c>
      <c r="B933" s="334" t="s">
        <v>3329</v>
      </c>
      <c r="C933" s="559" t="s">
        <v>3348</v>
      </c>
      <c r="D933" s="418">
        <v>45870</v>
      </c>
      <c r="E933" s="443">
        <v>45925</v>
      </c>
      <c r="F933" s="337" t="s">
        <v>3349</v>
      </c>
      <c r="G933" s="456"/>
      <c r="H933" s="419" t="s">
        <v>3231</v>
      </c>
      <c r="I933" s="526">
        <v>80</v>
      </c>
      <c r="J933" s="77">
        <v>3</v>
      </c>
      <c r="K933" s="92"/>
    </row>
    <row r="934" spans="1:11" ht="24" x14ac:dyDescent="0.25">
      <c r="A934" s="14" t="s">
        <v>1506</v>
      </c>
      <c r="B934" s="334" t="s">
        <v>3329</v>
      </c>
      <c r="C934" s="559" t="s">
        <v>3350</v>
      </c>
      <c r="D934" s="418">
        <v>45870</v>
      </c>
      <c r="E934" s="443">
        <v>45925</v>
      </c>
      <c r="F934" s="337" t="s">
        <v>3351</v>
      </c>
      <c r="G934" s="456"/>
      <c r="H934" s="419" t="s">
        <v>3231</v>
      </c>
      <c r="I934" s="526">
        <v>80</v>
      </c>
      <c r="J934" s="77">
        <v>3</v>
      </c>
      <c r="K934" s="92"/>
    </row>
    <row r="935" spans="1:11" ht="60" x14ac:dyDescent="0.25">
      <c r="A935" s="14" t="s">
        <v>1506</v>
      </c>
      <c r="B935" s="334" t="s">
        <v>3329</v>
      </c>
      <c r="C935" s="559" t="s">
        <v>3350</v>
      </c>
      <c r="D935" s="418">
        <v>45870</v>
      </c>
      <c r="E935" s="443">
        <v>45925</v>
      </c>
      <c r="F935" s="337" t="s">
        <v>3352</v>
      </c>
      <c r="G935" s="456"/>
      <c r="H935" s="419" t="s">
        <v>3231</v>
      </c>
      <c r="I935" s="526">
        <v>-80</v>
      </c>
      <c r="J935" s="77">
        <v>3</v>
      </c>
      <c r="K935" s="92"/>
    </row>
    <row r="936" spans="1:11" ht="24" x14ac:dyDescent="0.25">
      <c r="A936" s="14" t="s">
        <v>1506</v>
      </c>
      <c r="B936" s="334" t="s">
        <v>3329</v>
      </c>
      <c r="C936" s="559" t="s">
        <v>3353</v>
      </c>
      <c r="D936" s="418">
        <v>45870</v>
      </c>
      <c r="E936" s="443">
        <v>45925</v>
      </c>
      <c r="F936" s="337" t="s">
        <v>3354</v>
      </c>
      <c r="G936" s="456"/>
      <c r="H936" s="419" t="s">
        <v>3231</v>
      </c>
      <c r="I936" s="526">
        <v>80</v>
      </c>
      <c r="J936" s="77">
        <v>3</v>
      </c>
      <c r="K936" s="92"/>
    </row>
    <row r="937" spans="1:11" ht="60" x14ac:dyDescent="0.25">
      <c r="A937" s="14" t="s">
        <v>1506</v>
      </c>
      <c r="B937" s="334" t="s">
        <v>3329</v>
      </c>
      <c r="C937" s="559" t="s">
        <v>3353</v>
      </c>
      <c r="D937" s="418">
        <v>45870</v>
      </c>
      <c r="E937" s="443">
        <v>45925</v>
      </c>
      <c r="F937" s="337" t="s">
        <v>3355</v>
      </c>
      <c r="G937" s="456"/>
      <c r="H937" s="419" t="s">
        <v>3231</v>
      </c>
      <c r="I937" s="526">
        <v>-80</v>
      </c>
      <c r="J937" s="77">
        <v>3</v>
      </c>
      <c r="K937" s="92"/>
    </row>
    <row r="938" spans="1:11" ht="24" x14ac:dyDescent="0.25">
      <c r="A938" s="14" t="s">
        <v>1506</v>
      </c>
      <c r="B938" s="334" t="s">
        <v>3329</v>
      </c>
      <c r="C938" s="559" t="s">
        <v>3356</v>
      </c>
      <c r="D938" s="418">
        <v>45870</v>
      </c>
      <c r="E938" s="443">
        <v>45925</v>
      </c>
      <c r="F938" s="337" t="s">
        <v>3357</v>
      </c>
      <c r="G938" s="456"/>
      <c r="H938" s="419" t="s">
        <v>3231</v>
      </c>
      <c r="I938" s="526">
        <v>80</v>
      </c>
      <c r="J938" s="77">
        <v>3</v>
      </c>
      <c r="K938" s="92"/>
    </row>
    <row r="939" spans="1:11" ht="60" x14ac:dyDescent="0.25">
      <c r="A939" s="14" t="s">
        <v>1506</v>
      </c>
      <c r="B939" s="334" t="s">
        <v>3329</v>
      </c>
      <c r="C939" s="559" t="s">
        <v>3356</v>
      </c>
      <c r="D939" s="418">
        <v>45870</v>
      </c>
      <c r="E939" s="443">
        <v>45925</v>
      </c>
      <c r="F939" s="337" t="s">
        <v>3358</v>
      </c>
      <c r="G939" s="456"/>
      <c r="H939" s="419" t="s">
        <v>3231</v>
      </c>
      <c r="I939" s="526">
        <v>-80</v>
      </c>
      <c r="J939" s="77">
        <v>3</v>
      </c>
      <c r="K939" s="92"/>
    </row>
    <row r="940" spans="1:11" ht="24" x14ac:dyDescent="0.25">
      <c r="A940" s="14" t="s">
        <v>1506</v>
      </c>
      <c r="B940" s="334" t="s">
        <v>3329</v>
      </c>
      <c r="C940" s="559" t="s">
        <v>3359</v>
      </c>
      <c r="D940" s="418">
        <v>45870</v>
      </c>
      <c r="E940" s="443">
        <v>45925</v>
      </c>
      <c r="F940" s="337" t="s">
        <v>3360</v>
      </c>
      <c r="G940" s="456"/>
      <c r="H940" s="419" t="s">
        <v>3078</v>
      </c>
      <c r="I940" s="526">
        <v>80</v>
      </c>
      <c r="J940" s="77">
        <v>3</v>
      </c>
      <c r="K940" s="92"/>
    </row>
    <row r="941" spans="1:11" ht="60" x14ac:dyDescent="0.25">
      <c r="A941" s="14" t="s">
        <v>1506</v>
      </c>
      <c r="B941" s="334" t="s">
        <v>3329</v>
      </c>
      <c r="C941" s="559" t="s">
        <v>3359</v>
      </c>
      <c r="D941" s="418">
        <v>45870</v>
      </c>
      <c r="E941" s="443">
        <v>45925</v>
      </c>
      <c r="F941" s="337" t="s">
        <v>3361</v>
      </c>
      <c r="G941" s="456"/>
      <c r="H941" s="419" t="s">
        <v>3078</v>
      </c>
      <c r="I941" s="526">
        <v>-80</v>
      </c>
      <c r="J941" s="77">
        <v>3</v>
      </c>
      <c r="K941" s="92"/>
    </row>
    <row r="942" spans="1:11" ht="24" x14ac:dyDescent="0.25">
      <c r="A942" s="14" t="s">
        <v>1506</v>
      </c>
      <c r="B942" s="334" t="s">
        <v>3329</v>
      </c>
      <c r="C942" s="559" t="s">
        <v>3362</v>
      </c>
      <c r="D942" s="418">
        <v>45870</v>
      </c>
      <c r="E942" s="443">
        <v>45925</v>
      </c>
      <c r="F942" s="337" t="s">
        <v>3363</v>
      </c>
      <c r="G942" s="456"/>
      <c r="H942" s="419" t="s">
        <v>3078</v>
      </c>
      <c r="I942" s="526">
        <v>80</v>
      </c>
      <c r="J942" s="77">
        <v>3</v>
      </c>
      <c r="K942" s="92"/>
    </row>
    <row r="943" spans="1:11" ht="24" x14ac:dyDescent="0.25">
      <c r="A943" s="14" t="s">
        <v>1506</v>
      </c>
      <c r="B943" s="334" t="s">
        <v>3329</v>
      </c>
      <c r="C943" s="559" t="s">
        <v>3364</v>
      </c>
      <c r="D943" s="418">
        <v>45875</v>
      </c>
      <c r="E943" s="443">
        <v>45925</v>
      </c>
      <c r="F943" s="337" t="s">
        <v>3365</v>
      </c>
      <c r="G943" s="456"/>
      <c r="H943" s="419" t="s">
        <v>3231</v>
      </c>
      <c r="I943" s="526">
        <v>80</v>
      </c>
      <c r="J943" s="77">
        <v>3</v>
      </c>
      <c r="K943" s="92"/>
    </row>
    <row r="944" spans="1:11" ht="60" x14ac:dyDescent="0.25">
      <c r="A944" s="14" t="s">
        <v>1506</v>
      </c>
      <c r="B944" s="334" t="s">
        <v>3329</v>
      </c>
      <c r="C944" s="559" t="s">
        <v>3364</v>
      </c>
      <c r="D944" s="418">
        <v>45875</v>
      </c>
      <c r="E944" s="443">
        <v>45925</v>
      </c>
      <c r="F944" s="337" t="s">
        <v>3366</v>
      </c>
      <c r="G944" s="456"/>
      <c r="H944" s="419" t="s">
        <v>3231</v>
      </c>
      <c r="I944" s="526">
        <v>-80</v>
      </c>
      <c r="J944" s="77">
        <v>3</v>
      </c>
      <c r="K944" s="92"/>
    </row>
    <row r="945" spans="1:11" ht="24" x14ac:dyDescent="0.25">
      <c r="A945" s="14" t="s">
        <v>1506</v>
      </c>
      <c r="B945" s="334" t="s">
        <v>3329</v>
      </c>
      <c r="C945" s="559" t="s">
        <v>3367</v>
      </c>
      <c r="D945" s="418">
        <v>45875</v>
      </c>
      <c r="E945" s="443">
        <v>45925</v>
      </c>
      <c r="F945" s="337" t="s">
        <v>3368</v>
      </c>
      <c r="G945" s="456"/>
      <c r="H945" s="419" t="s">
        <v>3231</v>
      </c>
      <c r="I945" s="526">
        <v>80</v>
      </c>
      <c r="J945" s="77">
        <v>3</v>
      </c>
      <c r="K945" s="92"/>
    </row>
    <row r="946" spans="1:11" ht="24" x14ac:dyDescent="0.25">
      <c r="A946" s="14" t="s">
        <v>1506</v>
      </c>
      <c r="B946" s="334" t="s">
        <v>3329</v>
      </c>
      <c r="C946" s="334">
        <v>46</v>
      </c>
      <c r="D946" s="418">
        <v>45861</v>
      </c>
      <c r="E946" s="443">
        <v>45925</v>
      </c>
      <c r="F946" s="337" t="s">
        <v>3369</v>
      </c>
      <c r="G946" s="456"/>
      <c r="H946" s="337" t="s">
        <v>3131</v>
      </c>
      <c r="I946" s="526">
        <v>240</v>
      </c>
      <c r="J946" s="77">
        <v>3</v>
      </c>
      <c r="K946" s="92"/>
    </row>
    <row r="947" spans="1:11" ht="48" x14ac:dyDescent="0.25">
      <c r="A947" s="14" t="s">
        <v>1506</v>
      </c>
      <c r="B947" s="334" t="s">
        <v>3329</v>
      </c>
      <c r="C947" s="334">
        <v>46</v>
      </c>
      <c r="D947" s="418">
        <v>45861</v>
      </c>
      <c r="E947" s="443">
        <v>45925</v>
      </c>
      <c r="F947" s="337" t="s">
        <v>3370</v>
      </c>
      <c r="G947" s="456"/>
      <c r="H947" s="337" t="s">
        <v>3131</v>
      </c>
      <c r="I947" s="526">
        <v>-160</v>
      </c>
      <c r="J947" s="77">
        <v>3</v>
      </c>
      <c r="K947" s="92"/>
    </row>
    <row r="948" spans="1:11" ht="13.2" x14ac:dyDescent="0.25">
      <c r="A948" s="14" t="s">
        <v>1506</v>
      </c>
      <c r="B948" s="334" t="s">
        <v>3329</v>
      </c>
      <c r="C948" s="334" t="s">
        <v>3371</v>
      </c>
      <c r="D948" s="418">
        <v>45868</v>
      </c>
      <c r="E948" s="443">
        <v>45925</v>
      </c>
      <c r="F948" s="337" t="s">
        <v>3372</v>
      </c>
      <c r="G948" s="456"/>
      <c r="H948" s="419" t="s">
        <v>3373</v>
      </c>
      <c r="I948" s="526">
        <v>36.99</v>
      </c>
      <c r="J948" s="77">
        <v>3</v>
      </c>
      <c r="K948" s="92"/>
    </row>
    <row r="949" spans="1:11" ht="48" x14ac:dyDescent="0.25">
      <c r="A949" s="14" t="s">
        <v>1506</v>
      </c>
      <c r="B949" s="334" t="s">
        <v>3329</v>
      </c>
      <c r="C949" s="334" t="s">
        <v>3371</v>
      </c>
      <c r="D949" s="418">
        <v>45868</v>
      </c>
      <c r="E949" s="443">
        <v>45925</v>
      </c>
      <c r="F949" s="337" t="s">
        <v>3374</v>
      </c>
      <c r="G949" s="456"/>
      <c r="H949" s="419" t="s">
        <v>3373</v>
      </c>
      <c r="I949" s="526">
        <v>-36.99</v>
      </c>
      <c r="J949" s="77">
        <v>3</v>
      </c>
      <c r="K949" s="92"/>
    </row>
    <row r="950" spans="1:11" ht="24" x14ac:dyDescent="0.25">
      <c r="A950" s="14" t="s">
        <v>1506</v>
      </c>
      <c r="B950" s="334" t="s">
        <v>3329</v>
      </c>
      <c r="C950" s="334" t="s">
        <v>3329</v>
      </c>
      <c r="D950" s="418">
        <v>45870</v>
      </c>
      <c r="E950" s="443">
        <v>45925</v>
      </c>
      <c r="F950" s="420" t="s">
        <v>3375</v>
      </c>
      <c r="G950" s="456"/>
      <c r="H950" s="337" t="s">
        <v>3376</v>
      </c>
      <c r="I950" s="526">
        <v>248.64</v>
      </c>
      <c r="J950" s="77">
        <v>3</v>
      </c>
      <c r="K950" s="92"/>
    </row>
    <row r="951" spans="1:11" ht="60" x14ac:dyDescent="0.25">
      <c r="A951" s="14" t="s">
        <v>1506</v>
      </c>
      <c r="B951" s="334" t="s">
        <v>3329</v>
      </c>
      <c r="C951" s="334" t="s">
        <v>3329</v>
      </c>
      <c r="D951" s="418">
        <v>45870</v>
      </c>
      <c r="E951" s="443">
        <v>45925</v>
      </c>
      <c r="F951" s="420" t="s">
        <v>3377</v>
      </c>
      <c r="G951" s="456"/>
      <c r="H951" s="337" t="s">
        <v>3376</v>
      </c>
      <c r="I951" s="526">
        <v>-248.64</v>
      </c>
      <c r="J951" s="77">
        <v>3</v>
      </c>
      <c r="K951" s="92"/>
    </row>
    <row r="952" spans="1:11" ht="13.2" x14ac:dyDescent="0.25">
      <c r="A952" s="14" t="s">
        <v>1506</v>
      </c>
      <c r="B952" s="334" t="s">
        <v>3378</v>
      </c>
      <c r="C952" s="334" t="s">
        <v>3378</v>
      </c>
      <c r="D952" s="418">
        <v>45867</v>
      </c>
      <c r="E952" s="443">
        <v>45916</v>
      </c>
      <c r="F952" s="337" t="s">
        <v>3379</v>
      </c>
      <c r="G952" s="456"/>
      <c r="H952" s="419" t="s">
        <v>2124</v>
      </c>
      <c r="I952" s="526">
        <v>6637.5</v>
      </c>
      <c r="J952" s="77">
        <v>3</v>
      </c>
      <c r="K952" s="92"/>
    </row>
    <row r="953" spans="1:11" ht="48" x14ac:dyDescent="0.25">
      <c r="A953" s="14" t="s">
        <v>1506</v>
      </c>
      <c r="B953" s="334" t="s">
        <v>3378</v>
      </c>
      <c r="C953" s="334" t="s">
        <v>3378</v>
      </c>
      <c r="D953" s="418">
        <v>45867</v>
      </c>
      <c r="E953" s="443">
        <v>45916</v>
      </c>
      <c r="F953" s="337" t="s">
        <v>3380</v>
      </c>
      <c r="G953" s="456"/>
      <c r="H953" s="419" t="s">
        <v>2124</v>
      </c>
      <c r="I953" s="526">
        <v>-3195</v>
      </c>
      <c r="J953" s="77">
        <v>3</v>
      </c>
      <c r="K953" s="92"/>
    </row>
    <row r="954" spans="1:11" ht="24" x14ac:dyDescent="0.25">
      <c r="A954" s="14" t="s">
        <v>1506</v>
      </c>
      <c r="B954" s="334" t="s">
        <v>3378</v>
      </c>
      <c r="C954" s="545" t="s">
        <v>3381</v>
      </c>
      <c r="D954" s="546">
        <v>45880</v>
      </c>
      <c r="E954" s="443">
        <v>45916</v>
      </c>
      <c r="F954" s="449" t="s">
        <v>3382</v>
      </c>
      <c r="G954" s="567" t="s">
        <v>3383</v>
      </c>
      <c r="H954" s="568" t="s">
        <v>3384</v>
      </c>
      <c r="I954" s="543">
        <v>72.680000000000007</v>
      </c>
      <c r="J954" s="77">
        <v>3</v>
      </c>
      <c r="K954" s="92"/>
    </row>
    <row r="955" spans="1:11" ht="48" x14ac:dyDescent="0.25">
      <c r="A955" s="14" t="s">
        <v>1506</v>
      </c>
      <c r="B955" s="334" t="s">
        <v>3378</v>
      </c>
      <c r="C955" s="545" t="s">
        <v>3381</v>
      </c>
      <c r="D955" s="546">
        <v>45880</v>
      </c>
      <c r="E955" s="443">
        <v>45916</v>
      </c>
      <c r="F955" s="449" t="s">
        <v>3385</v>
      </c>
      <c r="G955" s="567" t="s">
        <v>3383</v>
      </c>
      <c r="H955" s="568" t="s">
        <v>3384</v>
      </c>
      <c r="I955" s="543">
        <v>-72.680000000000007</v>
      </c>
      <c r="J955" s="77">
        <v>3</v>
      </c>
      <c r="K955" s="92"/>
    </row>
    <row r="956" spans="1:11" ht="24" x14ac:dyDescent="0.25">
      <c r="A956" s="14" t="s">
        <v>1506</v>
      </c>
      <c r="B956" s="334" t="s">
        <v>3378</v>
      </c>
      <c r="C956" s="545" t="s">
        <v>3386</v>
      </c>
      <c r="D956" s="546">
        <v>45880</v>
      </c>
      <c r="E956" s="443">
        <v>45916</v>
      </c>
      <c r="F956" s="449" t="s">
        <v>3382</v>
      </c>
      <c r="G956" s="547" t="s">
        <v>3387</v>
      </c>
      <c r="H956" s="563" t="s">
        <v>3283</v>
      </c>
      <c r="I956" s="569">
        <v>23.86</v>
      </c>
      <c r="J956" s="77">
        <v>3</v>
      </c>
      <c r="K956" s="92"/>
    </row>
    <row r="957" spans="1:11" ht="48" x14ac:dyDescent="0.25">
      <c r="A957" s="14" t="s">
        <v>1506</v>
      </c>
      <c r="B957" s="334" t="s">
        <v>3378</v>
      </c>
      <c r="C957" s="545" t="s">
        <v>3386</v>
      </c>
      <c r="D957" s="546">
        <v>45880</v>
      </c>
      <c r="E957" s="443">
        <v>45916</v>
      </c>
      <c r="F957" s="449" t="s">
        <v>3385</v>
      </c>
      <c r="G957" s="547" t="s">
        <v>3387</v>
      </c>
      <c r="H957" s="563" t="s">
        <v>3283</v>
      </c>
      <c r="I957" s="569">
        <v>-23.86</v>
      </c>
      <c r="J957" s="77">
        <v>3</v>
      </c>
      <c r="K957" s="92"/>
    </row>
    <row r="958" spans="1:11" ht="24" x14ac:dyDescent="0.25">
      <c r="A958" s="14" t="s">
        <v>1506</v>
      </c>
      <c r="B958" s="334" t="s">
        <v>3378</v>
      </c>
      <c r="C958" s="545" t="s">
        <v>3388</v>
      </c>
      <c r="D958" s="546">
        <v>45880</v>
      </c>
      <c r="E958" s="443">
        <v>45916</v>
      </c>
      <c r="F958" s="449" t="s">
        <v>3389</v>
      </c>
      <c r="G958" s="570"/>
      <c r="H958" s="563" t="s">
        <v>3320</v>
      </c>
      <c r="I958" s="571">
        <v>11.5</v>
      </c>
      <c r="J958" s="77">
        <v>3</v>
      </c>
      <c r="K958" s="92"/>
    </row>
    <row r="959" spans="1:11" ht="60" x14ac:dyDescent="0.25">
      <c r="A959" s="14" t="s">
        <v>1506</v>
      </c>
      <c r="B959" s="334" t="s">
        <v>3378</v>
      </c>
      <c r="C959" s="545" t="s">
        <v>3388</v>
      </c>
      <c r="D959" s="546">
        <v>45880</v>
      </c>
      <c r="E959" s="443">
        <v>45916</v>
      </c>
      <c r="F959" s="449" t="s">
        <v>3390</v>
      </c>
      <c r="G959" s="570"/>
      <c r="H959" s="563" t="s">
        <v>3320</v>
      </c>
      <c r="I959" s="571">
        <v>-11.5</v>
      </c>
      <c r="J959" s="77">
        <v>3</v>
      </c>
      <c r="K959" s="92"/>
    </row>
    <row r="960" spans="1:11" ht="24" x14ac:dyDescent="0.25">
      <c r="A960" s="14" t="s">
        <v>1506</v>
      </c>
      <c r="B960" s="334" t="s">
        <v>3378</v>
      </c>
      <c r="C960" s="572" t="s">
        <v>3391</v>
      </c>
      <c r="D960" s="546">
        <v>45867</v>
      </c>
      <c r="E960" s="443">
        <v>45916</v>
      </c>
      <c r="F960" s="449" t="s">
        <v>3389</v>
      </c>
      <c r="G960" s="479"/>
      <c r="H960" s="563" t="s">
        <v>3320</v>
      </c>
      <c r="I960" s="548">
        <v>21.3</v>
      </c>
      <c r="J960" s="77">
        <v>3</v>
      </c>
      <c r="K960" s="92"/>
    </row>
    <row r="961" spans="1:11" ht="60" x14ac:dyDescent="0.25">
      <c r="A961" s="14" t="s">
        <v>1506</v>
      </c>
      <c r="B961" s="334" t="s">
        <v>3378</v>
      </c>
      <c r="C961" s="572" t="s">
        <v>3391</v>
      </c>
      <c r="D961" s="546">
        <v>45867</v>
      </c>
      <c r="E961" s="443">
        <v>45916</v>
      </c>
      <c r="F961" s="449" t="s">
        <v>3390</v>
      </c>
      <c r="G961" s="479"/>
      <c r="H961" s="563" t="s">
        <v>3320</v>
      </c>
      <c r="I961" s="548">
        <v>-21.3</v>
      </c>
      <c r="J961" s="77">
        <v>3</v>
      </c>
      <c r="K961" s="92"/>
    </row>
    <row r="962" spans="1:11" ht="24" x14ac:dyDescent="0.25">
      <c r="A962" s="14" t="s">
        <v>1506</v>
      </c>
      <c r="B962" s="334" t="s">
        <v>3378</v>
      </c>
      <c r="C962" s="572" t="s">
        <v>3392</v>
      </c>
      <c r="D962" s="546">
        <v>45880</v>
      </c>
      <c r="E962" s="443">
        <v>45916</v>
      </c>
      <c r="F962" s="449" t="s">
        <v>3389</v>
      </c>
      <c r="G962" s="479"/>
      <c r="H962" s="563" t="s">
        <v>3320</v>
      </c>
      <c r="I962" s="548">
        <v>10</v>
      </c>
      <c r="J962" s="77">
        <v>3</v>
      </c>
      <c r="K962" s="92"/>
    </row>
    <row r="963" spans="1:11" ht="60" x14ac:dyDescent="0.25">
      <c r="A963" s="14" t="s">
        <v>1506</v>
      </c>
      <c r="B963" s="334" t="s">
        <v>3378</v>
      </c>
      <c r="C963" s="572" t="s">
        <v>3392</v>
      </c>
      <c r="D963" s="546">
        <v>45880</v>
      </c>
      <c r="E963" s="443">
        <v>45916</v>
      </c>
      <c r="F963" s="449" t="s">
        <v>3390</v>
      </c>
      <c r="G963" s="479"/>
      <c r="H963" s="563" t="s">
        <v>3320</v>
      </c>
      <c r="I963" s="548">
        <v>-10</v>
      </c>
      <c r="J963" s="77">
        <v>3</v>
      </c>
      <c r="K963" s="92"/>
    </row>
    <row r="964" spans="1:11" ht="24" x14ac:dyDescent="0.25">
      <c r="A964" s="14" t="s">
        <v>1506</v>
      </c>
      <c r="B964" s="334" t="s">
        <v>3378</v>
      </c>
      <c r="C964" s="572" t="s">
        <v>3393</v>
      </c>
      <c r="D964" s="538">
        <v>45872</v>
      </c>
      <c r="E964" s="443">
        <v>45916</v>
      </c>
      <c r="F964" s="449" t="s">
        <v>3394</v>
      </c>
      <c r="G964" s="547" t="s">
        <v>3246</v>
      </c>
      <c r="H964" s="563" t="s">
        <v>3283</v>
      </c>
      <c r="I964" s="543">
        <v>70</v>
      </c>
      <c r="J964" s="77">
        <v>3</v>
      </c>
      <c r="K964" s="92"/>
    </row>
    <row r="965" spans="1:11" ht="48" x14ac:dyDescent="0.25">
      <c r="A965" s="14" t="s">
        <v>1506</v>
      </c>
      <c r="B965" s="334" t="s">
        <v>3378</v>
      </c>
      <c r="C965" s="572" t="s">
        <v>3393</v>
      </c>
      <c r="D965" s="538">
        <v>45872</v>
      </c>
      <c r="E965" s="443">
        <v>45916</v>
      </c>
      <c r="F965" s="449" t="s">
        <v>3395</v>
      </c>
      <c r="G965" s="547" t="s">
        <v>3246</v>
      </c>
      <c r="H965" s="563" t="s">
        <v>3283</v>
      </c>
      <c r="I965" s="543">
        <v>-70</v>
      </c>
      <c r="J965" s="77">
        <v>3</v>
      </c>
      <c r="K965" s="92"/>
    </row>
    <row r="966" spans="1:11" ht="24" x14ac:dyDescent="0.25">
      <c r="A966" s="14" t="s">
        <v>1506</v>
      </c>
      <c r="B966" s="334" t="s">
        <v>3378</v>
      </c>
      <c r="C966" s="572" t="s">
        <v>3396</v>
      </c>
      <c r="D966" s="546">
        <v>45877</v>
      </c>
      <c r="E966" s="443">
        <v>45916</v>
      </c>
      <c r="F966" s="449" t="s">
        <v>3394</v>
      </c>
      <c r="G966" s="547" t="s">
        <v>3387</v>
      </c>
      <c r="H966" s="563" t="s">
        <v>3283</v>
      </c>
      <c r="I966" s="561">
        <v>57</v>
      </c>
      <c r="J966" s="77">
        <v>3</v>
      </c>
      <c r="K966" s="92"/>
    </row>
    <row r="967" spans="1:11" ht="48" x14ac:dyDescent="0.25">
      <c r="A967" s="14" t="s">
        <v>1506</v>
      </c>
      <c r="B967" s="334" t="s">
        <v>3378</v>
      </c>
      <c r="C967" s="572" t="s">
        <v>3396</v>
      </c>
      <c r="D967" s="546">
        <v>45877</v>
      </c>
      <c r="E967" s="443">
        <v>45916</v>
      </c>
      <c r="F967" s="449" t="s">
        <v>3395</v>
      </c>
      <c r="G967" s="547" t="s">
        <v>3387</v>
      </c>
      <c r="H967" s="563" t="s">
        <v>3283</v>
      </c>
      <c r="I967" s="561">
        <v>-57</v>
      </c>
      <c r="J967" s="77">
        <v>3</v>
      </c>
      <c r="K967" s="92"/>
    </row>
    <row r="968" spans="1:11" ht="24" x14ac:dyDescent="0.25">
      <c r="A968" s="14" t="s">
        <v>1506</v>
      </c>
      <c r="B968" s="334" t="s">
        <v>3378</v>
      </c>
      <c r="C968" s="573" t="s">
        <v>3397</v>
      </c>
      <c r="D968" s="546">
        <v>45867</v>
      </c>
      <c r="E968" s="443">
        <v>45916</v>
      </c>
      <c r="F968" s="449" t="s">
        <v>3398</v>
      </c>
      <c r="G968" s="574"/>
      <c r="H968" s="563" t="s">
        <v>3320</v>
      </c>
      <c r="I968" s="543">
        <v>21.3</v>
      </c>
      <c r="J968" s="77">
        <v>3</v>
      </c>
      <c r="K968" s="92"/>
    </row>
    <row r="969" spans="1:11" ht="60" x14ac:dyDescent="0.25">
      <c r="A969" s="14" t="s">
        <v>1506</v>
      </c>
      <c r="B969" s="334" t="s">
        <v>3378</v>
      </c>
      <c r="C969" s="573" t="s">
        <v>3397</v>
      </c>
      <c r="D969" s="546">
        <v>45867</v>
      </c>
      <c r="E969" s="443">
        <v>45916</v>
      </c>
      <c r="F969" s="449" t="s">
        <v>3399</v>
      </c>
      <c r="G969" s="574"/>
      <c r="H969" s="563" t="s">
        <v>3320</v>
      </c>
      <c r="I969" s="543">
        <v>-21.3</v>
      </c>
      <c r="J969" s="77">
        <v>3</v>
      </c>
      <c r="K969" s="92"/>
    </row>
    <row r="970" spans="1:11" ht="24" x14ac:dyDescent="0.25">
      <c r="A970" s="14" t="s">
        <v>1506</v>
      </c>
      <c r="B970" s="334" t="s">
        <v>3378</v>
      </c>
      <c r="C970" s="573" t="s">
        <v>3400</v>
      </c>
      <c r="D970" s="546">
        <v>45877</v>
      </c>
      <c r="E970" s="443">
        <v>45916</v>
      </c>
      <c r="F970" s="449" t="s">
        <v>3398</v>
      </c>
      <c r="G970" s="574"/>
      <c r="H970" s="563" t="s">
        <v>3320</v>
      </c>
      <c r="I970" s="543">
        <v>21.3</v>
      </c>
      <c r="J970" s="77">
        <v>3</v>
      </c>
      <c r="K970" s="92"/>
    </row>
    <row r="971" spans="1:11" ht="60" x14ac:dyDescent="0.25">
      <c r="A971" s="14" t="s">
        <v>1506</v>
      </c>
      <c r="B971" s="334" t="s">
        <v>3378</v>
      </c>
      <c r="C971" s="573" t="s">
        <v>3400</v>
      </c>
      <c r="D971" s="546">
        <v>45877</v>
      </c>
      <c r="E971" s="443">
        <v>45916</v>
      </c>
      <c r="F971" s="449" t="s">
        <v>3399</v>
      </c>
      <c r="G971" s="574"/>
      <c r="H971" s="563" t="s">
        <v>3320</v>
      </c>
      <c r="I971" s="543">
        <v>-21.3</v>
      </c>
      <c r="J971" s="77">
        <v>3</v>
      </c>
      <c r="K971" s="92"/>
    </row>
    <row r="972" spans="1:11" ht="24" x14ac:dyDescent="0.25">
      <c r="A972" s="14" t="s">
        <v>1506</v>
      </c>
      <c r="B972" s="334" t="s">
        <v>3378</v>
      </c>
      <c r="C972" s="575" t="s">
        <v>3401</v>
      </c>
      <c r="D972" s="546">
        <v>45874</v>
      </c>
      <c r="E972" s="443">
        <v>45916</v>
      </c>
      <c r="F972" s="449" t="s">
        <v>3402</v>
      </c>
      <c r="G972" s="547" t="s">
        <v>3246</v>
      </c>
      <c r="H972" s="563" t="s">
        <v>3283</v>
      </c>
      <c r="I972" s="576">
        <v>67.510000000000005</v>
      </c>
      <c r="J972" s="77">
        <v>3</v>
      </c>
      <c r="K972" s="92"/>
    </row>
    <row r="973" spans="1:11" ht="48" x14ac:dyDescent="0.25">
      <c r="A973" s="14" t="s">
        <v>1506</v>
      </c>
      <c r="B973" s="334" t="s">
        <v>3378</v>
      </c>
      <c r="C973" s="575" t="s">
        <v>3401</v>
      </c>
      <c r="D973" s="546">
        <v>45874</v>
      </c>
      <c r="E973" s="443">
        <v>45916</v>
      </c>
      <c r="F973" s="449" t="s">
        <v>3403</v>
      </c>
      <c r="G973" s="547" t="s">
        <v>3246</v>
      </c>
      <c r="H973" s="563" t="s">
        <v>3283</v>
      </c>
      <c r="I973" s="576">
        <v>-67.510000000000005</v>
      </c>
      <c r="J973" s="77">
        <v>3</v>
      </c>
      <c r="K973" s="92"/>
    </row>
    <row r="974" spans="1:11" ht="24" x14ac:dyDescent="0.25">
      <c r="A974" s="14" t="s">
        <v>1506</v>
      </c>
      <c r="B974" s="334" t="s">
        <v>3378</v>
      </c>
      <c r="C974" s="575" t="s">
        <v>3404</v>
      </c>
      <c r="D974" s="546">
        <v>45876</v>
      </c>
      <c r="E974" s="443">
        <v>45916</v>
      </c>
      <c r="F974" s="449" t="s">
        <v>3402</v>
      </c>
      <c r="G974" s="547" t="s">
        <v>3246</v>
      </c>
      <c r="H974" s="563" t="s">
        <v>3283</v>
      </c>
      <c r="I974" s="576">
        <v>63.65</v>
      </c>
      <c r="J974" s="77">
        <v>3</v>
      </c>
      <c r="K974" s="92"/>
    </row>
    <row r="975" spans="1:11" ht="48" x14ac:dyDescent="0.25">
      <c r="A975" s="14" t="s">
        <v>1506</v>
      </c>
      <c r="B975" s="334" t="s">
        <v>3378</v>
      </c>
      <c r="C975" s="575" t="s">
        <v>3404</v>
      </c>
      <c r="D975" s="546">
        <v>45876</v>
      </c>
      <c r="E975" s="443">
        <v>45916</v>
      </c>
      <c r="F975" s="449" t="s">
        <v>3403</v>
      </c>
      <c r="G975" s="547" t="s">
        <v>3246</v>
      </c>
      <c r="H975" s="563" t="s">
        <v>3283</v>
      </c>
      <c r="I975" s="576">
        <v>-63.65</v>
      </c>
      <c r="J975" s="77">
        <v>3</v>
      </c>
      <c r="K975" s="92"/>
    </row>
    <row r="976" spans="1:11" ht="24" x14ac:dyDescent="0.25">
      <c r="A976" s="14" t="s">
        <v>1506</v>
      </c>
      <c r="B976" s="334" t="s">
        <v>3378</v>
      </c>
      <c r="C976" s="573" t="s">
        <v>3405</v>
      </c>
      <c r="D976" s="546">
        <v>45876</v>
      </c>
      <c r="E976" s="443">
        <v>45916</v>
      </c>
      <c r="F976" s="449" t="s">
        <v>3406</v>
      </c>
      <c r="G976" s="570"/>
      <c r="H976" s="563" t="s">
        <v>3320</v>
      </c>
      <c r="I976" s="543">
        <v>21.3</v>
      </c>
      <c r="J976" s="77">
        <v>3</v>
      </c>
      <c r="K976" s="92"/>
    </row>
    <row r="977" spans="1:11" ht="60" x14ac:dyDescent="0.25">
      <c r="A977" s="14" t="s">
        <v>1506</v>
      </c>
      <c r="B977" s="334" t="s">
        <v>3378</v>
      </c>
      <c r="C977" s="573" t="s">
        <v>3405</v>
      </c>
      <c r="D977" s="546">
        <v>45876</v>
      </c>
      <c r="E977" s="443">
        <v>45916</v>
      </c>
      <c r="F977" s="449" t="s">
        <v>3407</v>
      </c>
      <c r="G977" s="570"/>
      <c r="H977" s="563" t="s">
        <v>3320</v>
      </c>
      <c r="I977" s="543">
        <v>-21.3</v>
      </c>
      <c r="J977" s="77">
        <v>3</v>
      </c>
      <c r="K977" s="92"/>
    </row>
    <row r="978" spans="1:11" ht="24" x14ac:dyDescent="0.25">
      <c r="A978" s="14" t="s">
        <v>1506</v>
      </c>
      <c r="B978" s="334" t="s">
        <v>3378</v>
      </c>
      <c r="C978" s="573" t="s">
        <v>3408</v>
      </c>
      <c r="D978" s="546">
        <v>45878</v>
      </c>
      <c r="E978" s="443">
        <v>45916</v>
      </c>
      <c r="F978" s="449" t="s">
        <v>3406</v>
      </c>
      <c r="G978" s="570"/>
      <c r="H978" s="563" t="s">
        <v>3320</v>
      </c>
      <c r="I978" s="543">
        <v>21.3</v>
      </c>
      <c r="J978" s="77">
        <v>3</v>
      </c>
      <c r="K978" s="92"/>
    </row>
    <row r="979" spans="1:11" ht="60" x14ac:dyDescent="0.25">
      <c r="A979" s="14" t="s">
        <v>1506</v>
      </c>
      <c r="B979" s="334" t="s">
        <v>3378</v>
      </c>
      <c r="C979" s="573" t="s">
        <v>3408</v>
      </c>
      <c r="D979" s="546">
        <v>45878</v>
      </c>
      <c r="E979" s="443">
        <v>45916</v>
      </c>
      <c r="F979" s="449" t="s">
        <v>3407</v>
      </c>
      <c r="G979" s="570"/>
      <c r="H979" s="563" t="s">
        <v>3320</v>
      </c>
      <c r="I979" s="543">
        <v>-21.3</v>
      </c>
      <c r="J979" s="77">
        <v>3</v>
      </c>
      <c r="K979" s="92"/>
    </row>
    <row r="980" spans="1:11" ht="24" x14ac:dyDescent="0.25">
      <c r="A980" s="14" t="s">
        <v>1506</v>
      </c>
      <c r="B980" s="334" t="s">
        <v>3378</v>
      </c>
      <c r="C980" s="573" t="s">
        <v>3409</v>
      </c>
      <c r="D980" s="546">
        <v>45878</v>
      </c>
      <c r="E980" s="443">
        <v>45916</v>
      </c>
      <c r="F980" s="449" t="s">
        <v>3406</v>
      </c>
      <c r="G980" s="570"/>
      <c r="H980" s="563" t="s">
        <v>3320</v>
      </c>
      <c r="I980" s="543">
        <v>10.8</v>
      </c>
      <c r="J980" s="77">
        <v>3</v>
      </c>
      <c r="K980" s="92"/>
    </row>
    <row r="981" spans="1:11" ht="60" x14ac:dyDescent="0.25">
      <c r="A981" s="14" t="s">
        <v>1506</v>
      </c>
      <c r="B981" s="334" t="s">
        <v>3378</v>
      </c>
      <c r="C981" s="573" t="s">
        <v>3409</v>
      </c>
      <c r="D981" s="546">
        <v>45878</v>
      </c>
      <c r="E981" s="443">
        <v>45916</v>
      </c>
      <c r="F981" s="449" t="s">
        <v>3407</v>
      </c>
      <c r="G981" s="570"/>
      <c r="H981" s="563" t="s">
        <v>3320</v>
      </c>
      <c r="I981" s="543">
        <v>-10.8</v>
      </c>
      <c r="J981" s="77">
        <v>3</v>
      </c>
      <c r="K981" s="92"/>
    </row>
    <row r="982" spans="1:11" ht="24" x14ac:dyDescent="0.25">
      <c r="A982" s="14" t="s">
        <v>1506</v>
      </c>
      <c r="B982" s="334" t="s">
        <v>3378</v>
      </c>
      <c r="C982" s="575" t="s">
        <v>3410</v>
      </c>
      <c r="D982" s="546">
        <v>45872</v>
      </c>
      <c r="E982" s="443">
        <v>45916</v>
      </c>
      <c r="F982" s="449" t="s">
        <v>3411</v>
      </c>
      <c r="G982" s="547" t="s">
        <v>3246</v>
      </c>
      <c r="H982" s="563" t="s">
        <v>3283</v>
      </c>
      <c r="I982" s="543">
        <v>62.03</v>
      </c>
      <c r="J982" s="77">
        <v>3</v>
      </c>
      <c r="K982" s="92"/>
    </row>
    <row r="983" spans="1:11" ht="48" x14ac:dyDescent="0.25">
      <c r="A983" s="14" t="s">
        <v>1506</v>
      </c>
      <c r="B983" s="334" t="s">
        <v>3378</v>
      </c>
      <c r="C983" s="575" t="s">
        <v>3410</v>
      </c>
      <c r="D983" s="546">
        <v>45872</v>
      </c>
      <c r="E983" s="443">
        <v>45916</v>
      </c>
      <c r="F983" s="449" t="s">
        <v>3412</v>
      </c>
      <c r="G983" s="547" t="s">
        <v>3246</v>
      </c>
      <c r="H983" s="563" t="s">
        <v>3283</v>
      </c>
      <c r="I983" s="543">
        <v>-62.03</v>
      </c>
      <c r="J983" s="77">
        <v>3</v>
      </c>
      <c r="K983" s="92"/>
    </row>
    <row r="984" spans="1:11" ht="24" x14ac:dyDescent="0.25">
      <c r="A984" s="14" t="s">
        <v>1506</v>
      </c>
      <c r="B984" s="334" t="s">
        <v>3378</v>
      </c>
      <c r="C984" s="575" t="s">
        <v>3413</v>
      </c>
      <c r="D984" s="546">
        <v>45868</v>
      </c>
      <c r="E984" s="443">
        <v>45916</v>
      </c>
      <c r="F984" s="449" t="s">
        <v>3411</v>
      </c>
      <c r="G984" s="547" t="s">
        <v>3387</v>
      </c>
      <c r="H984" s="563" t="s">
        <v>3283</v>
      </c>
      <c r="I984" s="543">
        <v>70.010000000000005</v>
      </c>
      <c r="J984" s="77">
        <v>3</v>
      </c>
      <c r="K984" s="92"/>
    </row>
    <row r="985" spans="1:11" ht="48" x14ac:dyDescent="0.25">
      <c r="A985" s="14" t="s">
        <v>1506</v>
      </c>
      <c r="B985" s="334" t="s">
        <v>3378</v>
      </c>
      <c r="C985" s="575" t="s">
        <v>3413</v>
      </c>
      <c r="D985" s="546">
        <v>45868</v>
      </c>
      <c r="E985" s="443">
        <v>45916</v>
      </c>
      <c r="F985" s="449" t="s">
        <v>3412</v>
      </c>
      <c r="G985" s="547" t="s">
        <v>3387</v>
      </c>
      <c r="H985" s="563" t="s">
        <v>3283</v>
      </c>
      <c r="I985" s="543">
        <v>-70.010000000000005</v>
      </c>
      <c r="J985" s="77">
        <v>3</v>
      </c>
      <c r="K985" s="92"/>
    </row>
    <row r="986" spans="1:11" ht="24" x14ac:dyDescent="0.25">
      <c r="A986" s="14" t="s">
        <v>1506</v>
      </c>
      <c r="B986" s="334" t="s">
        <v>3378</v>
      </c>
      <c r="C986" s="573" t="s">
        <v>3414</v>
      </c>
      <c r="D986" s="546">
        <v>45867</v>
      </c>
      <c r="E986" s="443">
        <v>45916</v>
      </c>
      <c r="F986" s="449" t="s">
        <v>3415</v>
      </c>
      <c r="G986" s="577"/>
      <c r="H986" s="563" t="s">
        <v>3320</v>
      </c>
      <c r="I986" s="543">
        <v>21.3</v>
      </c>
      <c r="J986" s="77">
        <v>3</v>
      </c>
      <c r="K986" s="92"/>
    </row>
    <row r="987" spans="1:11" ht="60" x14ac:dyDescent="0.25">
      <c r="A987" s="14" t="s">
        <v>1506</v>
      </c>
      <c r="B987" s="334" t="s">
        <v>3378</v>
      </c>
      <c r="C987" s="573" t="s">
        <v>3414</v>
      </c>
      <c r="D987" s="546">
        <v>45867</v>
      </c>
      <c r="E987" s="443">
        <v>45916</v>
      </c>
      <c r="F987" s="449" t="s">
        <v>3416</v>
      </c>
      <c r="G987" s="577"/>
      <c r="H987" s="563" t="s">
        <v>3320</v>
      </c>
      <c r="I987" s="543">
        <v>-21.3</v>
      </c>
      <c r="J987" s="77">
        <v>3</v>
      </c>
      <c r="K987" s="92"/>
    </row>
    <row r="988" spans="1:11" ht="24" x14ac:dyDescent="0.25">
      <c r="A988" s="14" t="s">
        <v>1506</v>
      </c>
      <c r="B988" s="334" t="s">
        <v>3378</v>
      </c>
      <c r="C988" s="573" t="s">
        <v>3417</v>
      </c>
      <c r="D988" s="546">
        <v>45877</v>
      </c>
      <c r="E988" s="443">
        <v>45916</v>
      </c>
      <c r="F988" s="449" t="s">
        <v>3415</v>
      </c>
      <c r="G988" s="577"/>
      <c r="H988" s="563" t="s">
        <v>3320</v>
      </c>
      <c r="I988" s="543">
        <v>21.3</v>
      </c>
      <c r="J988" s="77">
        <v>3</v>
      </c>
      <c r="K988" s="92"/>
    </row>
    <row r="989" spans="1:11" ht="60" x14ac:dyDescent="0.25">
      <c r="A989" s="14" t="s">
        <v>1506</v>
      </c>
      <c r="B989" s="334" t="s">
        <v>3378</v>
      </c>
      <c r="C989" s="573" t="s">
        <v>3417</v>
      </c>
      <c r="D989" s="546">
        <v>45877</v>
      </c>
      <c r="E989" s="443">
        <v>45916</v>
      </c>
      <c r="F989" s="449" t="s">
        <v>3416</v>
      </c>
      <c r="G989" s="577"/>
      <c r="H989" s="563" t="s">
        <v>3320</v>
      </c>
      <c r="I989" s="543">
        <v>-21.3</v>
      </c>
      <c r="J989" s="77">
        <v>3</v>
      </c>
      <c r="K989" s="92"/>
    </row>
    <row r="990" spans="1:11" ht="24" x14ac:dyDescent="0.25">
      <c r="A990" s="14" t="s">
        <v>1506</v>
      </c>
      <c r="B990" s="334" t="s">
        <v>3378</v>
      </c>
      <c r="C990" s="573" t="s">
        <v>3418</v>
      </c>
      <c r="D990" s="546">
        <v>45877</v>
      </c>
      <c r="E990" s="443">
        <v>45916</v>
      </c>
      <c r="F990" s="449" t="s">
        <v>3415</v>
      </c>
      <c r="G990" s="577"/>
      <c r="H990" s="563" t="s">
        <v>3320</v>
      </c>
      <c r="I990" s="543">
        <v>10.8</v>
      </c>
      <c r="J990" s="77">
        <v>3</v>
      </c>
      <c r="K990" s="92"/>
    </row>
    <row r="991" spans="1:11" ht="60" x14ac:dyDescent="0.25">
      <c r="A991" s="14" t="s">
        <v>1506</v>
      </c>
      <c r="B991" s="334" t="s">
        <v>3378</v>
      </c>
      <c r="C991" s="573" t="s">
        <v>3418</v>
      </c>
      <c r="D991" s="546">
        <v>45877</v>
      </c>
      <c r="E991" s="443">
        <v>45916</v>
      </c>
      <c r="F991" s="449" t="s">
        <v>3416</v>
      </c>
      <c r="G991" s="577"/>
      <c r="H991" s="563" t="s">
        <v>3320</v>
      </c>
      <c r="I991" s="543">
        <v>-10.8</v>
      </c>
      <c r="J991" s="77">
        <v>3</v>
      </c>
      <c r="K991" s="92"/>
    </row>
    <row r="992" spans="1:11" ht="13.2" x14ac:dyDescent="0.25">
      <c r="A992" s="14" t="s">
        <v>1506</v>
      </c>
      <c r="B992" s="334" t="s">
        <v>3378</v>
      </c>
      <c r="C992" s="578" t="s">
        <v>3419</v>
      </c>
      <c r="D992" s="546">
        <v>45868</v>
      </c>
      <c r="E992" s="443">
        <v>45916</v>
      </c>
      <c r="F992" s="540" t="s">
        <v>3420</v>
      </c>
      <c r="G992" s="523"/>
      <c r="H992" s="579" t="s">
        <v>3218</v>
      </c>
      <c r="I992" s="561">
        <v>88</v>
      </c>
      <c r="J992" s="77">
        <v>3</v>
      </c>
      <c r="K992" s="92"/>
    </row>
    <row r="993" spans="1:11" ht="48" x14ac:dyDescent="0.25">
      <c r="A993" s="14" t="s">
        <v>1506</v>
      </c>
      <c r="B993" s="334" t="s">
        <v>3378</v>
      </c>
      <c r="C993" s="578" t="s">
        <v>3419</v>
      </c>
      <c r="D993" s="546">
        <v>45868</v>
      </c>
      <c r="E993" s="443">
        <v>45916</v>
      </c>
      <c r="F993" s="540" t="s">
        <v>3421</v>
      </c>
      <c r="G993" s="523"/>
      <c r="H993" s="579" t="s">
        <v>3218</v>
      </c>
      <c r="I993" s="561">
        <v>-32</v>
      </c>
      <c r="J993" s="77">
        <v>3</v>
      </c>
      <c r="K993" s="92"/>
    </row>
    <row r="994" spans="1:11" ht="24" x14ac:dyDescent="0.25">
      <c r="A994" s="14" t="s">
        <v>1506</v>
      </c>
      <c r="B994" s="334" t="s">
        <v>3378</v>
      </c>
      <c r="C994" s="578" t="s">
        <v>3422</v>
      </c>
      <c r="D994" s="546">
        <v>45877</v>
      </c>
      <c r="E994" s="443">
        <v>45916</v>
      </c>
      <c r="F994" s="540" t="s">
        <v>3423</v>
      </c>
      <c r="G994" s="523"/>
      <c r="H994" s="579" t="s">
        <v>3424</v>
      </c>
      <c r="I994" s="561">
        <v>129.96</v>
      </c>
      <c r="J994" s="77">
        <v>3</v>
      </c>
      <c r="K994" s="92"/>
    </row>
    <row r="995" spans="1:11" ht="60" x14ac:dyDescent="0.25">
      <c r="A995" s="14" t="s">
        <v>1506</v>
      </c>
      <c r="B995" s="334" t="s">
        <v>3378</v>
      </c>
      <c r="C995" s="578" t="s">
        <v>3422</v>
      </c>
      <c r="D995" s="546">
        <v>45877</v>
      </c>
      <c r="E995" s="443">
        <v>45916</v>
      </c>
      <c r="F995" s="540" t="s">
        <v>3425</v>
      </c>
      <c r="G995" s="523"/>
      <c r="H995" s="579" t="s">
        <v>3424</v>
      </c>
      <c r="I995" s="561">
        <v>-129.96</v>
      </c>
      <c r="J995" s="77">
        <v>3</v>
      </c>
      <c r="K995" s="92"/>
    </row>
    <row r="996" spans="1:11" ht="24" x14ac:dyDescent="0.25">
      <c r="A996" s="14" t="s">
        <v>1506</v>
      </c>
      <c r="B996" s="334" t="s">
        <v>3378</v>
      </c>
      <c r="C996" s="575" t="s">
        <v>3426</v>
      </c>
      <c r="D996" s="546">
        <v>45826</v>
      </c>
      <c r="E996" s="443">
        <v>45916</v>
      </c>
      <c r="F996" s="337" t="s">
        <v>3427</v>
      </c>
      <c r="G996" s="456">
        <v>31380123</v>
      </c>
      <c r="H996" s="419" t="s">
        <v>3428</v>
      </c>
      <c r="I996" s="561">
        <v>510.54</v>
      </c>
      <c r="J996" s="77">
        <v>3</v>
      </c>
      <c r="K996" s="92"/>
    </row>
    <row r="997" spans="1:11" ht="36" x14ac:dyDescent="0.25">
      <c r="A997" s="14" t="s">
        <v>1506</v>
      </c>
      <c r="B997" s="334" t="s">
        <v>3429</v>
      </c>
      <c r="C997" s="477" t="s">
        <v>3430</v>
      </c>
      <c r="D997" s="538">
        <v>45865</v>
      </c>
      <c r="E997" s="538">
        <v>45916</v>
      </c>
      <c r="F997" s="562" t="s">
        <v>3431</v>
      </c>
      <c r="G997" s="474" t="s">
        <v>3432</v>
      </c>
      <c r="H997" s="475" t="s">
        <v>3433</v>
      </c>
      <c r="I997" s="539">
        <v>66.010000000000005</v>
      </c>
      <c r="J997" s="77">
        <v>3</v>
      </c>
      <c r="K997" s="92"/>
    </row>
    <row r="998" spans="1:11" ht="72" x14ac:dyDescent="0.25">
      <c r="A998" s="14" t="s">
        <v>1506</v>
      </c>
      <c r="B998" s="334" t="s">
        <v>3429</v>
      </c>
      <c r="C998" s="477" t="s">
        <v>3430</v>
      </c>
      <c r="D998" s="538">
        <v>45865</v>
      </c>
      <c r="E998" s="443">
        <v>45916</v>
      </c>
      <c r="F998" s="562" t="s">
        <v>3434</v>
      </c>
      <c r="G998" s="474" t="s">
        <v>3432</v>
      </c>
      <c r="H998" s="475" t="s">
        <v>3433</v>
      </c>
      <c r="I998" s="539">
        <v>-66.010000000000005</v>
      </c>
      <c r="J998" s="77">
        <v>3</v>
      </c>
      <c r="K998" s="92"/>
    </row>
    <row r="999" spans="1:11" ht="36" x14ac:dyDescent="0.25">
      <c r="A999" s="14" t="s">
        <v>1506</v>
      </c>
      <c r="B999" s="334" t="s">
        <v>3429</v>
      </c>
      <c r="C999" s="477" t="s">
        <v>3435</v>
      </c>
      <c r="D999" s="538">
        <v>45865</v>
      </c>
      <c r="E999" s="538">
        <v>45916</v>
      </c>
      <c r="F999" s="565" t="s">
        <v>3436</v>
      </c>
      <c r="G999" s="474"/>
      <c r="H999" s="541" t="s">
        <v>3437</v>
      </c>
      <c r="I999" s="539">
        <v>16.2</v>
      </c>
      <c r="J999" s="77">
        <v>3</v>
      </c>
      <c r="K999" s="92"/>
    </row>
    <row r="1000" spans="1:11" ht="60" x14ac:dyDescent="0.25">
      <c r="A1000" s="14" t="s">
        <v>1506</v>
      </c>
      <c r="B1000" s="334" t="s">
        <v>3429</v>
      </c>
      <c r="C1000" s="477" t="s">
        <v>3435</v>
      </c>
      <c r="D1000" s="538">
        <v>45865</v>
      </c>
      <c r="E1000" s="443">
        <v>45916</v>
      </c>
      <c r="F1000" s="565" t="s">
        <v>3438</v>
      </c>
      <c r="G1000" s="474"/>
      <c r="H1000" s="541" t="s">
        <v>3437</v>
      </c>
      <c r="I1000" s="539">
        <v>-16.2</v>
      </c>
      <c r="J1000" s="77">
        <v>3</v>
      </c>
      <c r="K1000" s="92"/>
    </row>
    <row r="1001" spans="1:11" ht="24" x14ac:dyDescent="0.25">
      <c r="A1001" s="14" t="s">
        <v>1506</v>
      </c>
      <c r="B1001" s="334" t="s">
        <v>3429</v>
      </c>
      <c r="C1001" s="477" t="s">
        <v>3439</v>
      </c>
      <c r="D1001" s="538">
        <v>45865</v>
      </c>
      <c r="E1001" s="538">
        <v>45916</v>
      </c>
      <c r="F1001" s="565" t="s">
        <v>3436</v>
      </c>
      <c r="G1001" s="474"/>
      <c r="H1001" s="541" t="s">
        <v>3440</v>
      </c>
      <c r="I1001" s="539">
        <v>14.5</v>
      </c>
      <c r="J1001" s="77">
        <v>3</v>
      </c>
      <c r="K1001" s="92"/>
    </row>
    <row r="1002" spans="1:11" ht="60" x14ac:dyDescent="0.25">
      <c r="A1002" s="14" t="s">
        <v>1506</v>
      </c>
      <c r="B1002" s="334" t="s">
        <v>3429</v>
      </c>
      <c r="C1002" s="477" t="s">
        <v>3439</v>
      </c>
      <c r="D1002" s="538">
        <v>45865</v>
      </c>
      <c r="E1002" s="443">
        <v>45916</v>
      </c>
      <c r="F1002" s="565" t="s">
        <v>3438</v>
      </c>
      <c r="G1002" s="474"/>
      <c r="H1002" s="541" t="s">
        <v>3440</v>
      </c>
      <c r="I1002" s="539">
        <v>-14.5</v>
      </c>
      <c r="J1002" s="77">
        <v>3</v>
      </c>
      <c r="K1002" s="92"/>
    </row>
    <row r="1003" spans="1:11" ht="24" x14ac:dyDescent="0.25">
      <c r="A1003" s="14" t="s">
        <v>1506</v>
      </c>
      <c r="B1003" s="334" t="s">
        <v>3429</v>
      </c>
      <c r="C1003" s="477" t="s">
        <v>3441</v>
      </c>
      <c r="D1003" s="538">
        <v>45866</v>
      </c>
      <c r="E1003" s="538">
        <v>45916</v>
      </c>
      <c r="F1003" s="337" t="s">
        <v>3236</v>
      </c>
      <c r="G1003" s="580" t="s">
        <v>3442</v>
      </c>
      <c r="H1003" s="541" t="s">
        <v>3443</v>
      </c>
      <c r="I1003" s="539">
        <v>102</v>
      </c>
      <c r="J1003" s="77">
        <v>3</v>
      </c>
      <c r="K1003" s="92"/>
    </row>
    <row r="1004" spans="1:11" ht="60" x14ac:dyDescent="0.25">
      <c r="A1004" s="14" t="s">
        <v>1506</v>
      </c>
      <c r="B1004" s="334" t="s">
        <v>3429</v>
      </c>
      <c r="C1004" s="477" t="s">
        <v>3441</v>
      </c>
      <c r="D1004" s="538">
        <v>45866</v>
      </c>
      <c r="E1004" s="443">
        <v>45916</v>
      </c>
      <c r="F1004" s="337" t="s">
        <v>3444</v>
      </c>
      <c r="G1004" s="580" t="s">
        <v>3442</v>
      </c>
      <c r="H1004" s="541" t="s">
        <v>3443</v>
      </c>
      <c r="I1004" s="539">
        <v>-51</v>
      </c>
      <c r="J1004" s="77">
        <v>3</v>
      </c>
      <c r="K1004" s="92"/>
    </row>
    <row r="1005" spans="1:11" ht="24" x14ac:dyDescent="0.25">
      <c r="A1005" s="14" t="s">
        <v>1506</v>
      </c>
      <c r="B1005" s="334" t="s">
        <v>3429</v>
      </c>
      <c r="C1005" s="477" t="s">
        <v>3445</v>
      </c>
      <c r="D1005" s="538">
        <v>45866</v>
      </c>
      <c r="E1005" s="538">
        <v>45916</v>
      </c>
      <c r="F1005" s="565" t="s">
        <v>3436</v>
      </c>
      <c r="G1005" s="474"/>
      <c r="H1005" s="541" t="s">
        <v>3446</v>
      </c>
      <c r="I1005" s="539">
        <v>41.2</v>
      </c>
      <c r="J1005" s="77">
        <v>3</v>
      </c>
      <c r="K1005" s="92"/>
    </row>
    <row r="1006" spans="1:11" ht="60" x14ac:dyDescent="0.25">
      <c r="A1006" s="14" t="s">
        <v>1506</v>
      </c>
      <c r="B1006" s="334" t="s">
        <v>3429</v>
      </c>
      <c r="C1006" s="477" t="s">
        <v>3445</v>
      </c>
      <c r="D1006" s="538">
        <v>45866</v>
      </c>
      <c r="E1006" s="443">
        <v>45916</v>
      </c>
      <c r="F1006" s="565" t="s">
        <v>3438</v>
      </c>
      <c r="G1006" s="474"/>
      <c r="H1006" s="541" t="s">
        <v>3446</v>
      </c>
      <c r="I1006" s="539">
        <v>-41.2</v>
      </c>
      <c r="J1006" s="77">
        <v>3</v>
      </c>
      <c r="K1006" s="92"/>
    </row>
    <row r="1007" spans="1:11" ht="24" x14ac:dyDescent="0.25">
      <c r="A1007" s="14" t="s">
        <v>1506</v>
      </c>
      <c r="B1007" s="334" t="s">
        <v>3429</v>
      </c>
      <c r="C1007" s="477" t="s">
        <v>3447</v>
      </c>
      <c r="D1007" s="538">
        <v>45866</v>
      </c>
      <c r="E1007" s="538">
        <v>45916</v>
      </c>
      <c r="F1007" s="565" t="s">
        <v>3436</v>
      </c>
      <c r="G1007" s="474"/>
      <c r="H1007" s="541" t="s">
        <v>3448</v>
      </c>
      <c r="I1007" s="539">
        <v>19.399999999999999</v>
      </c>
      <c r="J1007" s="77">
        <v>3</v>
      </c>
      <c r="K1007" s="92"/>
    </row>
    <row r="1008" spans="1:11" ht="60" x14ac:dyDescent="0.25">
      <c r="A1008" s="14" t="s">
        <v>1506</v>
      </c>
      <c r="B1008" s="334" t="s">
        <v>3429</v>
      </c>
      <c r="C1008" s="477" t="s">
        <v>3447</v>
      </c>
      <c r="D1008" s="538">
        <v>45866</v>
      </c>
      <c r="E1008" s="443">
        <v>45916</v>
      </c>
      <c r="F1008" s="565" t="s">
        <v>3438</v>
      </c>
      <c r="G1008" s="474"/>
      <c r="H1008" s="541" t="s">
        <v>3448</v>
      </c>
      <c r="I1008" s="539">
        <v>-19.399999999999999</v>
      </c>
      <c r="J1008" s="77">
        <v>3</v>
      </c>
      <c r="K1008" s="92"/>
    </row>
    <row r="1009" spans="1:11" ht="24" x14ac:dyDescent="0.25">
      <c r="A1009" s="14" t="s">
        <v>1506</v>
      </c>
      <c r="B1009" s="334" t="s">
        <v>3429</v>
      </c>
      <c r="C1009" s="477" t="s">
        <v>3449</v>
      </c>
      <c r="D1009" s="538">
        <v>45866</v>
      </c>
      <c r="E1009" s="538">
        <v>45916</v>
      </c>
      <c r="F1009" s="562" t="s">
        <v>3450</v>
      </c>
      <c r="G1009" s="542" t="s">
        <v>3451</v>
      </c>
      <c r="H1009" s="541" t="s">
        <v>3452</v>
      </c>
      <c r="I1009" s="543">
        <v>66</v>
      </c>
      <c r="J1009" s="77">
        <v>3</v>
      </c>
      <c r="K1009" s="92"/>
    </row>
    <row r="1010" spans="1:11" ht="60" x14ac:dyDescent="0.25">
      <c r="A1010" s="14" t="s">
        <v>1506</v>
      </c>
      <c r="B1010" s="334" t="s">
        <v>3429</v>
      </c>
      <c r="C1010" s="477" t="s">
        <v>3449</v>
      </c>
      <c r="D1010" s="538">
        <v>45866</v>
      </c>
      <c r="E1010" s="443">
        <v>45916</v>
      </c>
      <c r="F1010" s="562" t="s">
        <v>3453</v>
      </c>
      <c r="G1010" s="542" t="s">
        <v>3451</v>
      </c>
      <c r="H1010" s="541" t="s">
        <v>3452</v>
      </c>
      <c r="I1010" s="543">
        <v>-66</v>
      </c>
      <c r="J1010" s="77">
        <v>3</v>
      </c>
      <c r="K1010" s="92"/>
    </row>
    <row r="1011" spans="1:11" ht="24" x14ac:dyDescent="0.25">
      <c r="A1011" s="14" t="s">
        <v>1506</v>
      </c>
      <c r="B1011" s="334" t="s">
        <v>3429</v>
      </c>
      <c r="C1011" s="477" t="s">
        <v>3454</v>
      </c>
      <c r="D1011" s="538">
        <v>45866</v>
      </c>
      <c r="E1011" s="538">
        <v>45916</v>
      </c>
      <c r="F1011" s="562" t="s">
        <v>3450</v>
      </c>
      <c r="G1011" s="474" t="s">
        <v>3455</v>
      </c>
      <c r="H1011" s="541" t="s">
        <v>3456</v>
      </c>
      <c r="I1011" s="539">
        <v>30</v>
      </c>
      <c r="J1011" s="77">
        <v>3</v>
      </c>
      <c r="K1011" s="92"/>
    </row>
    <row r="1012" spans="1:11" ht="60" x14ac:dyDescent="0.25">
      <c r="A1012" s="14" t="s">
        <v>1506</v>
      </c>
      <c r="B1012" s="334" t="s">
        <v>3429</v>
      </c>
      <c r="C1012" s="477" t="s">
        <v>3454</v>
      </c>
      <c r="D1012" s="538">
        <v>45866</v>
      </c>
      <c r="E1012" s="443">
        <v>45916</v>
      </c>
      <c r="F1012" s="562" t="s">
        <v>3453</v>
      </c>
      <c r="G1012" s="474" t="s">
        <v>3455</v>
      </c>
      <c r="H1012" s="541" t="s">
        <v>3456</v>
      </c>
      <c r="I1012" s="539">
        <v>-30</v>
      </c>
      <c r="J1012" s="77">
        <v>3</v>
      </c>
      <c r="K1012" s="92"/>
    </row>
    <row r="1013" spans="1:11" ht="24" x14ac:dyDescent="0.25">
      <c r="A1013" s="14" t="s">
        <v>1506</v>
      </c>
      <c r="B1013" s="334" t="s">
        <v>3429</v>
      </c>
      <c r="C1013" s="477" t="s">
        <v>3457</v>
      </c>
      <c r="D1013" s="538">
        <v>45866</v>
      </c>
      <c r="E1013" s="538">
        <v>45916</v>
      </c>
      <c r="F1013" s="565" t="s">
        <v>3458</v>
      </c>
      <c r="G1013" s="474"/>
      <c r="H1013" s="581" t="s">
        <v>3459</v>
      </c>
      <c r="I1013" s="539">
        <v>55.8</v>
      </c>
      <c r="J1013" s="77">
        <v>3</v>
      </c>
      <c r="K1013" s="92"/>
    </row>
    <row r="1014" spans="1:11" ht="60" x14ac:dyDescent="0.25">
      <c r="A1014" s="14" t="s">
        <v>1506</v>
      </c>
      <c r="B1014" s="334" t="s">
        <v>3429</v>
      </c>
      <c r="C1014" s="477" t="s">
        <v>3457</v>
      </c>
      <c r="D1014" s="538">
        <v>45866</v>
      </c>
      <c r="E1014" s="443">
        <v>45916</v>
      </c>
      <c r="F1014" s="565" t="s">
        <v>3460</v>
      </c>
      <c r="G1014" s="474"/>
      <c r="H1014" s="581" t="s">
        <v>3459</v>
      </c>
      <c r="I1014" s="539">
        <v>-55.8</v>
      </c>
      <c r="J1014" s="77">
        <v>3</v>
      </c>
      <c r="K1014" s="92"/>
    </row>
    <row r="1015" spans="1:11" ht="24" x14ac:dyDescent="0.25">
      <c r="A1015" s="14" t="s">
        <v>1506</v>
      </c>
      <c r="B1015" s="334" t="s">
        <v>3429</v>
      </c>
      <c r="C1015" s="477" t="s">
        <v>3461</v>
      </c>
      <c r="D1015" s="538">
        <v>45866</v>
      </c>
      <c r="E1015" s="538">
        <v>45916</v>
      </c>
      <c r="F1015" s="565" t="s">
        <v>3462</v>
      </c>
      <c r="G1015" s="474"/>
      <c r="H1015" s="541" t="s">
        <v>3463</v>
      </c>
      <c r="I1015" s="539">
        <v>4.8</v>
      </c>
      <c r="J1015" s="77">
        <v>3</v>
      </c>
      <c r="K1015" s="92"/>
    </row>
    <row r="1016" spans="1:11" ht="60" x14ac:dyDescent="0.25">
      <c r="A1016" s="14" t="s">
        <v>1506</v>
      </c>
      <c r="B1016" s="334" t="s">
        <v>3429</v>
      </c>
      <c r="C1016" s="477" t="s">
        <v>3461</v>
      </c>
      <c r="D1016" s="538">
        <v>45866</v>
      </c>
      <c r="E1016" s="443">
        <v>45916</v>
      </c>
      <c r="F1016" s="565" t="s">
        <v>3464</v>
      </c>
      <c r="G1016" s="474"/>
      <c r="H1016" s="541" t="s">
        <v>3463</v>
      </c>
      <c r="I1016" s="539">
        <v>-4.8</v>
      </c>
      <c r="J1016" s="77">
        <v>3</v>
      </c>
      <c r="K1016" s="92"/>
    </row>
    <row r="1017" spans="1:11" ht="24" x14ac:dyDescent="0.25">
      <c r="A1017" s="14" t="s">
        <v>1506</v>
      </c>
      <c r="B1017" s="334" t="s">
        <v>3429</v>
      </c>
      <c r="C1017" s="477" t="s">
        <v>3465</v>
      </c>
      <c r="D1017" s="538">
        <v>45866</v>
      </c>
      <c r="E1017" s="538">
        <v>45916</v>
      </c>
      <c r="F1017" s="565" t="s">
        <v>3462</v>
      </c>
      <c r="G1017" s="474"/>
      <c r="H1017" s="541" t="s">
        <v>3263</v>
      </c>
      <c r="I1017" s="539">
        <v>6.3</v>
      </c>
      <c r="J1017" s="77">
        <v>3</v>
      </c>
      <c r="K1017" s="92"/>
    </row>
    <row r="1018" spans="1:11" ht="60" x14ac:dyDescent="0.25">
      <c r="A1018" s="14" t="s">
        <v>1506</v>
      </c>
      <c r="B1018" s="334" t="s">
        <v>3429</v>
      </c>
      <c r="C1018" s="477" t="s">
        <v>3465</v>
      </c>
      <c r="D1018" s="538">
        <v>45866</v>
      </c>
      <c r="E1018" s="443">
        <v>45916</v>
      </c>
      <c r="F1018" s="565" t="s">
        <v>3464</v>
      </c>
      <c r="G1018" s="474"/>
      <c r="H1018" s="541" t="s">
        <v>3263</v>
      </c>
      <c r="I1018" s="539">
        <v>-6.3</v>
      </c>
      <c r="J1018" s="77">
        <v>3</v>
      </c>
      <c r="K1018" s="92"/>
    </row>
    <row r="1019" spans="1:11" ht="24" x14ac:dyDescent="0.25">
      <c r="A1019" s="14" t="s">
        <v>1506</v>
      </c>
      <c r="B1019" s="334" t="s">
        <v>3429</v>
      </c>
      <c r="C1019" s="477" t="s">
        <v>3466</v>
      </c>
      <c r="D1019" s="538">
        <v>45866</v>
      </c>
      <c r="E1019" s="538">
        <v>45916</v>
      </c>
      <c r="F1019" s="565" t="s">
        <v>3462</v>
      </c>
      <c r="G1019" s="474"/>
      <c r="H1019" s="541" t="s">
        <v>3463</v>
      </c>
      <c r="I1019" s="539">
        <v>2.2000000000000002</v>
      </c>
      <c r="J1019" s="77">
        <v>3</v>
      </c>
      <c r="K1019" s="92"/>
    </row>
    <row r="1020" spans="1:11" ht="60" x14ac:dyDescent="0.25">
      <c r="A1020" s="14" t="s">
        <v>1506</v>
      </c>
      <c r="B1020" s="334" t="s">
        <v>3429</v>
      </c>
      <c r="C1020" s="477" t="s">
        <v>3466</v>
      </c>
      <c r="D1020" s="538">
        <v>45866</v>
      </c>
      <c r="E1020" s="443">
        <v>45916</v>
      </c>
      <c r="F1020" s="565" t="s">
        <v>3464</v>
      </c>
      <c r="G1020" s="474"/>
      <c r="H1020" s="541" t="s">
        <v>3463</v>
      </c>
      <c r="I1020" s="539">
        <v>-2.2000000000000002</v>
      </c>
      <c r="J1020" s="77">
        <v>3</v>
      </c>
      <c r="K1020" s="92"/>
    </row>
    <row r="1021" spans="1:11" ht="24" x14ac:dyDescent="0.25">
      <c r="A1021" s="14" t="s">
        <v>1506</v>
      </c>
      <c r="B1021" s="334" t="s">
        <v>3429</v>
      </c>
      <c r="C1021" s="477" t="s">
        <v>3467</v>
      </c>
      <c r="D1021" s="538">
        <v>45866</v>
      </c>
      <c r="E1021" s="538">
        <v>45916</v>
      </c>
      <c r="F1021" s="565" t="s">
        <v>3462</v>
      </c>
      <c r="G1021" s="474"/>
      <c r="H1021" s="541" t="s">
        <v>3263</v>
      </c>
      <c r="I1021" s="539">
        <v>18.8</v>
      </c>
      <c r="J1021" s="77">
        <v>3</v>
      </c>
      <c r="K1021" s="92"/>
    </row>
    <row r="1022" spans="1:11" ht="60" x14ac:dyDescent="0.25">
      <c r="A1022" s="14" t="s">
        <v>1506</v>
      </c>
      <c r="B1022" s="334" t="s">
        <v>3429</v>
      </c>
      <c r="C1022" s="477" t="s">
        <v>3467</v>
      </c>
      <c r="D1022" s="538">
        <v>45866</v>
      </c>
      <c r="E1022" s="443">
        <v>45916</v>
      </c>
      <c r="F1022" s="565" t="s">
        <v>3464</v>
      </c>
      <c r="G1022" s="474"/>
      <c r="H1022" s="541" t="s">
        <v>3263</v>
      </c>
      <c r="I1022" s="539">
        <v>-18.8</v>
      </c>
      <c r="J1022" s="77">
        <v>3</v>
      </c>
      <c r="K1022" s="92"/>
    </row>
    <row r="1023" spans="1:11" ht="24" x14ac:dyDescent="0.25">
      <c r="A1023" s="14" t="s">
        <v>1506</v>
      </c>
      <c r="B1023" s="334" t="s">
        <v>3429</v>
      </c>
      <c r="C1023" s="477" t="s">
        <v>3468</v>
      </c>
      <c r="D1023" s="538">
        <v>45866</v>
      </c>
      <c r="E1023" s="538">
        <v>45916</v>
      </c>
      <c r="F1023" s="565" t="s">
        <v>3462</v>
      </c>
      <c r="G1023" s="474"/>
      <c r="H1023" s="541" t="s">
        <v>3263</v>
      </c>
      <c r="I1023" s="539">
        <v>6.2</v>
      </c>
      <c r="J1023" s="77">
        <v>3</v>
      </c>
      <c r="K1023" s="92"/>
    </row>
    <row r="1024" spans="1:11" ht="60" x14ac:dyDescent="0.25">
      <c r="A1024" s="14" t="s">
        <v>1506</v>
      </c>
      <c r="B1024" s="334" t="s">
        <v>3429</v>
      </c>
      <c r="C1024" s="477" t="s">
        <v>3468</v>
      </c>
      <c r="D1024" s="538">
        <v>45866</v>
      </c>
      <c r="E1024" s="443">
        <v>45916</v>
      </c>
      <c r="F1024" s="565" t="s">
        <v>3464</v>
      </c>
      <c r="G1024" s="474"/>
      <c r="H1024" s="541" t="s">
        <v>3263</v>
      </c>
      <c r="I1024" s="539">
        <v>-6.2</v>
      </c>
      <c r="J1024" s="77">
        <v>3</v>
      </c>
      <c r="K1024" s="92"/>
    </row>
    <row r="1025" spans="1:11" ht="24" x14ac:dyDescent="0.25">
      <c r="A1025" s="14" t="s">
        <v>1506</v>
      </c>
      <c r="B1025" s="334" t="s">
        <v>3429</v>
      </c>
      <c r="C1025" s="477" t="s">
        <v>3469</v>
      </c>
      <c r="D1025" s="538">
        <v>45867</v>
      </c>
      <c r="E1025" s="538">
        <v>45916</v>
      </c>
      <c r="F1025" s="562" t="s">
        <v>3450</v>
      </c>
      <c r="G1025" s="474" t="s">
        <v>3246</v>
      </c>
      <c r="H1025" s="541" t="s">
        <v>3283</v>
      </c>
      <c r="I1025" s="539">
        <v>100</v>
      </c>
      <c r="J1025" s="77">
        <v>3</v>
      </c>
      <c r="K1025" s="92"/>
    </row>
    <row r="1026" spans="1:11" ht="60" x14ac:dyDescent="0.25">
      <c r="A1026" s="14" t="s">
        <v>1506</v>
      </c>
      <c r="B1026" s="334" t="s">
        <v>3429</v>
      </c>
      <c r="C1026" s="477" t="s">
        <v>3469</v>
      </c>
      <c r="D1026" s="538">
        <v>45867</v>
      </c>
      <c r="E1026" s="443">
        <v>45916</v>
      </c>
      <c r="F1026" s="562" t="s">
        <v>3453</v>
      </c>
      <c r="G1026" s="474" t="s">
        <v>3246</v>
      </c>
      <c r="H1026" s="541" t="s">
        <v>3283</v>
      </c>
      <c r="I1026" s="539">
        <v>-100</v>
      </c>
      <c r="J1026" s="77">
        <v>3</v>
      </c>
      <c r="K1026" s="92"/>
    </row>
    <row r="1027" spans="1:11" ht="24" x14ac:dyDescent="0.25">
      <c r="A1027" s="14" t="s">
        <v>1506</v>
      </c>
      <c r="B1027" s="334" t="s">
        <v>3429</v>
      </c>
      <c r="C1027" s="477" t="s">
        <v>3470</v>
      </c>
      <c r="D1027" s="538">
        <v>45875</v>
      </c>
      <c r="E1027" s="538">
        <v>45916</v>
      </c>
      <c r="F1027" s="562" t="s">
        <v>3450</v>
      </c>
      <c r="G1027" s="474" t="s">
        <v>3246</v>
      </c>
      <c r="H1027" s="541" t="s">
        <v>3283</v>
      </c>
      <c r="I1027" s="539">
        <v>71</v>
      </c>
      <c r="J1027" s="77">
        <v>3</v>
      </c>
      <c r="K1027" s="92"/>
    </row>
    <row r="1028" spans="1:11" ht="60" x14ac:dyDescent="0.25">
      <c r="A1028" s="14" t="s">
        <v>1506</v>
      </c>
      <c r="B1028" s="334" t="s">
        <v>3429</v>
      </c>
      <c r="C1028" s="477" t="s">
        <v>3470</v>
      </c>
      <c r="D1028" s="538">
        <v>45875</v>
      </c>
      <c r="E1028" s="443">
        <v>45916</v>
      </c>
      <c r="F1028" s="562" t="s">
        <v>3453</v>
      </c>
      <c r="G1028" s="474" t="s">
        <v>3246</v>
      </c>
      <c r="H1028" s="541" t="s">
        <v>3283</v>
      </c>
      <c r="I1028" s="539">
        <v>-71</v>
      </c>
      <c r="J1028" s="77">
        <v>3</v>
      </c>
      <c r="K1028" s="92"/>
    </row>
    <row r="1029" spans="1:11" ht="24" x14ac:dyDescent="0.25">
      <c r="A1029" s="14" t="s">
        <v>1506</v>
      </c>
      <c r="B1029" s="334" t="s">
        <v>3429</v>
      </c>
      <c r="C1029" s="477" t="s">
        <v>3471</v>
      </c>
      <c r="D1029" s="538">
        <v>45876</v>
      </c>
      <c r="E1029" s="538">
        <v>45916</v>
      </c>
      <c r="F1029" s="565" t="s">
        <v>3462</v>
      </c>
      <c r="G1029" s="474"/>
      <c r="H1029" s="541" t="s">
        <v>3263</v>
      </c>
      <c r="I1029" s="539">
        <v>41.4</v>
      </c>
      <c r="J1029" s="77">
        <v>3</v>
      </c>
      <c r="K1029" s="92"/>
    </row>
    <row r="1030" spans="1:11" ht="60" x14ac:dyDescent="0.25">
      <c r="A1030" s="14" t="s">
        <v>1506</v>
      </c>
      <c r="B1030" s="334" t="s">
        <v>3429</v>
      </c>
      <c r="C1030" s="477" t="s">
        <v>3471</v>
      </c>
      <c r="D1030" s="538">
        <v>45876</v>
      </c>
      <c r="E1030" s="443">
        <v>45916</v>
      </c>
      <c r="F1030" s="565" t="s">
        <v>3464</v>
      </c>
      <c r="G1030" s="474"/>
      <c r="H1030" s="541" t="s">
        <v>3263</v>
      </c>
      <c r="I1030" s="539">
        <v>-41.4</v>
      </c>
      <c r="J1030" s="77">
        <v>3</v>
      </c>
      <c r="K1030" s="92"/>
    </row>
    <row r="1031" spans="1:11" ht="24" x14ac:dyDescent="0.25">
      <c r="A1031" s="14" t="s">
        <v>1506</v>
      </c>
      <c r="B1031" s="334" t="s">
        <v>3429</v>
      </c>
      <c r="C1031" s="477" t="s">
        <v>3472</v>
      </c>
      <c r="D1031" s="538">
        <v>45876</v>
      </c>
      <c r="E1031" s="538">
        <v>45916</v>
      </c>
      <c r="F1031" s="565" t="s">
        <v>3462</v>
      </c>
      <c r="G1031" s="478" t="s">
        <v>3473</v>
      </c>
      <c r="H1031" s="541" t="s">
        <v>3315</v>
      </c>
      <c r="I1031" s="539">
        <v>4.8</v>
      </c>
      <c r="J1031" s="77">
        <v>3</v>
      </c>
      <c r="K1031" s="92"/>
    </row>
    <row r="1032" spans="1:11" ht="60" x14ac:dyDescent="0.25">
      <c r="A1032" s="14" t="s">
        <v>1506</v>
      </c>
      <c r="B1032" s="334" t="s">
        <v>3429</v>
      </c>
      <c r="C1032" s="477" t="s">
        <v>3472</v>
      </c>
      <c r="D1032" s="538">
        <v>45876</v>
      </c>
      <c r="E1032" s="443">
        <v>45916</v>
      </c>
      <c r="F1032" s="565" t="s">
        <v>3464</v>
      </c>
      <c r="G1032" s="478" t="s">
        <v>3473</v>
      </c>
      <c r="H1032" s="541" t="s">
        <v>3315</v>
      </c>
      <c r="I1032" s="539">
        <v>-4.8</v>
      </c>
      <c r="J1032" s="77">
        <v>3</v>
      </c>
      <c r="K1032" s="92"/>
    </row>
    <row r="1033" spans="1:11" ht="24" x14ac:dyDescent="0.25">
      <c r="A1033" s="14" t="s">
        <v>1506</v>
      </c>
      <c r="B1033" s="334" t="s">
        <v>3429</v>
      </c>
      <c r="C1033" s="477" t="s">
        <v>3474</v>
      </c>
      <c r="D1033" s="538">
        <v>45876</v>
      </c>
      <c r="E1033" s="538">
        <v>45916</v>
      </c>
      <c r="F1033" s="565" t="s">
        <v>3462</v>
      </c>
      <c r="G1033" s="478" t="s">
        <v>3473</v>
      </c>
      <c r="H1033" s="541" t="s">
        <v>3315</v>
      </c>
      <c r="I1033" s="539">
        <v>21.9</v>
      </c>
      <c r="J1033" s="77">
        <v>3</v>
      </c>
      <c r="K1033" s="92"/>
    </row>
    <row r="1034" spans="1:11" ht="60" x14ac:dyDescent="0.25">
      <c r="A1034" s="14" t="s">
        <v>1506</v>
      </c>
      <c r="B1034" s="334" t="s">
        <v>3429</v>
      </c>
      <c r="C1034" s="477" t="s">
        <v>3474</v>
      </c>
      <c r="D1034" s="538">
        <v>45876</v>
      </c>
      <c r="E1034" s="443">
        <v>45916</v>
      </c>
      <c r="F1034" s="565" t="s">
        <v>3464</v>
      </c>
      <c r="G1034" s="478" t="s">
        <v>3473</v>
      </c>
      <c r="H1034" s="541" t="s">
        <v>3315</v>
      </c>
      <c r="I1034" s="539">
        <v>-21.9</v>
      </c>
      <c r="J1034" s="77">
        <v>3</v>
      </c>
      <c r="K1034" s="92"/>
    </row>
    <row r="1035" spans="1:11" ht="24" x14ac:dyDescent="0.25">
      <c r="A1035" s="14" t="s">
        <v>1506</v>
      </c>
      <c r="B1035" s="334" t="s">
        <v>3429</v>
      </c>
      <c r="C1035" s="477" t="s">
        <v>3475</v>
      </c>
      <c r="D1035" s="538">
        <v>45876</v>
      </c>
      <c r="E1035" s="538">
        <v>45916</v>
      </c>
      <c r="F1035" s="562" t="s">
        <v>3450</v>
      </c>
      <c r="G1035" s="474" t="s">
        <v>3476</v>
      </c>
      <c r="H1035" s="541" t="s">
        <v>3477</v>
      </c>
      <c r="I1035" s="539">
        <v>100</v>
      </c>
      <c r="J1035" s="77">
        <v>3</v>
      </c>
      <c r="K1035" s="92"/>
    </row>
    <row r="1036" spans="1:11" ht="60" x14ac:dyDescent="0.25">
      <c r="A1036" s="14" t="s">
        <v>1506</v>
      </c>
      <c r="B1036" s="334" t="s">
        <v>3429</v>
      </c>
      <c r="C1036" s="477" t="s">
        <v>3475</v>
      </c>
      <c r="D1036" s="538">
        <v>45876</v>
      </c>
      <c r="E1036" s="443">
        <v>45916</v>
      </c>
      <c r="F1036" s="562" t="s">
        <v>3453</v>
      </c>
      <c r="G1036" s="474" t="s">
        <v>3476</v>
      </c>
      <c r="H1036" s="541" t="s">
        <v>3477</v>
      </c>
      <c r="I1036" s="539">
        <v>-100</v>
      </c>
      <c r="J1036" s="77">
        <v>3</v>
      </c>
      <c r="K1036" s="92"/>
    </row>
    <row r="1037" spans="1:11" ht="24" x14ac:dyDescent="0.25">
      <c r="A1037" s="14" t="s">
        <v>1506</v>
      </c>
      <c r="B1037" s="334" t="s">
        <v>3429</v>
      </c>
      <c r="C1037" s="477" t="s">
        <v>3478</v>
      </c>
      <c r="D1037" s="538">
        <v>45876</v>
      </c>
      <c r="E1037" s="538">
        <v>45916</v>
      </c>
      <c r="F1037" s="562" t="s">
        <v>3450</v>
      </c>
      <c r="G1037" s="580" t="s">
        <v>3479</v>
      </c>
      <c r="H1037" s="541" t="s">
        <v>3480</v>
      </c>
      <c r="I1037" s="539">
        <v>62.01</v>
      </c>
      <c r="J1037" s="77">
        <v>3</v>
      </c>
      <c r="K1037" s="92"/>
    </row>
    <row r="1038" spans="1:11" ht="60" x14ac:dyDescent="0.25">
      <c r="A1038" s="14" t="s">
        <v>1506</v>
      </c>
      <c r="B1038" s="334" t="s">
        <v>3429</v>
      </c>
      <c r="C1038" s="477" t="s">
        <v>3478</v>
      </c>
      <c r="D1038" s="538">
        <v>45876</v>
      </c>
      <c r="E1038" s="443">
        <v>45916</v>
      </c>
      <c r="F1038" s="562" t="s">
        <v>3453</v>
      </c>
      <c r="G1038" s="580" t="s">
        <v>3479</v>
      </c>
      <c r="H1038" s="541" t="s">
        <v>3480</v>
      </c>
      <c r="I1038" s="539">
        <v>-62.01</v>
      </c>
      <c r="J1038" s="77">
        <v>3</v>
      </c>
      <c r="K1038" s="92"/>
    </row>
    <row r="1039" spans="1:11" ht="24" x14ac:dyDescent="0.25">
      <c r="A1039" s="14" t="s">
        <v>1506</v>
      </c>
      <c r="B1039" s="334" t="s">
        <v>3429</v>
      </c>
      <c r="C1039" s="477" t="s">
        <v>3481</v>
      </c>
      <c r="D1039" s="538">
        <v>45876</v>
      </c>
      <c r="E1039" s="538">
        <v>45916</v>
      </c>
      <c r="F1039" s="562" t="s">
        <v>3450</v>
      </c>
      <c r="G1039" s="474">
        <v>51294010</v>
      </c>
      <c r="H1039" s="541" t="s">
        <v>2574</v>
      </c>
      <c r="I1039" s="539">
        <v>86.5</v>
      </c>
      <c r="J1039" s="77">
        <v>3</v>
      </c>
      <c r="K1039" s="92"/>
    </row>
    <row r="1040" spans="1:11" ht="60" x14ac:dyDescent="0.25">
      <c r="A1040" s="14" t="s">
        <v>1506</v>
      </c>
      <c r="B1040" s="334" t="s">
        <v>3429</v>
      </c>
      <c r="C1040" s="477" t="s">
        <v>3481</v>
      </c>
      <c r="D1040" s="538">
        <v>45876</v>
      </c>
      <c r="E1040" s="443">
        <v>45916</v>
      </c>
      <c r="F1040" s="562" t="s">
        <v>3453</v>
      </c>
      <c r="G1040" s="474">
        <v>51294010</v>
      </c>
      <c r="H1040" s="541" t="s">
        <v>2574</v>
      </c>
      <c r="I1040" s="539">
        <v>-86.5</v>
      </c>
      <c r="J1040" s="77">
        <v>3</v>
      </c>
      <c r="K1040" s="92"/>
    </row>
    <row r="1041" spans="1:11" ht="13.2" x14ac:dyDescent="0.25">
      <c r="A1041" s="14" t="s">
        <v>1506</v>
      </c>
      <c r="B1041" s="334" t="s">
        <v>3482</v>
      </c>
      <c r="C1041" s="477" t="s">
        <v>3483</v>
      </c>
      <c r="D1041" s="538" t="s">
        <v>3484</v>
      </c>
      <c r="E1041" s="538"/>
      <c r="F1041" s="562" t="s">
        <v>3485</v>
      </c>
      <c r="G1041" s="474">
        <v>31380123</v>
      </c>
      <c r="H1041" s="541" t="s">
        <v>3428</v>
      </c>
      <c r="I1041" s="539">
        <v>24.88</v>
      </c>
      <c r="J1041" s="77">
        <v>3</v>
      </c>
      <c r="K1041" s="92"/>
    </row>
    <row r="1042" spans="1:11" ht="13.2" x14ac:dyDescent="0.25">
      <c r="A1042" s="14" t="s">
        <v>1506</v>
      </c>
      <c r="B1042" s="334" t="s">
        <v>3486</v>
      </c>
      <c r="C1042" s="477" t="s">
        <v>3487</v>
      </c>
      <c r="D1042" s="538" t="s">
        <v>2293</v>
      </c>
      <c r="E1042" s="538">
        <v>46062</v>
      </c>
      <c r="F1042" s="562" t="s">
        <v>3488</v>
      </c>
      <c r="G1042" s="474" t="s">
        <v>3489</v>
      </c>
      <c r="H1042" s="541" t="s">
        <v>3490</v>
      </c>
      <c r="I1042" s="539">
        <v>114.49</v>
      </c>
      <c r="J1042" s="77">
        <v>3</v>
      </c>
      <c r="K1042" s="92"/>
    </row>
    <row r="1043" spans="1:11" ht="13.2" x14ac:dyDescent="0.25">
      <c r="A1043" s="14" t="s">
        <v>1506</v>
      </c>
      <c r="B1043" s="334" t="s">
        <v>3486</v>
      </c>
      <c r="C1043" s="477" t="s">
        <v>3491</v>
      </c>
      <c r="D1043" s="538" t="s">
        <v>3492</v>
      </c>
      <c r="E1043" s="538">
        <v>46062</v>
      </c>
      <c r="F1043" s="562" t="s">
        <v>3493</v>
      </c>
      <c r="G1043" s="474" t="s">
        <v>3489</v>
      </c>
      <c r="H1043" s="541" t="s">
        <v>3490</v>
      </c>
      <c r="I1043" s="539">
        <v>880.88</v>
      </c>
      <c r="J1043" s="77">
        <v>3</v>
      </c>
      <c r="K1043" s="92"/>
    </row>
    <row r="1044" spans="1:11" ht="24" x14ac:dyDescent="0.25">
      <c r="A1044" s="14" t="s">
        <v>1506</v>
      </c>
      <c r="B1044" s="334" t="s">
        <v>3486</v>
      </c>
      <c r="C1044" s="477" t="s">
        <v>3494</v>
      </c>
      <c r="D1044" s="538" t="s">
        <v>3304</v>
      </c>
      <c r="E1044" s="538">
        <v>46062</v>
      </c>
      <c r="F1044" s="562" t="s">
        <v>3495</v>
      </c>
      <c r="G1044" s="474"/>
      <c r="H1044" s="541" t="s">
        <v>3131</v>
      </c>
      <c r="I1044" s="539">
        <v>180</v>
      </c>
      <c r="J1044" s="77">
        <v>3</v>
      </c>
      <c r="K1044" s="92"/>
    </row>
    <row r="1045" spans="1:11" ht="13.2" x14ac:dyDescent="0.25">
      <c r="A1045" s="14" t="s">
        <v>1506</v>
      </c>
      <c r="B1045" s="334" t="s">
        <v>3486</v>
      </c>
      <c r="C1045" s="334" t="s">
        <v>3486</v>
      </c>
      <c r="D1045" s="538" t="s">
        <v>3277</v>
      </c>
      <c r="E1045" s="538">
        <v>46062</v>
      </c>
      <c r="F1045" s="562" t="s">
        <v>3496</v>
      </c>
      <c r="G1045" s="474"/>
      <c r="H1045" s="541" t="s">
        <v>3497</v>
      </c>
      <c r="I1045" s="539">
        <v>450</v>
      </c>
      <c r="J1045" s="77">
        <v>3</v>
      </c>
      <c r="K1045" s="92"/>
    </row>
    <row r="1046" spans="1:11" ht="24" x14ac:dyDescent="0.25">
      <c r="A1046" s="14" t="s">
        <v>1506</v>
      </c>
      <c r="B1046" s="334" t="s">
        <v>3486</v>
      </c>
      <c r="C1046" s="334" t="s">
        <v>3486</v>
      </c>
      <c r="D1046" s="538" t="s">
        <v>3291</v>
      </c>
      <c r="E1046" s="538">
        <v>46062</v>
      </c>
      <c r="F1046" s="562" t="s">
        <v>3498</v>
      </c>
      <c r="G1046" s="474"/>
      <c r="H1046" s="541" t="s">
        <v>3497</v>
      </c>
      <c r="I1046" s="539">
        <f>1787*2*0.296</f>
        <v>1057.904</v>
      </c>
      <c r="J1046" s="77">
        <v>3</v>
      </c>
      <c r="K1046" s="92"/>
    </row>
    <row r="1047" spans="1:11" ht="34.799999999999997" x14ac:dyDescent="0.25">
      <c r="A1047" s="14" t="s">
        <v>1506</v>
      </c>
      <c r="B1047" s="416"/>
      <c r="C1047" s="552"/>
      <c r="D1047" s="418"/>
      <c r="E1047" s="337"/>
      <c r="F1047" s="452" t="s">
        <v>3499</v>
      </c>
      <c r="G1047" s="417"/>
      <c r="H1047" s="420"/>
      <c r="I1047" s="338"/>
      <c r="J1047" s="77">
        <v>3</v>
      </c>
      <c r="K1047" s="92"/>
    </row>
    <row r="1048" spans="1:11" ht="24" x14ac:dyDescent="0.25">
      <c r="A1048" s="14" t="s">
        <v>1506</v>
      </c>
      <c r="B1048" s="416" t="s">
        <v>3500</v>
      </c>
      <c r="C1048" s="552">
        <v>20250833</v>
      </c>
      <c r="D1048" s="418" t="s">
        <v>3501</v>
      </c>
      <c r="E1048" s="337"/>
      <c r="F1048" s="420" t="s">
        <v>3502</v>
      </c>
      <c r="G1048" s="417">
        <v>31380123</v>
      </c>
      <c r="H1048" s="417" t="s">
        <v>2916</v>
      </c>
      <c r="I1048" s="338">
        <v>519.22</v>
      </c>
      <c r="J1048" s="77">
        <v>3</v>
      </c>
      <c r="K1048" s="92"/>
    </row>
    <row r="1049" spans="1:11" ht="24" x14ac:dyDescent="0.25">
      <c r="A1049" s="14" t="s">
        <v>1506</v>
      </c>
      <c r="B1049" s="416" t="s">
        <v>3503</v>
      </c>
      <c r="C1049" s="552">
        <v>20250836</v>
      </c>
      <c r="D1049" s="418" t="s">
        <v>3501</v>
      </c>
      <c r="E1049" s="337"/>
      <c r="F1049" s="420" t="s">
        <v>3504</v>
      </c>
      <c r="G1049" s="417">
        <v>31380123</v>
      </c>
      <c r="H1049" s="417" t="s">
        <v>2916</v>
      </c>
      <c r="I1049" s="338">
        <v>519.22</v>
      </c>
      <c r="J1049" s="77">
        <v>3</v>
      </c>
      <c r="K1049" s="92"/>
    </row>
    <row r="1050" spans="1:11" ht="24" x14ac:dyDescent="0.25">
      <c r="A1050" s="14" t="s">
        <v>1506</v>
      </c>
      <c r="B1050" s="416" t="s">
        <v>3505</v>
      </c>
      <c r="C1050" s="552">
        <v>20250886</v>
      </c>
      <c r="D1050" s="418" t="s">
        <v>3501</v>
      </c>
      <c r="E1050" s="337"/>
      <c r="F1050" s="420" t="s">
        <v>3506</v>
      </c>
      <c r="G1050" s="417">
        <v>31380123</v>
      </c>
      <c r="H1050" s="417" t="s">
        <v>2916</v>
      </c>
      <c r="I1050" s="338">
        <v>453.22</v>
      </c>
      <c r="J1050" s="77">
        <v>3</v>
      </c>
      <c r="K1050" s="92"/>
    </row>
    <row r="1051" spans="1:11" ht="24" x14ac:dyDescent="0.25">
      <c r="A1051" s="14" t="s">
        <v>1506</v>
      </c>
      <c r="B1051" s="416" t="s">
        <v>3507</v>
      </c>
      <c r="C1051" s="416" t="s">
        <v>3508</v>
      </c>
      <c r="D1051" s="418" t="s">
        <v>2140</v>
      </c>
      <c r="E1051" s="337" t="s">
        <v>2095</v>
      </c>
      <c r="F1051" s="420" t="s">
        <v>3509</v>
      </c>
      <c r="G1051" s="417" t="s">
        <v>3510</v>
      </c>
      <c r="H1051" s="417" t="s">
        <v>3511</v>
      </c>
      <c r="I1051" s="338">
        <v>560</v>
      </c>
      <c r="J1051" s="77">
        <v>3</v>
      </c>
      <c r="K1051" s="92"/>
    </row>
    <row r="1052" spans="1:11" ht="13.2" x14ac:dyDescent="0.25">
      <c r="A1052" s="14" t="s">
        <v>1506</v>
      </c>
      <c r="B1052" s="416" t="s">
        <v>3512</v>
      </c>
      <c r="C1052" s="416" t="s">
        <v>3512</v>
      </c>
      <c r="D1052" s="418">
        <v>45778</v>
      </c>
      <c r="E1052" s="422">
        <v>45867</v>
      </c>
      <c r="F1052" s="420" t="s">
        <v>3513</v>
      </c>
      <c r="G1052" s="582"/>
      <c r="H1052" s="458" t="s">
        <v>2638</v>
      </c>
      <c r="I1052" s="338">
        <v>768.75</v>
      </c>
      <c r="J1052" s="77">
        <v>3</v>
      </c>
      <c r="K1052" s="92"/>
    </row>
    <row r="1053" spans="1:11" ht="24" x14ac:dyDescent="0.25">
      <c r="A1053" s="14" t="s">
        <v>1506</v>
      </c>
      <c r="B1053" s="416" t="s">
        <v>3512</v>
      </c>
      <c r="C1053" s="552" t="s">
        <v>3514</v>
      </c>
      <c r="D1053" s="418">
        <v>45779</v>
      </c>
      <c r="E1053" s="422">
        <v>45867</v>
      </c>
      <c r="F1053" s="420" t="s">
        <v>3515</v>
      </c>
      <c r="G1053" s="417" t="s">
        <v>3510</v>
      </c>
      <c r="H1053" s="458" t="s">
        <v>3511</v>
      </c>
      <c r="I1053" s="338">
        <v>218</v>
      </c>
      <c r="J1053" s="77">
        <v>3</v>
      </c>
      <c r="K1053" s="92"/>
    </row>
    <row r="1054" spans="1:11" ht="13.2" x14ac:dyDescent="0.25">
      <c r="A1054" s="14" t="s">
        <v>1506</v>
      </c>
      <c r="B1054" s="416" t="s">
        <v>3512</v>
      </c>
      <c r="C1054" s="552" t="s">
        <v>3516</v>
      </c>
      <c r="D1054" s="418">
        <v>45779</v>
      </c>
      <c r="E1054" s="422">
        <v>45867</v>
      </c>
      <c r="F1054" s="420" t="s">
        <v>3517</v>
      </c>
      <c r="G1054" s="417" t="s">
        <v>3510</v>
      </c>
      <c r="H1054" s="458" t="s">
        <v>3511</v>
      </c>
      <c r="I1054" s="338">
        <v>130</v>
      </c>
      <c r="J1054" s="77">
        <v>3</v>
      </c>
      <c r="K1054" s="92"/>
    </row>
    <row r="1055" spans="1:11" ht="13.2" x14ac:dyDescent="0.25">
      <c r="A1055" s="14" t="s">
        <v>1506</v>
      </c>
      <c r="B1055" s="416" t="s">
        <v>3512</v>
      </c>
      <c r="C1055" s="552" t="s">
        <v>3518</v>
      </c>
      <c r="D1055" s="418">
        <v>45779</v>
      </c>
      <c r="E1055" s="422">
        <v>45867</v>
      </c>
      <c r="F1055" s="420" t="s">
        <v>3519</v>
      </c>
      <c r="G1055" s="417" t="s">
        <v>3510</v>
      </c>
      <c r="H1055" s="458" t="s">
        <v>3511</v>
      </c>
      <c r="I1055" s="338">
        <v>102</v>
      </c>
      <c r="J1055" s="77">
        <v>3</v>
      </c>
      <c r="K1055" s="92"/>
    </row>
    <row r="1056" spans="1:11" ht="13.2" x14ac:dyDescent="0.25">
      <c r="A1056" s="14" t="s">
        <v>1506</v>
      </c>
      <c r="B1056" s="416" t="s">
        <v>3512</v>
      </c>
      <c r="C1056" s="552" t="s">
        <v>3520</v>
      </c>
      <c r="D1056" s="418">
        <v>45779</v>
      </c>
      <c r="E1056" s="422">
        <v>45867</v>
      </c>
      <c r="F1056" s="420" t="s">
        <v>3521</v>
      </c>
      <c r="G1056" s="582"/>
      <c r="H1056" s="458" t="s">
        <v>3522</v>
      </c>
      <c r="I1056" s="338">
        <v>70</v>
      </c>
      <c r="J1056" s="77">
        <v>3</v>
      </c>
      <c r="K1056" s="92"/>
    </row>
    <row r="1057" spans="1:11" ht="24" x14ac:dyDescent="0.25">
      <c r="A1057" s="14" t="s">
        <v>1506</v>
      </c>
      <c r="B1057" s="416" t="s">
        <v>3512</v>
      </c>
      <c r="C1057" s="552" t="s">
        <v>3523</v>
      </c>
      <c r="D1057" s="418">
        <v>45781</v>
      </c>
      <c r="E1057" s="422">
        <v>45867</v>
      </c>
      <c r="F1057" s="420" t="s">
        <v>3524</v>
      </c>
      <c r="G1057" s="582"/>
      <c r="H1057" s="458" t="s">
        <v>3224</v>
      </c>
      <c r="I1057" s="338">
        <v>80</v>
      </c>
      <c r="J1057" s="77">
        <v>3</v>
      </c>
      <c r="K1057" s="92"/>
    </row>
    <row r="1058" spans="1:11" ht="24" x14ac:dyDescent="0.25">
      <c r="A1058" s="14" t="s">
        <v>1506</v>
      </c>
      <c r="B1058" s="416" t="s">
        <v>3512</v>
      </c>
      <c r="C1058" s="552" t="s">
        <v>3525</v>
      </c>
      <c r="D1058" s="418">
        <v>45781</v>
      </c>
      <c r="E1058" s="422">
        <v>45867</v>
      </c>
      <c r="F1058" s="420" t="s">
        <v>3524</v>
      </c>
      <c r="G1058" s="582"/>
      <c r="H1058" s="458" t="s">
        <v>3224</v>
      </c>
      <c r="I1058" s="338">
        <v>80</v>
      </c>
      <c r="J1058" s="77">
        <v>3</v>
      </c>
      <c r="K1058" s="92"/>
    </row>
    <row r="1059" spans="1:11" ht="21" x14ac:dyDescent="0.25">
      <c r="A1059" s="14" t="s">
        <v>1506</v>
      </c>
      <c r="B1059" s="416" t="s">
        <v>3512</v>
      </c>
      <c r="C1059" s="552" t="s">
        <v>3526</v>
      </c>
      <c r="D1059" s="418">
        <v>45778</v>
      </c>
      <c r="E1059" s="422">
        <v>45867</v>
      </c>
      <c r="F1059" s="420" t="s">
        <v>3527</v>
      </c>
      <c r="G1059" s="582" t="s">
        <v>3528</v>
      </c>
      <c r="H1059" s="458" t="s">
        <v>3529</v>
      </c>
      <c r="I1059" s="338">
        <v>377</v>
      </c>
      <c r="J1059" s="77">
        <v>3</v>
      </c>
      <c r="K1059" s="92"/>
    </row>
    <row r="1060" spans="1:11" ht="13.2" x14ac:dyDescent="0.25">
      <c r="A1060" s="14" t="s">
        <v>1506</v>
      </c>
      <c r="B1060" s="416" t="s">
        <v>3512</v>
      </c>
      <c r="C1060" s="552" t="s">
        <v>3530</v>
      </c>
      <c r="D1060" s="418">
        <v>45785</v>
      </c>
      <c r="E1060" s="422">
        <v>45867</v>
      </c>
      <c r="F1060" s="420" t="s">
        <v>3531</v>
      </c>
      <c r="G1060" s="582" t="s">
        <v>3532</v>
      </c>
      <c r="H1060" s="458" t="s">
        <v>3533</v>
      </c>
      <c r="I1060" s="338">
        <v>35.270000000000003</v>
      </c>
      <c r="J1060" s="77">
        <v>3</v>
      </c>
      <c r="K1060" s="92"/>
    </row>
    <row r="1061" spans="1:11" ht="24" x14ac:dyDescent="0.25">
      <c r="A1061" s="14" t="s">
        <v>1506</v>
      </c>
      <c r="B1061" s="416" t="s">
        <v>3512</v>
      </c>
      <c r="C1061" s="552" t="s">
        <v>3534</v>
      </c>
      <c r="D1061" s="418">
        <v>45789</v>
      </c>
      <c r="E1061" s="422">
        <v>45867</v>
      </c>
      <c r="F1061" s="420" t="s">
        <v>3535</v>
      </c>
      <c r="G1061" s="582"/>
      <c r="H1061" s="458" t="s">
        <v>3231</v>
      </c>
      <c r="I1061" s="338">
        <v>80</v>
      </c>
      <c r="J1061" s="77">
        <v>3</v>
      </c>
      <c r="K1061" s="92"/>
    </row>
    <row r="1062" spans="1:11" ht="24" x14ac:dyDescent="0.25">
      <c r="A1062" s="14" t="s">
        <v>1506</v>
      </c>
      <c r="B1062" s="416" t="s">
        <v>3512</v>
      </c>
      <c r="C1062" s="552" t="s">
        <v>3536</v>
      </c>
      <c r="D1062" s="418">
        <v>45789</v>
      </c>
      <c r="E1062" s="422">
        <v>45867</v>
      </c>
      <c r="F1062" s="420" t="s">
        <v>3535</v>
      </c>
      <c r="G1062" s="582"/>
      <c r="H1062" s="458" t="s">
        <v>3231</v>
      </c>
      <c r="I1062" s="338">
        <v>80</v>
      </c>
      <c r="J1062" s="77">
        <v>3</v>
      </c>
      <c r="K1062" s="92"/>
    </row>
    <row r="1063" spans="1:11" ht="24" x14ac:dyDescent="0.25">
      <c r="A1063" s="14" t="s">
        <v>1506</v>
      </c>
      <c r="B1063" s="416" t="s">
        <v>3512</v>
      </c>
      <c r="C1063" s="552" t="s">
        <v>3537</v>
      </c>
      <c r="D1063" s="418">
        <v>45785</v>
      </c>
      <c r="E1063" s="422">
        <v>45867</v>
      </c>
      <c r="F1063" s="420" t="s">
        <v>3538</v>
      </c>
      <c r="G1063" s="582"/>
      <c r="H1063" s="458" t="s">
        <v>3231</v>
      </c>
      <c r="I1063" s="338">
        <v>25</v>
      </c>
      <c r="J1063" s="77">
        <v>3</v>
      </c>
      <c r="K1063" s="92"/>
    </row>
    <row r="1064" spans="1:11" ht="24" x14ac:dyDescent="0.25">
      <c r="A1064" s="14" t="s">
        <v>1506</v>
      </c>
      <c r="B1064" s="416" t="s">
        <v>3512</v>
      </c>
      <c r="C1064" s="552" t="s">
        <v>3539</v>
      </c>
      <c r="D1064" s="418">
        <v>45785</v>
      </c>
      <c r="E1064" s="422">
        <v>45867</v>
      </c>
      <c r="F1064" s="420" t="s">
        <v>3538</v>
      </c>
      <c r="G1064" s="582"/>
      <c r="H1064" s="458" t="s">
        <v>3231</v>
      </c>
      <c r="I1064" s="338">
        <v>25</v>
      </c>
      <c r="J1064" s="77">
        <v>3</v>
      </c>
      <c r="K1064" s="92"/>
    </row>
    <row r="1065" spans="1:11" ht="21" x14ac:dyDescent="0.25">
      <c r="A1065" s="14" t="s">
        <v>1506</v>
      </c>
      <c r="B1065" s="416" t="s">
        <v>3540</v>
      </c>
      <c r="C1065" s="552">
        <v>6803970448</v>
      </c>
      <c r="D1065" s="418" t="s">
        <v>2141</v>
      </c>
      <c r="E1065" s="420"/>
      <c r="F1065" s="420" t="s">
        <v>3541</v>
      </c>
      <c r="G1065" s="582">
        <v>151700</v>
      </c>
      <c r="H1065" s="458" t="s">
        <v>2106</v>
      </c>
      <c r="I1065" s="338">
        <v>57.6</v>
      </c>
      <c r="J1065" s="77">
        <v>3</v>
      </c>
      <c r="K1065" s="92"/>
    </row>
    <row r="1066" spans="1:11" ht="21" x14ac:dyDescent="0.25">
      <c r="A1066" s="14" t="s">
        <v>1506</v>
      </c>
      <c r="B1066" s="416" t="s">
        <v>3542</v>
      </c>
      <c r="C1066" s="552">
        <v>6803970448</v>
      </c>
      <c r="D1066" s="418" t="s">
        <v>2150</v>
      </c>
      <c r="E1066" s="420"/>
      <c r="F1066" s="420" t="s">
        <v>3543</v>
      </c>
      <c r="G1066" s="582">
        <v>151700</v>
      </c>
      <c r="H1066" s="458" t="s">
        <v>2106</v>
      </c>
      <c r="I1066" s="338">
        <v>-57.6</v>
      </c>
      <c r="J1066" s="77">
        <v>3</v>
      </c>
      <c r="K1066" s="92"/>
    </row>
    <row r="1067" spans="1:11" ht="21" x14ac:dyDescent="0.25">
      <c r="A1067" s="14" t="s">
        <v>1506</v>
      </c>
      <c r="B1067" s="416" t="s">
        <v>3544</v>
      </c>
      <c r="C1067" s="552">
        <v>6803970547</v>
      </c>
      <c r="D1067" s="418" t="s">
        <v>2141</v>
      </c>
      <c r="E1067" s="420"/>
      <c r="F1067" s="420" t="s">
        <v>3545</v>
      </c>
      <c r="G1067" s="582">
        <v>151700</v>
      </c>
      <c r="H1067" s="458" t="s">
        <v>2106</v>
      </c>
      <c r="I1067" s="338">
        <v>14.4</v>
      </c>
      <c r="J1067" s="77">
        <v>3</v>
      </c>
      <c r="K1067" s="92"/>
    </row>
    <row r="1068" spans="1:11" ht="21" x14ac:dyDescent="0.25">
      <c r="A1068" s="14" t="s">
        <v>1506</v>
      </c>
      <c r="B1068" s="416" t="s">
        <v>3546</v>
      </c>
      <c r="C1068" s="552">
        <v>6803970547</v>
      </c>
      <c r="D1068" s="418" t="s">
        <v>2150</v>
      </c>
      <c r="E1068" s="420"/>
      <c r="F1068" s="420" t="s">
        <v>3547</v>
      </c>
      <c r="G1068" s="582">
        <v>151700</v>
      </c>
      <c r="H1068" s="458" t="s">
        <v>2106</v>
      </c>
      <c r="I1068" s="338">
        <v>-14.4</v>
      </c>
      <c r="J1068" s="77">
        <v>3</v>
      </c>
      <c r="K1068" s="92"/>
    </row>
    <row r="1069" spans="1:11" ht="36" x14ac:dyDescent="0.25">
      <c r="A1069" s="14" t="s">
        <v>1506</v>
      </c>
      <c r="B1069" s="416" t="s">
        <v>3548</v>
      </c>
      <c r="C1069" s="552">
        <v>2846</v>
      </c>
      <c r="D1069" s="418" t="s">
        <v>2684</v>
      </c>
      <c r="E1069" s="422">
        <v>45946</v>
      </c>
      <c r="F1069" s="337" t="s">
        <v>3549</v>
      </c>
      <c r="G1069" s="417" t="s">
        <v>3550</v>
      </c>
      <c r="H1069" s="417" t="s">
        <v>3551</v>
      </c>
      <c r="I1069" s="338">
        <v>2345</v>
      </c>
      <c r="J1069" s="77">
        <v>3</v>
      </c>
      <c r="K1069" s="92"/>
    </row>
    <row r="1070" spans="1:11" ht="24" x14ac:dyDescent="0.25">
      <c r="A1070" s="14" t="s">
        <v>1506</v>
      </c>
      <c r="B1070" s="416" t="s">
        <v>3552</v>
      </c>
      <c r="C1070" s="552">
        <v>202503105</v>
      </c>
      <c r="D1070" s="418" t="s">
        <v>2212</v>
      </c>
      <c r="E1070" s="337"/>
      <c r="F1070" s="337" t="s">
        <v>3553</v>
      </c>
      <c r="G1070" s="417">
        <v>48047503</v>
      </c>
      <c r="H1070" s="417" t="s">
        <v>3039</v>
      </c>
      <c r="I1070" s="338">
        <v>257.14</v>
      </c>
      <c r="J1070" s="77">
        <v>3</v>
      </c>
      <c r="K1070" s="92"/>
    </row>
    <row r="1071" spans="1:11" ht="13.2" x14ac:dyDescent="0.25">
      <c r="A1071" s="14" t="s">
        <v>1506</v>
      </c>
      <c r="B1071" s="416" t="s">
        <v>3554</v>
      </c>
      <c r="C1071" s="552" t="s">
        <v>3555</v>
      </c>
      <c r="D1071" s="418">
        <v>45788</v>
      </c>
      <c r="E1071" s="422">
        <v>45931</v>
      </c>
      <c r="F1071" s="337" t="s">
        <v>3556</v>
      </c>
      <c r="G1071" s="417" t="s">
        <v>3557</v>
      </c>
      <c r="H1071" s="417" t="s">
        <v>3511</v>
      </c>
      <c r="I1071" s="338">
        <v>21</v>
      </c>
      <c r="J1071" s="77">
        <v>3</v>
      </c>
      <c r="K1071" s="92"/>
    </row>
    <row r="1072" spans="1:11" ht="24" x14ac:dyDescent="0.25">
      <c r="A1072" s="14" t="s">
        <v>1506</v>
      </c>
      <c r="B1072" s="416" t="s">
        <v>3554</v>
      </c>
      <c r="C1072" s="552" t="s">
        <v>3558</v>
      </c>
      <c r="D1072" s="418">
        <v>45783</v>
      </c>
      <c r="E1072" s="422">
        <v>45931</v>
      </c>
      <c r="F1072" s="337" t="s">
        <v>3223</v>
      </c>
      <c r="G1072" s="417"/>
      <c r="H1072" s="417" t="s">
        <v>3336</v>
      </c>
      <c r="I1072" s="338">
        <v>80</v>
      </c>
      <c r="J1072" s="77">
        <v>3</v>
      </c>
      <c r="K1072" s="92"/>
    </row>
    <row r="1073" spans="1:11" ht="24" x14ac:dyDescent="0.25">
      <c r="A1073" s="14" t="s">
        <v>1506</v>
      </c>
      <c r="B1073" s="416" t="s">
        <v>3554</v>
      </c>
      <c r="C1073" s="552" t="s">
        <v>3559</v>
      </c>
      <c r="D1073" s="418">
        <v>45789</v>
      </c>
      <c r="E1073" s="422">
        <v>45931</v>
      </c>
      <c r="F1073" s="337" t="s">
        <v>3560</v>
      </c>
      <c r="G1073" s="417"/>
      <c r="H1073" s="417" t="s">
        <v>3561</v>
      </c>
      <c r="I1073" s="338">
        <v>105</v>
      </c>
      <c r="J1073" s="77">
        <v>3</v>
      </c>
      <c r="K1073" s="92"/>
    </row>
    <row r="1074" spans="1:11" ht="23.4" x14ac:dyDescent="0.25">
      <c r="A1074" s="14" t="s">
        <v>1506</v>
      </c>
      <c r="B1074" s="416"/>
      <c r="C1074" s="552"/>
      <c r="D1074" s="418"/>
      <c r="E1074" s="337"/>
      <c r="F1074" s="452" t="s">
        <v>3562</v>
      </c>
      <c r="G1074" s="417"/>
      <c r="H1074" s="417"/>
      <c r="I1074" s="338"/>
      <c r="J1074" s="77">
        <v>3</v>
      </c>
      <c r="K1074" s="92"/>
    </row>
    <row r="1075" spans="1:11" ht="51.6" x14ac:dyDescent="0.25">
      <c r="A1075" s="14" t="s">
        <v>1506</v>
      </c>
      <c r="B1075" s="416" t="s">
        <v>3563</v>
      </c>
      <c r="C1075" s="583" t="s">
        <v>3564</v>
      </c>
      <c r="D1075" s="584" t="s">
        <v>3565</v>
      </c>
      <c r="E1075" s="585" t="s">
        <v>3566</v>
      </c>
      <c r="F1075" s="586" t="s">
        <v>3567</v>
      </c>
      <c r="G1075" s="587" t="s">
        <v>3568</v>
      </c>
      <c r="H1075" s="588" t="s">
        <v>3569</v>
      </c>
      <c r="I1075" s="377">
        <v>9.3000000000000007</v>
      </c>
      <c r="J1075" s="77">
        <v>3</v>
      </c>
      <c r="K1075" s="92"/>
    </row>
    <row r="1076" spans="1:11" ht="41.4" x14ac:dyDescent="0.25">
      <c r="A1076" s="14" t="s">
        <v>1506</v>
      </c>
      <c r="B1076" s="416" t="s">
        <v>3563</v>
      </c>
      <c r="C1076" s="583" t="s">
        <v>3570</v>
      </c>
      <c r="D1076" s="584" t="s">
        <v>1624</v>
      </c>
      <c r="E1076" s="585" t="s">
        <v>3566</v>
      </c>
      <c r="F1076" s="586" t="s">
        <v>3571</v>
      </c>
      <c r="G1076" s="587" t="s">
        <v>3572</v>
      </c>
      <c r="H1076" s="588" t="s">
        <v>3573</v>
      </c>
      <c r="I1076" s="377">
        <v>26.1</v>
      </c>
      <c r="J1076" s="77">
        <v>3</v>
      </c>
      <c r="K1076" s="92"/>
    </row>
    <row r="1077" spans="1:11" ht="21" x14ac:dyDescent="0.25">
      <c r="A1077" s="14" t="s">
        <v>1506</v>
      </c>
      <c r="B1077" s="416" t="s">
        <v>3563</v>
      </c>
      <c r="C1077" s="583" t="s">
        <v>3574</v>
      </c>
      <c r="D1077" s="584" t="s">
        <v>3575</v>
      </c>
      <c r="E1077" s="585" t="s">
        <v>3566</v>
      </c>
      <c r="F1077" s="586" t="s">
        <v>3576</v>
      </c>
      <c r="G1077" s="589">
        <v>31322832</v>
      </c>
      <c r="H1077" s="588" t="s">
        <v>3577</v>
      </c>
      <c r="I1077" s="377">
        <v>11.04</v>
      </c>
      <c r="J1077" s="77">
        <v>3</v>
      </c>
      <c r="K1077" s="92"/>
    </row>
    <row r="1078" spans="1:11" ht="13.2" x14ac:dyDescent="0.25">
      <c r="A1078" s="14" t="s">
        <v>1506</v>
      </c>
      <c r="B1078" s="416" t="s">
        <v>3563</v>
      </c>
      <c r="C1078" s="416" t="s">
        <v>3563</v>
      </c>
      <c r="D1078" s="584" t="s">
        <v>1624</v>
      </c>
      <c r="E1078" s="585" t="s">
        <v>3566</v>
      </c>
      <c r="F1078" s="586" t="s">
        <v>3578</v>
      </c>
      <c r="G1078" s="587"/>
      <c r="H1078" s="588" t="s">
        <v>3579</v>
      </c>
      <c r="I1078" s="377">
        <v>11.25</v>
      </c>
      <c r="J1078" s="77">
        <v>3</v>
      </c>
      <c r="K1078" s="92"/>
    </row>
    <row r="1079" spans="1:11" ht="23.4" x14ac:dyDescent="0.25">
      <c r="A1079" s="14" t="s">
        <v>1506</v>
      </c>
      <c r="B1079" s="416"/>
      <c r="C1079" s="552"/>
      <c r="D1079" s="418"/>
      <c r="E1079" s="337"/>
      <c r="F1079" s="452" t="s">
        <v>3580</v>
      </c>
      <c r="G1079" s="417"/>
      <c r="H1079" s="417"/>
      <c r="I1079" s="338"/>
      <c r="J1079" s="77">
        <v>3</v>
      </c>
      <c r="K1079" s="92"/>
    </row>
    <row r="1080" spans="1:11" ht="31.2" x14ac:dyDescent="0.25">
      <c r="A1080" s="14" t="s">
        <v>1506</v>
      </c>
      <c r="B1080" s="590" t="s">
        <v>3581</v>
      </c>
      <c r="C1080" s="590" t="s">
        <v>3581</v>
      </c>
      <c r="D1080" s="584">
        <v>45819</v>
      </c>
      <c r="E1080" s="591">
        <v>45855</v>
      </c>
      <c r="F1080" s="586" t="s">
        <v>3582</v>
      </c>
      <c r="G1080" s="587"/>
      <c r="H1080" s="588" t="s">
        <v>2882</v>
      </c>
      <c r="I1080" s="377">
        <v>15.8</v>
      </c>
      <c r="J1080" s="77">
        <v>3</v>
      </c>
      <c r="K1080" s="92"/>
    </row>
    <row r="1081" spans="1:11" ht="31.2" x14ac:dyDescent="0.25">
      <c r="A1081" s="14" t="s">
        <v>1506</v>
      </c>
      <c r="B1081" s="590" t="s">
        <v>3581</v>
      </c>
      <c r="C1081" s="590" t="s">
        <v>3581</v>
      </c>
      <c r="D1081" s="584">
        <v>45819</v>
      </c>
      <c r="E1081" s="591">
        <v>45855</v>
      </c>
      <c r="F1081" s="586" t="s">
        <v>3583</v>
      </c>
      <c r="G1081" s="587"/>
      <c r="H1081" s="588" t="s">
        <v>2882</v>
      </c>
      <c r="I1081" s="377">
        <v>35.799999999999997</v>
      </c>
      <c r="J1081" s="77">
        <v>3</v>
      </c>
      <c r="K1081" s="92"/>
    </row>
    <row r="1082" spans="1:11" ht="21" x14ac:dyDescent="0.25">
      <c r="A1082" s="14" t="s">
        <v>1506</v>
      </c>
      <c r="B1082" s="590" t="s">
        <v>3581</v>
      </c>
      <c r="C1082" s="590">
        <v>1240635</v>
      </c>
      <c r="D1082" s="584">
        <v>45825</v>
      </c>
      <c r="E1082" s="591">
        <v>45855</v>
      </c>
      <c r="F1082" s="586" t="s">
        <v>3584</v>
      </c>
      <c r="G1082" s="589">
        <v>31322832</v>
      </c>
      <c r="H1082" s="588" t="s">
        <v>2316</v>
      </c>
      <c r="I1082" s="377">
        <v>69.45</v>
      </c>
      <c r="J1082" s="77">
        <v>3</v>
      </c>
      <c r="K1082" s="92"/>
    </row>
    <row r="1083" spans="1:11" ht="21" x14ac:dyDescent="0.25">
      <c r="A1083" s="14" t="s">
        <v>1506</v>
      </c>
      <c r="B1083" s="590" t="s">
        <v>3581</v>
      </c>
      <c r="C1083" s="590" t="s">
        <v>3585</v>
      </c>
      <c r="D1083" s="584">
        <v>45821</v>
      </c>
      <c r="E1083" s="591">
        <v>45855</v>
      </c>
      <c r="F1083" s="586" t="s">
        <v>3584</v>
      </c>
      <c r="G1083" s="589" t="s">
        <v>3586</v>
      </c>
      <c r="H1083" s="588" t="s">
        <v>3587</v>
      </c>
      <c r="I1083" s="377">
        <v>84.01</v>
      </c>
      <c r="J1083" s="77">
        <v>3</v>
      </c>
      <c r="K1083" s="92"/>
    </row>
    <row r="1084" spans="1:11" ht="21" x14ac:dyDescent="0.25">
      <c r="A1084" s="14" t="s">
        <v>1506</v>
      </c>
      <c r="B1084" s="590" t="s">
        <v>3581</v>
      </c>
      <c r="C1084" s="592">
        <v>400041608154</v>
      </c>
      <c r="D1084" s="593">
        <v>45821</v>
      </c>
      <c r="E1084" s="591">
        <v>45855</v>
      </c>
      <c r="F1084" s="586" t="s">
        <v>3588</v>
      </c>
      <c r="G1084" s="594" t="s">
        <v>3568</v>
      </c>
      <c r="H1084" s="595" t="s">
        <v>3589</v>
      </c>
      <c r="I1084" s="377">
        <v>12.4</v>
      </c>
      <c r="J1084" s="77">
        <v>3</v>
      </c>
      <c r="K1084" s="92"/>
    </row>
    <row r="1085" spans="1:11" ht="13.2" x14ac:dyDescent="0.25">
      <c r="A1085" s="14" t="s">
        <v>1506</v>
      </c>
      <c r="B1085" s="596" t="s">
        <v>3581</v>
      </c>
      <c r="C1085" s="597" t="s">
        <v>3590</v>
      </c>
      <c r="D1085" s="584">
        <v>45819</v>
      </c>
      <c r="E1085" s="373">
        <v>45855</v>
      </c>
      <c r="F1085" s="598" t="s">
        <v>3591</v>
      </c>
      <c r="G1085" s="599"/>
      <c r="H1085" s="600" t="s">
        <v>3592</v>
      </c>
      <c r="I1085" s="379">
        <v>20</v>
      </c>
      <c r="J1085" s="77">
        <v>3</v>
      </c>
      <c r="K1085" s="92"/>
    </row>
    <row r="1086" spans="1:11" ht="20.399999999999999" x14ac:dyDescent="0.25">
      <c r="A1086" s="14" t="s">
        <v>1506</v>
      </c>
      <c r="B1086" s="334"/>
      <c r="C1086" s="552"/>
      <c r="D1086" s="418"/>
      <c r="E1086" s="337"/>
      <c r="F1086" s="673" t="s">
        <v>3593</v>
      </c>
      <c r="G1086" s="552"/>
      <c r="H1086" s="417"/>
      <c r="I1086" s="421"/>
      <c r="J1086" s="77">
        <v>3</v>
      </c>
      <c r="K1086" s="92"/>
    </row>
    <row r="1087" spans="1:11" ht="30.6" x14ac:dyDescent="0.25">
      <c r="A1087" s="14" t="s">
        <v>1506</v>
      </c>
      <c r="B1087" s="694" t="s">
        <v>3594</v>
      </c>
      <c r="C1087" s="695">
        <v>20251166</v>
      </c>
      <c r="D1087" s="696" t="s">
        <v>2140</v>
      </c>
      <c r="E1087" s="671" t="s">
        <v>2095</v>
      </c>
      <c r="F1087" s="487" t="s">
        <v>3595</v>
      </c>
      <c r="G1087" s="698">
        <v>31380123</v>
      </c>
      <c r="H1087" s="649" t="s">
        <v>2916</v>
      </c>
      <c r="I1087" s="699">
        <v>592.05999999999995</v>
      </c>
      <c r="J1087" s="77">
        <v>3</v>
      </c>
      <c r="K1087" s="92"/>
    </row>
    <row r="1088" spans="1:11" ht="21" x14ac:dyDescent="0.25">
      <c r="A1088" s="14" t="s">
        <v>1506</v>
      </c>
      <c r="B1088" s="694" t="s">
        <v>3596</v>
      </c>
      <c r="C1088" s="695">
        <v>6804040290</v>
      </c>
      <c r="D1088" s="696" t="s">
        <v>1936</v>
      </c>
      <c r="E1088" s="671"/>
      <c r="F1088" s="487" t="s">
        <v>3597</v>
      </c>
      <c r="G1088" s="698">
        <v>151700</v>
      </c>
      <c r="H1088" s="649" t="s">
        <v>2106</v>
      </c>
      <c r="I1088" s="699">
        <v>18</v>
      </c>
      <c r="J1088" s="77">
        <v>3</v>
      </c>
      <c r="K1088" s="92"/>
    </row>
    <row r="1089" spans="1:11" ht="21" x14ac:dyDescent="0.25">
      <c r="A1089" s="14" t="s">
        <v>1506</v>
      </c>
      <c r="B1089" s="694" t="s">
        <v>3598</v>
      </c>
      <c r="C1089" s="695">
        <v>2207</v>
      </c>
      <c r="D1089" s="696" t="s">
        <v>2060</v>
      </c>
      <c r="E1089" s="671" t="s">
        <v>2060</v>
      </c>
      <c r="F1089" s="487" t="s">
        <v>3599</v>
      </c>
      <c r="G1089" s="698" t="s">
        <v>3600</v>
      </c>
      <c r="H1089" s="649" t="s">
        <v>3601</v>
      </c>
      <c r="I1089" s="699">
        <v>200.7</v>
      </c>
      <c r="J1089" s="77">
        <v>3</v>
      </c>
      <c r="K1089" s="92"/>
    </row>
    <row r="1090" spans="1:11" ht="21" x14ac:dyDescent="0.25">
      <c r="A1090" s="14" t="s">
        <v>1506</v>
      </c>
      <c r="B1090" s="694" t="s">
        <v>3598</v>
      </c>
      <c r="C1090" s="695">
        <v>2207</v>
      </c>
      <c r="D1090" s="696" t="s">
        <v>2060</v>
      </c>
      <c r="E1090" s="671" t="s">
        <v>2060</v>
      </c>
      <c r="F1090" s="487" t="s">
        <v>3602</v>
      </c>
      <c r="G1090" s="698" t="s">
        <v>3600</v>
      </c>
      <c r="H1090" s="649" t="s">
        <v>3601</v>
      </c>
      <c r="I1090" s="699">
        <v>6</v>
      </c>
      <c r="J1090" s="77">
        <v>3</v>
      </c>
      <c r="K1090" s="92"/>
    </row>
    <row r="1091" spans="1:11" ht="20.399999999999999" x14ac:dyDescent="0.25">
      <c r="A1091" s="14" t="s">
        <v>1506</v>
      </c>
      <c r="B1091" s="694" t="s">
        <v>3603</v>
      </c>
      <c r="C1091" s="695">
        <v>202503505</v>
      </c>
      <c r="D1091" s="696" t="s">
        <v>2212</v>
      </c>
      <c r="E1091" s="671"/>
      <c r="F1091" s="487" t="s">
        <v>3604</v>
      </c>
      <c r="G1091" s="698">
        <v>48047503</v>
      </c>
      <c r="H1091" s="649" t="s">
        <v>3039</v>
      </c>
      <c r="I1091" s="699">
        <v>78.33</v>
      </c>
      <c r="J1091" s="77">
        <v>3</v>
      </c>
      <c r="K1091" s="92"/>
    </row>
    <row r="1092" spans="1:11" ht="13.2" x14ac:dyDescent="0.25">
      <c r="A1092" s="14" t="s">
        <v>1506</v>
      </c>
      <c r="B1092" s="694" t="s">
        <v>3605</v>
      </c>
      <c r="C1092" s="695" t="s">
        <v>3605</v>
      </c>
      <c r="D1092" s="696">
        <v>45799</v>
      </c>
      <c r="E1092" s="671">
        <v>45888</v>
      </c>
      <c r="F1092" s="487" t="s">
        <v>3606</v>
      </c>
      <c r="G1092" s="698"/>
      <c r="H1092" s="649" t="s">
        <v>2638</v>
      </c>
      <c r="I1092" s="699">
        <v>115.5</v>
      </c>
      <c r="J1092" s="77">
        <v>3</v>
      </c>
      <c r="K1092" s="92"/>
    </row>
    <row r="1093" spans="1:11" ht="20.399999999999999" x14ac:dyDescent="0.25">
      <c r="A1093" s="14" t="s">
        <v>1506</v>
      </c>
      <c r="B1093" s="694" t="s">
        <v>3605</v>
      </c>
      <c r="C1093" s="695" t="s">
        <v>3607</v>
      </c>
      <c r="D1093" s="696">
        <v>45802</v>
      </c>
      <c r="E1093" s="671">
        <v>45888</v>
      </c>
      <c r="F1093" s="487" t="s">
        <v>3608</v>
      </c>
      <c r="G1093" s="698">
        <v>997123860</v>
      </c>
      <c r="H1093" s="649" t="s">
        <v>3047</v>
      </c>
      <c r="I1093" s="699">
        <v>186</v>
      </c>
      <c r="J1093" s="77">
        <v>3</v>
      </c>
      <c r="K1093" s="92"/>
    </row>
    <row r="1094" spans="1:11" ht="20.399999999999999" x14ac:dyDescent="0.25">
      <c r="A1094" s="14" t="s">
        <v>1506</v>
      </c>
      <c r="B1094" s="694" t="s">
        <v>3605</v>
      </c>
      <c r="C1094" s="695" t="s">
        <v>3609</v>
      </c>
      <c r="D1094" s="696">
        <v>45803</v>
      </c>
      <c r="E1094" s="671">
        <v>45888</v>
      </c>
      <c r="F1094" s="487" t="s">
        <v>3610</v>
      </c>
      <c r="G1094" s="698"/>
      <c r="H1094" s="649" t="s">
        <v>3611</v>
      </c>
      <c r="I1094" s="699">
        <v>80</v>
      </c>
      <c r="J1094" s="77">
        <v>3</v>
      </c>
      <c r="K1094" s="92"/>
    </row>
    <row r="1095" spans="1:11" ht="20.399999999999999" x14ac:dyDescent="0.25">
      <c r="A1095" s="14" t="s">
        <v>1506</v>
      </c>
      <c r="B1095" s="334"/>
      <c r="C1095" s="552"/>
      <c r="D1095" s="418"/>
      <c r="E1095" s="337"/>
      <c r="F1095" s="673" t="s">
        <v>3612</v>
      </c>
      <c r="G1095" s="552"/>
      <c r="H1095" s="417"/>
      <c r="I1095" s="421"/>
      <c r="J1095" s="77">
        <v>3</v>
      </c>
      <c r="K1095" s="92"/>
    </row>
    <row r="1096" spans="1:11" ht="21" x14ac:dyDescent="0.25">
      <c r="A1096" s="14" t="s">
        <v>1506</v>
      </c>
      <c r="B1096" s="694" t="s">
        <v>3613</v>
      </c>
      <c r="C1096" s="695" t="s">
        <v>3613</v>
      </c>
      <c r="D1096" s="696" t="s">
        <v>3614</v>
      </c>
      <c r="E1096" s="671" t="s">
        <v>2212</v>
      </c>
      <c r="F1096" s="487" t="s">
        <v>2335</v>
      </c>
      <c r="G1096" s="698"/>
      <c r="H1096" s="649" t="s">
        <v>3615</v>
      </c>
      <c r="I1096" s="699">
        <v>60.19</v>
      </c>
      <c r="J1096" s="77">
        <v>3</v>
      </c>
      <c r="K1096" s="92"/>
    </row>
    <row r="1097" spans="1:11" ht="13.2" x14ac:dyDescent="0.25">
      <c r="A1097" s="14" t="s">
        <v>1506</v>
      </c>
      <c r="B1097" s="694" t="s">
        <v>3613</v>
      </c>
      <c r="C1097" s="695">
        <v>20062025</v>
      </c>
      <c r="D1097" s="696" t="s">
        <v>3614</v>
      </c>
      <c r="E1097" s="671" t="s">
        <v>2212</v>
      </c>
      <c r="F1097" s="487" t="s">
        <v>2338</v>
      </c>
      <c r="G1097" s="698">
        <v>12976253</v>
      </c>
      <c r="H1097" s="649" t="s">
        <v>3616</v>
      </c>
      <c r="I1097" s="699">
        <v>88</v>
      </c>
      <c r="J1097" s="77">
        <v>3</v>
      </c>
      <c r="K1097" s="92"/>
    </row>
    <row r="1098" spans="1:11" ht="21" x14ac:dyDescent="0.25">
      <c r="A1098" s="14" t="s">
        <v>1506</v>
      </c>
      <c r="B1098" s="694" t="s">
        <v>3613</v>
      </c>
      <c r="C1098" s="695" t="s">
        <v>3613</v>
      </c>
      <c r="D1098" s="696" t="s">
        <v>3614</v>
      </c>
      <c r="E1098" s="671" t="s">
        <v>2212</v>
      </c>
      <c r="F1098" s="487" t="s">
        <v>2216</v>
      </c>
      <c r="G1098" s="698"/>
      <c r="H1098" s="649" t="s">
        <v>3615</v>
      </c>
      <c r="I1098" s="699">
        <v>130.6</v>
      </c>
      <c r="J1098" s="77">
        <v>3</v>
      </c>
      <c r="K1098" s="92"/>
    </row>
    <row r="1099" spans="1:11" ht="13.2" x14ac:dyDescent="0.25">
      <c r="A1099" s="14" t="s">
        <v>1506</v>
      </c>
      <c r="B1099" s="694" t="s">
        <v>3613</v>
      </c>
      <c r="C1099" s="695">
        <v>1032064795</v>
      </c>
      <c r="D1099" s="696" t="s">
        <v>3614</v>
      </c>
      <c r="E1099" s="671" t="s">
        <v>2212</v>
      </c>
      <c r="F1099" s="487" t="s">
        <v>3617</v>
      </c>
      <c r="G1099" s="698">
        <v>70856508</v>
      </c>
      <c r="H1099" s="649" t="s">
        <v>2128</v>
      </c>
      <c r="I1099" s="699">
        <v>11.83</v>
      </c>
      <c r="J1099" s="77">
        <v>3</v>
      </c>
      <c r="K1099" s="92"/>
    </row>
    <row r="1100" spans="1:11" ht="13.2" x14ac:dyDescent="0.25">
      <c r="A1100" s="14" t="s">
        <v>1506</v>
      </c>
      <c r="B1100" s="694" t="s">
        <v>3613</v>
      </c>
      <c r="C1100" s="695">
        <v>20251537</v>
      </c>
      <c r="D1100" s="696" t="s">
        <v>3618</v>
      </c>
      <c r="E1100" s="671" t="s">
        <v>2212</v>
      </c>
      <c r="F1100" s="487" t="s">
        <v>3619</v>
      </c>
      <c r="G1100" s="698">
        <v>27969754</v>
      </c>
      <c r="H1100" s="649" t="s">
        <v>3620</v>
      </c>
      <c r="I1100" s="699">
        <v>12.43</v>
      </c>
      <c r="J1100" s="77">
        <v>3</v>
      </c>
      <c r="K1100" s="92"/>
    </row>
    <row r="1101" spans="1:11" ht="20.399999999999999" x14ac:dyDescent="0.25">
      <c r="A1101" s="14" t="s">
        <v>1506</v>
      </c>
      <c r="B1101" s="694" t="s">
        <v>3621</v>
      </c>
      <c r="C1101" s="695">
        <v>20250002</v>
      </c>
      <c r="D1101" s="696" t="s">
        <v>3622</v>
      </c>
      <c r="E1101" s="671"/>
      <c r="F1101" s="487" t="s">
        <v>3623</v>
      </c>
      <c r="G1101" s="698">
        <v>36343617</v>
      </c>
      <c r="H1101" s="649" t="s">
        <v>3624</v>
      </c>
      <c r="I1101" s="699">
        <v>3819.15</v>
      </c>
      <c r="J1101" s="77">
        <v>3</v>
      </c>
      <c r="K1101" s="92"/>
    </row>
    <row r="1102" spans="1:11" ht="40.799999999999997" x14ac:dyDescent="0.25">
      <c r="A1102" s="14" t="s">
        <v>1506</v>
      </c>
      <c r="B1102" s="694" t="s">
        <v>3625</v>
      </c>
      <c r="C1102" s="695">
        <v>202502</v>
      </c>
      <c r="D1102" s="696">
        <v>45677</v>
      </c>
      <c r="E1102" s="671"/>
      <c r="F1102" s="487" t="s">
        <v>3626</v>
      </c>
      <c r="G1102" s="698">
        <v>35143908</v>
      </c>
      <c r="H1102" s="649" t="s">
        <v>3627</v>
      </c>
      <c r="I1102" s="699">
        <v>385</v>
      </c>
      <c r="J1102" s="77">
        <v>3</v>
      </c>
      <c r="K1102" s="92"/>
    </row>
    <row r="1103" spans="1:11" ht="40.799999999999997" x14ac:dyDescent="0.25">
      <c r="A1103" s="14" t="s">
        <v>1506</v>
      </c>
      <c r="B1103" s="694" t="s">
        <v>3628</v>
      </c>
      <c r="C1103" s="695">
        <v>25200161</v>
      </c>
      <c r="D1103" s="696" t="s">
        <v>3629</v>
      </c>
      <c r="E1103" s="671"/>
      <c r="F1103" s="487" t="s">
        <v>3630</v>
      </c>
      <c r="G1103" s="698">
        <v>45434191</v>
      </c>
      <c r="H1103" s="649" t="s">
        <v>2928</v>
      </c>
      <c r="I1103" s="699">
        <v>848.7</v>
      </c>
      <c r="J1103" s="77">
        <v>3</v>
      </c>
      <c r="K1103" s="92"/>
    </row>
    <row r="1104" spans="1:11" ht="30.6" x14ac:dyDescent="0.25">
      <c r="A1104" s="14" t="s">
        <v>1506</v>
      </c>
      <c r="B1104" s="694" t="s">
        <v>3631</v>
      </c>
      <c r="C1104" s="695">
        <v>1072113</v>
      </c>
      <c r="D1104" s="696" t="s">
        <v>3632</v>
      </c>
      <c r="E1104" s="671" t="s">
        <v>3633</v>
      </c>
      <c r="F1104" s="487" t="s">
        <v>3634</v>
      </c>
      <c r="G1104" s="698">
        <v>31322832</v>
      </c>
      <c r="H1104" s="649" t="s">
        <v>2316</v>
      </c>
      <c r="I1104" s="699">
        <v>52.8</v>
      </c>
      <c r="J1104" s="77">
        <v>3</v>
      </c>
      <c r="K1104" s="92"/>
    </row>
    <row r="1105" spans="1:11" ht="40.799999999999997" x14ac:dyDescent="0.25">
      <c r="A1105" s="14" t="s">
        <v>1506</v>
      </c>
      <c r="B1105" s="694" t="s">
        <v>3635</v>
      </c>
      <c r="C1105" s="695" t="s">
        <v>3636</v>
      </c>
      <c r="D1105" s="696" t="s">
        <v>2140</v>
      </c>
      <c r="E1105" s="671"/>
      <c r="F1105" s="487" t="s">
        <v>3637</v>
      </c>
      <c r="G1105" s="698">
        <v>37277871</v>
      </c>
      <c r="H1105" s="649" t="s">
        <v>3638</v>
      </c>
      <c r="I1105" s="699">
        <v>892.5</v>
      </c>
      <c r="J1105" s="77">
        <v>3</v>
      </c>
      <c r="K1105" s="92"/>
    </row>
    <row r="1106" spans="1:11" ht="40.799999999999997" x14ac:dyDescent="0.25">
      <c r="A1106" s="14" t="s">
        <v>1506</v>
      </c>
      <c r="B1106" s="694" t="s">
        <v>3639</v>
      </c>
      <c r="C1106" s="695">
        <v>2250401</v>
      </c>
      <c r="D1106" s="696" t="s">
        <v>2524</v>
      </c>
      <c r="E1106" s="671"/>
      <c r="F1106" s="487" t="s">
        <v>3640</v>
      </c>
      <c r="G1106" s="698">
        <v>10686606</v>
      </c>
      <c r="H1106" s="649" t="s">
        <v>3641</v>
      </c>
      <c r="I1106" s="699">
        <v>2000</v>
      </c>
      <c r="J1106" s="77">
        <v>3</v>
      </c>
      <c r="K1106" s="92"/>
    </row>
    <row r="1107" spans="1:11" ht="40.799999999999997" x14ac:dyDescent="0.25">
      <c r="A1107" s="14" t="s">
        <v>1506</v>
      </c>
      <c r="B1107" s="694" t="s">
        <v>3643</v>
      </c>
      <c r="C1107" s="695">
        <v>25001</v>
      </c>
      <c r="D1107" s="696" t="s">
        <v>2482</v>
      </c>
      <c r="E1107" s="671"/>
      <c r="F1107" s="487" t="s">
        <v>3644</v>
      </c>
      <c r="G1107" s="698">
        <v>46382411</v>
      </c>
      <c r="H1107" s="649" t="s">
        <v>2063</v>
      </c>
      <c r="I1107" s="699">
        <v>875</v>
      </c>
      <c r="J1107" s="77">
        <v>3</v>
      </c>
      <c r="K1107" s="92"/>
    </row>
    <row r="1108" spans="1:11" ht="51" x14ac:dyDescent="0.25">
      <c r="A1108" s="14" t="s">
        <v>1506</v>
      </c>
      <c r="B1108" s="694" t="s">
        <v>3645</v>
      </c>
      <c r="C1108" s="695" t="s">
        <v>2662</v>
      </c>
      <c r="D1108" s="696" t="s">
        <v>2140</v>
      </c>
      <c r="E1108" s="671"/>
      <c r="F1108" s="487" t="s">
        <v>3646</v>
      </c>
      <c r="G1108" s="698">
        <v>43296742</v>
      </c>
      <c r="H1108" s="649" t="s">
        <v>3647</v>
      </c>
      <c r="I1108" s="699">
        <v>200</v>
      </c>
      <c r="J1108" s="77">
        <v>3</v>
      </c>
      <c r="K1108" s="92"/>
    </row>
    <row r="1109" spans="1:11" ht="51" x14ac:dyDescent="0.25">
      <c r="A1109" s="14" t="s">
        <v>1506</v>
      </c>
      <c r="B1109" s="694" t="s">
        <v>3642</v>
      </c>
      <c r="C1109" s="695">
        <v>2250602</v>
      </c>
      <c r="D1109" s="696">
        <v>45856</v>
      </c>
      <c r="E1109" s="671"/>
      <c r="F1109" s="487" t="s">
        <v>5230</v>
      </c>
      <c r="G1109" s="698">
        <v>10686606</v>
      </c>
      <c r="H1109" s="649" t="s">
        <v>3641</v>
      </c>
      <c r="I1109" s="699">
        <v>1399.87</v>
      </c>
      <c r="J1109" s="77">
        <v>3</v>
      </c>
      <c r="K1109" s="92"/>
    </row>
    <row r="1110" spans="1:11" ht="51" x14ac:dyDescent="0.25">
      <c r="A1110" s="14" t="s">
        <v>1506</v>
      </c>
      <c r="B1110" s="694" t="s">
        <v>3648</v>
      </c>
      <c r="C1110" s="695">
        <v>138</v>
      </c>
      <c r="D1110" s="696">
        <v>45694</v>
      </c>
      <c r="E1110" s="671">
        <v>45694</v>
      </c>
      <c r="F1110" s="487" t="s">
        <v>3649</v>
      </c>
      <c r="G1110" s="698"/>
      <c r="H1110" s="649" t="s">
        <v>3650</v>
      </c>
      <c r="I1110" s="699">
        <v>6664.38</v>
      </c>
      <c r="J1110" s="77">
        <v>4</v>
      </c>
      <c r="K1110" s="92"/>
    </row>
    <row r="1111" spans="1:11" ht="51" x14ac:dyDescent="0.25">
      <c r="A1111" s="14" t="s">
        <v>1506</v>
      </c>
      <c r="B1111" s="694" t="s">
        <v>3651</v>
      </c>
      <c r="C1111" s="695">
        <v>138</v>
      </c>
      <c r="D1111" s="696">
        <v>45722</v>
      </c>
      <c r="E1111" s="671">
        <v>45722</v>
      </c>
      <c r="F1111" s="487" t="s">
        <v>3652</v>
      </c>
      <c r="G1111" s="698"/>
      <c r="H1111" s="649" t="s">
        <v>3650</v>
      </c>
      <c r="I1111" s="699">
        <v>6626.68</v>
      </c>
      <c r="J1111" s="77">
        <v>4</v>
      </c>
      <c r="K1111" s="92"/>
    </row>
    <row r="1112" spans="1:11" ht="51" x14ac:dyDescent="0.25">
      <c r="A1112" s="14" t="s">
        <v>1506</v>
      </c>
      <c r="B1112" s="694" t="s">
        <v>3653</v>
      </c>
      <c r="C1112" s="695">
        <v>138</v>
      </c>
      <c r="D1112" s="696" t="s">
        <v>1922</v>
      </c>
      <c r="E1112" s="671" t="s">
        <v>1922</v>
      </c>
      <c r="F1112" s="487" t="s">
        <v>3654</v>
      </c>
      <c r="G1112" s="698"/>
      <c r="H1112" s="649" t="s">
        <v>3655</v>
      </c>
      <c r="I1112" s="699">
        <v>7561.05</v>
      </c>
      <c r="J1112" s="77">
        <v>4</v>
      </c>
      <c r="K1112" s="92"/>
    </row>
    <row r="1113" spans="1:11" ht="51" x14ac:dyDescent="0.25">
      <c r="A1113" s="14" t="s">
        <v>1506</v>
      </c>
      <c r="B1113" s="694" t="s">
        <v>3656</v>
      </c>
      <c r="C1113" s="695">
        <v>138</v>
      </c>
      <c r="D1113" s="696" t="s">
        <v>2934</v>
      </c>
      <c r="E1113" s="671" t="s">
        <v>2934</v>
      </c>
      <c r="F1113" s="487" t="s">
        <v>3657</v>
      </c>
      <c r="G1113" s="698"/>
      <c r="H1113" s="649" t="s">
        <v>3655</v>
      </c>
      <c r="I1113" s="699">
        <v>7562.46</v>
      </c>
      <c r="J1113" s="77">
        <v>4</v>
      </c>
      <c r="K1113" s="92"/>
    </row>
    <row r="1114" spans="1:11" ht="51" x14ac:dyDescent="0.25">
      <c r="A1114" s="14" t="s">
        <v>1506</v>
      </c>
      <c r="B1114" s="694" t="s">
        <v>3658</v>
      </c>
      <c r="C1114" s="695">
        <v>138</v>
      </c>
      <c r="D1114" s="696" t="s">
        <v>3659</v>
      </c>
      <c r="E1114" s="671" t="s">
        <v>3659</v>
      </c>
      <c r="F1114" s="487" t="s">
        <v>3660</v>
      </c>
      <c r="G1114" s="698"/>
      <c r="H1114" s="649" t="s">
        <v>3661</v>
      </c>
      <c r="I1114" s="699">
        <v>7617.21</v>
      </c>
      <c r="J1114" s="77">
        <v>4</v>
      </c>
      <c r="K1114" s="92"/>
    </row>
    <row r="1115" spans="1:11" ht="51" x14ac:dyDescent="0.25">
      <c r="A1115" s="14" t="s">
        <v>1506</v>
      </c>
      <c r="B1115" s="694" t="s">
        <v>3662</v>
      </c>
      <c r="C1115" s="695">
        <v>138</v>
      </c>
      <c r="D1115" s="696" t="s">
        <v>2275</v>
      </c>
      <c r="E1115" s="671" t="s">
        <v>2275</v>
      </c>
      <c r="F1115" s="487" t="s">
        <v>3663</v>
      </c>
      <c r="G1115" s="698"/>
      <c r="H1115" s="649" t="s">
        <v>3664</v>
      </c>
      <c r="I1115" s="699">
        <v>6880.05</v>
      </c>
      <c r="J1115" s="77">
        <v>4</v>
      </c>
      <c r="K1115" s="92"/>
    </row>
    <row r="1116" spans="1:11" ht="41.4" x14ac:dyDescent="0.25">
      <c r="A1116" s="14" t="s">
        <v>1506</v>
      </c>
      <c r="B1116" s="694" t="s">
        <v>3648</v>
      </c>
      <c r="C1116" s="695">
        <v>472100</v>
      </c>
      <c r="D1116" s="696">
        <v>45694</v>
      </c>
      <c r="E1116" s="671"/>
      <c r="F1116" s="487" t="s">
        <v>3665</v>
      </c>
      <c r="G1116" s="698"/>
      <c r="H1116" s="649" t="s">
        <v>3666</v>
      </c>
      <c r="I1116" s="699">
        <v>50.53</v>
      </c>
      <c r="J1116" s="77">
        <v>4</v>
      </c>
      <c r="K1116" s="92"/>
    </row>
    <row r="1117" spans="1:11" ht="41.4" x14ac:dyDescent="0.25">
      <c r="A1117" s="14" t="s">
        <v>1506</v>
      </c>
      <c r="B1117" s="694" t="s">
        <v>3651</v>
      </c>
      <c r="C1117" s="695">
        <v>472100</v>
      </c>
      <c r="D1117" s="696">
        <v>45722</v>
      </c>
      <c r="E1117" s="671"/>
      <c r="F1117" s="487" t="s">
        <v>3667</v>
      </c>
      <c r="G1117" s="698"/>
      <c r="H1117" s="649" t="s">
        <v>3666</v>
      </c>
      <c r="I1117" s="699">
        <v>45.45</v>
      </c>
      <c r="J1117" s="77">
        <v>4</v>
      </c>
      <c r="K1117" s="92"/>
    </row>
    <row r="1118" spans="1:11" ht="41.4" x14ac:dyDescent="0.25">
      <c r="A1118" s="14" t="s">
        <v>1506</v>
      </c>
      <c r="B1118" s="694" t="s">
        <v>3653</v>
      </c>
      <c r="C1118" s="695">
        <v>472100</v>
      </c>
      <c r="D1118" s="696" t="s">
        <v>1922</v>
      </c>
      <c r="E1118" s="671"/>
      <c r="F1118" s="487" t="s">
        <v>3668</v>
      </c>
      <c r="G1118" s="698"/>
      <c r="H1118" s="649" t="s">
        <v>3669</v>
      </c>
      <c r="I1118" s="699">
        <v>60.84</v>
      </c>
      <c r="J1118" s="77">
        <v>4</v>
      </c>
      <c r="K1118" s="92"/>
    </row>
    <row r="1119" spans="1:11" ht="41.4" x14ac:dyDescent="0.25">
      <c r="A1119" s="14" t="s">
        <v>1506</v>
      </c>
      <c r="B1119" s="694" t="s">
        <v>3656</v>
      </c>
      <c r="C1119" s="695">
        <v>472100</v>
      </c>
      <c r="D1119" s="696" t="s">
        <v>2934</v>
      </c>
      <c r="E1119" s="671"/>
      <c r="F1119" s="487" t="s">
        <v>3670</v>
      </c>
      <c r="G1119" s="698"/>
      <c r="H1119" s="649" t="s">
        <v>3669</v>
      </c>
      <c r="I1119" s="699">
        <v>47.69</v>
      </c>
      <c r="J1119" s="77">
        <v>4</v>
      </c>
      <c r="K1119" s="92"/>
    </row>
    <row r="1120" spans="1:11" ht="41.4" x14ac:dyDescent="0.25">
      <c r="A1120" s="14" t="s">
        <v>1506</v>
      </c>
      <c r="B1120" s="694" t="s">
        <v>3658</v>
      </c>
      <c r="C1120" s="695">
        <v>472100</v>
      </c>
      <c r="D1120" s="696" t="s">
        <v>3659</v>
      </c>
      <c r="E1120" s="671"/>
      <c r="F1120" s="487" t="s">
        <v>3671</v>
      </c>
      <c r="G1120" s="698"/>
      <c r="H1120" s="649" t="s">
        <v>3669</v>
      </c>
      <c r="I1120" s="699">
        <v>54.85</v>
      </c>
      <c r="J1120" s="77">
        <v>4</v>
      </c>
      <c r="K1120" s="92"/>
    </row>
    <row r="1121" spans="1:11" ht="41.4" x14ac:dyDescent="0.25">
      <c r="A1121" s="14" t="s">
        <v>1506</v>
      </c>
      <c r="B1121" s="694" t="s">
        <v>3662</v>
      </c>
      <c r="C1121" s="695">
        <v>472100</v>
      </c>
      <c r="D1121" s="696" t="s">
        <v>2275</v>
      </c>
      <c r="E1121" s="671"/>
      <c r="F1121" s="487" t="s">
        <v>3672</v>
      </c>
      <c r="G1121" s="698"/>
      <c r="H1121" s="649" t="s">
        <v>3666</v>
      </c>
      <c r="I1121" s="699">
        <v>83.94</v>
      </c>
      <c r="J1121" s="77">
        <v>4</v>
      </c>
      <c r="K1121" s="92"/>
    </row>
    <row r="1122" spans="1:11" ht="41.4" x14ac:dyDescent="0.25">
      <c r="A1122" s="14" t="s">
        <v>1506</v>
      </c>
      <c r="B1122" s="694" t="s">
        <v>3648</v>
      </c>
      <c r="C1122" s="695" t="s">
        <v>3673</v>
      </c>
      <c r="D1122" s="696" t="s">
        <v>3674</v>
      </c>
      <c r="E1122" s="671" t="s">
        <v>3674</v>
      </c>
      <c r="F1122" s="487" t="s">
        <v>3675</v>
      </c>
      <c r="G1122" s="698"/>
      <c r="H1122" s="649" t="s">
        <v>3666</v>
      </c>
      <c r="I1122" s="699">
        <v>-60.5</v>
      </c>
      <c r="J1122" s="77">
        <v>4</v>
      </c>
      <c r="K1122" s="92"/>
    </row>
    <row r="1123" spans="1:11" ht="41.4" x14ac:dyDescent="0.25">
      <c r="A1123" s="14" t="s">
        <v>1506</v>
      </c>
      <c r="B1123" s="694" t="s">
        <v>3651</v>
      </c>
      <c r="C1123" s="695">
        <v>138</v>
      </c>
      <c r="D1123" s="696" t="s">
        <v>2974</v>
      </c>
      <c r="E1123" s="671" t="s">
        <v>2974</v>
      </c>
      <c r="F1123" s="487" t="s">
        <v>3676</v>
      </c>
      <c r="G1123" s="698"/>
      <c r="H1123" s="649" t="s">
        <v>3666</v>
      </c>
      <c r="I1123" s="699">
        <v>-49.5</v>
      </c>
      <c r="J1123" s="77">
        <v>4</v>
      </c>
      <c r="K1123" s="92"/>
    </row>
    <row r="1124" spans="1:11" ht="41.4" x14ac:dyDescent="0.25">
      <c r="A1124" s="14" t="s">
        <v>1506</v>
      </c>
      <c r="B1124" s="694" t="s">
        <v>3653</v>
      </c>
      <c r="C1124" s="695">
        <v>138</v>
      </c>
      <c r="D1124" s="696" t="s">
        <v>1922</v>
      </c>
      <c r="E1124" s="671" t="s">
        <v>1922</v>
      </c>
      <c r="F1124" s="487" t="s">
        <v>3677</v>
      </c>
      <c r="G1124" s="698"/>
      <c r="H1124" s="649" t="s">
        <v>3678</v>
      </c>
      <c r="I1124" s="699">
        <v>-56</v>
      </c>
      <c r="J1124" s="77">
        <v>4</v>
      </c>
      <c r="K1124" s="92"/>
    </row>
    <row r="1125" spans="1:11" ht="41.4" x14ac:dyDescent="0.25">
      <c r="A1125" s="14" t="s">
        <v>1506</v>
      </c>
      <c r="B1125" s="694" t="s">
        <v>3656</v>
      </c>
      <c r="C1125" s="695">
        <v>138</v>
      </c>
      <c r="D1125" s="696" t="s">
        <v>2934</v>
      </c>
      <c r="E1125" s="671" t="s">
        <v>2934</v>
      </c>
      <c r="F1125" s="487" t="s">
        <v>3679</v>
      </c>
      <c r="G1125" s="698"/>
      <c r="H1125" s="649" t="s">
        <v>3678</v>
      </c>
      <c r="I1125" s="699">
        <v>-55.5</v>
      </c>
      <c r="J1125" s="77">
        <v>4</v>
      </c>
      <c r="K1125" s="92"/>
    </row>
    <row r="1126" spans="1:11" ht="41.4" x14ac:dyDescent="0.25">
      <c r="A1126" s="14" t="s">
        <v>1506</v>
      </c>
      <c r="B1126" s="694" t="s">
        <v>3658</v>
      </c>
      <c r="C1126" s="695" t="s">
        <v>3673</v>
      </c>
      <c r="D1126" s="696" t="s">
        <v>3659</v>
      </c>
      <c r="E1126" s="671" t="s">
        <v>3659</v>
      </c>
      <c r="F1126" s="487" t="s">
        <v>3679</v>
      </c>
      <c r="G1126" s="698"/>
      <c r="H1126" s="649" t="s">
        <v>3678</v>
      </c>
      <c r="I1126" s="699">
        <v>-55.5</v>
      </c>
      <c r="J1126" s="77">
        <v>4</v>
      </c>
      <c r="K1126" s="92"/>
    </row>
    <row r="1127" spans="1:11" ht="41.4" x14ac:dyDescent="0.25">
      <c r="A1127" s="14" t="s">
        <v>1506</v>
      </c>
      <c r="B1127" s="694" t="s">
        <v>3662</v>
      </c>
      <c r="C1127" s="695" t="s">
        <v>3673</v>
      </c>
      <c r="D1127" s="696" t="s">
        <v>2275</v>
      </c>
      <c r="E1127" s="671" t="s">
        <v>2275</v>
      </c>
      <c r="F1127" s="487" t="s">
        <v>3680</v>
      </c>
      <c r="G1127" s="698"/>
      <c r="H1127" s="649" t="s">
        <v>3666</v>
      </c>
      <c r="I1127" s="699">
        <v>-66</v>
      </c>
      <c r="J1127" s="77">
        <v>4</v>
      </c>
      <c r="K1127" s="92"/>
    </row>
    <row r="1128" spans="1:11" ht="41.4" x14ac:dyDescent="0.25">
      <c r="A1128" s="14" t="s">
        <v>1506</v>
      </c>
      <c r="B1128" s="694" t="s">
        <v>3648</v>
      </c>
      <c r="C1128" s="695" t="s">
        <v>3673</v>
      </c>
      <c r="D1128" s="696">
        <v>45694</v>
      </c>
      <c r="E1128" s="671">
        <v>45694</v>
      </c>
      <c r="F1128" s="487" t="s">
        <v>5143</v>
      </c>
      <c r="G1128" s="698"/>
      <c r="H1128" s="649" t="s">
        <v>3666</v>
      </c>
      <c r="I1128" s="699">
        <v>484</v>
      </c>
      <c r="J1128" s="77">
        <v>4</v>
      </c>
      <c r="K1128" s="92"/>
    </row>
    <row r="1129" spans="1:11" ht="41.4" x14ac:dyDescent="0.25">
      <c r="A1129" s="14" t="s">
        <v>1506</v>
      </c>
      <c r="B1129" s="694" t="s">
        <v>3651</v>
      </c>
      <c r="C1129" s="695">
        <v>138</v>
      </c>
      <c r="D1129" s="696">
        <v>45722</v>
      </c>
      <c r="E1129" s="671">
        <v>45722</v>
      </c>
      <c r="F1129" s="487" t="s">
        <v>5144</v>
      </c>
      <c r="G1129" s="698"/>
      <c r="H1129" s="649" t="s">
        <v>3666</v>
      </c>
      <c r="I1129" s="699">
        <v>396</v>
      </c>
      <c r="J1129" s="77">
        <v>4</v>
      </c>
      <c r="K1129" s="92"/>
    </row>
    <row r="1130" spans="1:11" ht="41.4" x14ac:dyDescent="0.25">
      <c r="A1130" s="14" t="s">
        <v>1506</v>
      </c>
      <c r="B1130" s="694" t="s">
        <v>3653</v>
      </c>
      <c r="C1130" s="695">
        <v>138</v>
      </c>
      <c r="D1130" s="696" t="s">
        <v>1922</v>
      </c>
      <c r="E1130" s="671" t="s">
        <v>1922</v>
      </c>
      <c r="F1130" s="487" t="s">
        <v>5145</v>
      </c>
      <c r="G1130" s="698"/>
      <c r="H1130" s="649" t="s">
        <v>3678</v>
      </c>
      <c r="I1130" s="699">
        <v>448</v>
      </c>
      <c r="J1130" s="77">
        <v>4</v>
      </c>
      <c r="K1130" s="92"/>
    </row>
    <row r="1131" spans="1:11" ht="41.4" x14ac:dyDescent="0.25">
      <c r="A1131" s="14" t="s">
        <v>1506</v>
      </c>
      <c r="B1131" s="694" t="s">
        <v>3656</v>
      </c>
      <c r="C1131" s="695">
        <v>138</v>
      </c>
      <c r="D1131" s="696" t="s">
        <v>2934</v>
      </c>
      <c r="E1131" s="671" t="s">
        <v>2934</v>
      </c>
      <c r="F1131" s="487" t="s">
        <v>5146</v>
      </c>
      <c r="G1131" s="698"/>
      <c r="H1131" s="649" t="s">
        <v>3678</v>
      </c>
      <c r="I1131" s="699">
        <v>444</v>
      </c>
      <c r="J1131" s="77">
        <v>4</v>
      </c>
      <c r="K1131" s="92"/>
    </row>
    <row r="1132" spans="1:11" ht="41.4" x14ac:dyDescent="0.25">
      <c r="A1132" s="14" t="s">
        <v>1506</v>
      </c>
      <c r="B1132" s="694" t="s">
        <v>3658</v>
      </c>
      <c r="C1132" s="695" t="s">
        <v>3673</v>
      </c>
      <c r="D1132" s="696" t="s">
        <v>3659</v>
      </c>
      <c r="E1132" s="671" t="s">
        <v>3659</v>
      </c>
      <c r="F1132" s="487" t="s">
        <v>5146</v>
      </c>
      <c r="G1132" s="698"/>
      <c r="H1132" s="649" t="s">
        <v>3678</v>
      </c>
      <c r="I1132" s="699">
        <v>444</v>
      </c>
      <c r="J1132" s="77">
        <v>4</v>
      </c>
      <c r="K1132" s="92"/>
    </row>
    <row r="1133" spans="1:11" ht="41.4" x14ac:dyDescent="0.25">
      <c r="A1133" s="14" t="s">
        <v>1506</v>
      </c>
      <c r="B1133" s="694" t="s">
        <v>3662</v>
      </c>
      <c r="C1133" s="695">
        <v>138</v>
      </c>
      <c r="D1133" s="696" t="s">
        <v>2275</v>
      </c>
      <c r="E1133" s="671" t="s">
        <v>2275</v>
      </c>
      <c r="F1133" s="487" t="s">
        <v>5147</v>
      </c>
      <c r="G1133" s="698"/>
      <c r="H1133" s="649" t="s">
        <v>3666</v>
      </c>
      <c r="I1133" s="699">
        <v>528</v>
      </c>
      <c r="J1133" s="77">
        <v>4</v>
      </c>
      <c r="K1133" s="92"/>
    </row>
    <row r="1134" spans="1:11" ht="40.799999999999997" x14ac:dyDescent="0.25">
      <c r="A1134" s="14" t="s">
        <v>1506</v>
      </c>
      <c r="B1134" s="694" t="s">
        <v>3681</v>
      </c>
      <c r="C1134" s="695">
        <v>3425004857</v>
      </c>
      <c r="D1134" s="696" t="s">
        <v>2901</v>
      </c>
      <c r="E1134" s="671" t="s">
        <v>2901</v>
      </c>
      <c r="F1134" s="487" t="s">
        <v>3682</v>
      </c>
      <c r="G1134" s="698" t="s">
        <v>3683</v>
      </c>
      <c r="H1134" s="649" t="s">
        <v>3684</v>
      </c>
      <c r="I1134" s="699">
        <v>227.74</v>
      </c>
      <c r="J1134" s="77">
        <v>4</v>
      </c>
      <c r="K1134" s="92"/>
    </row>
    <row r="1135" spans="1:11" ht="30.6" x14ac:dyDescent="0.25">
      <c r="A1135" s="14" t="s">
        <v>1506</v>
      </c>
      <c r="B1135" s="694" t="s">
        <v>3685</v>
      </c>
      <c r="C1135" s="695" t="s">
        <v>3686</v>
      </c>
      <c r="D1135" s="696" t="s">
        <v>3687</v>
      </c>
      <c r="E1135" s="671" t="s">
        <v>3688</v>
      </c>
      <c r="F1135" s="487" t="s">
        <v>3689</v>
      </c>
      <c r="G1135" s="698"/>
      <c r="H1135" s="649" t="s">
        <v>3690</v>
      </c>
      <c r="I1135" s="699">
        <v>1139.1099999999999</v>
      </c>
      <c r="J1135" s="77">
        <v>4</v>
      </c>
      <c r="K1135" s="92"/>
    </row>
    <row r="1136" spans="1:11" ht="20.399999999999999" x14ac:dyDescent="0.25">
      <c r="A1136" s="14" t="s">
        <v>1506</v>
      </c>
      <c r="B1136" s="694" t="s">
        <v>3691</v>
      </c>
      <c r="C1136" s="695">
        <v>279</v>
      </c>
      <c r="D1136" s="696" t="s">
        <v>3692</v>
      </c>
      <c r="E1136" s="671" t="s">
        <v>2901</v>
      </c>
      <c r="F1136" s="487" t="s">
        <v>3693</v>
      </c>
      <c r="G1136" s="698">
        <v>30869382</v>
      </c>
      <c r="H1136" s="649" t="s">
        <v>3694</v>
      </c>
      <c r="I1136" s="699">
        <v>5.4</v>
      </c>
      <c r="J1136" s="77">
        <v>4</v>
      </c>
      <c r="K1136" s="92"/>
    </row>
    <row r="1137" spans="1:11" ht="30.6" x14ac:dyDescent="0.25">
      <c r="A1137" s="14" t="s">
        <v>1506</v>
      </c>
      <c r="B1137" s="694" t="s">
        <v>3695</v>
      </c>
      <c r="C1137" s="695" t="s">
        <v>3696</v>
      </c>
      <c r="D1137" s="696" t="s">
        <v>3697</v>
      </c>
      <c r="E1137" s="671" t="s">
        <v>3698</v>
      </c>
      <c r="F1137" s="487" t="s">
        <v>3699</v>
      </c>
      <c r="G1137" s="698">
        <v>151700</v>
      </c>
      <c r="H1137" s="649" t="s">
        <v>3700</v>
      </c>
      <c r="I1137" s="699">
        <v>132.78</v>
      </c>
      <c r="J1137" s="77">
        <v>4</v>
      </c>
      <c r="K1137" s="92"/>
    </row>
    <row r="1138" spans="1:11" ht="30.6" x14ac:dyDescent="0.25">
      <c r="A1138" s="14" t="s">
        <v>1506</v>
      </c>
      <c r="B1138" s="694" t="s">
        <v>3701</v>
      </c>
      <c r="C1138" s="695" t="s">
        <v>3702</v>
      </c>
      <c r="D1138" s="696" t="s">
        <v>3703</v>
      </c>
      <c r="E1138" s="671" t="s">
        <v>2901</v>
      </c>
      <c r="F1138" s="487" t="s">
        <v>3704</v>
      </c>
      <c r="G1138" s="698">
        <v>35697270</v>
      </c>
      <c r="H1138" s="649" t="s">
        <v>3705</v>
      </c>
      <c r="I1138" s="699">
        <v>23.58</v>
      </c>
      <c r="J1138" s="77">
        <v>4</v>
      </c>
      <c r="K1138" s="92"/>
    </row>
    <row r="1139" spans="1:11" ht="30.6" x14ac:dyDescent="0.25">
      <c r="A1139" s="14" t="s">
        <v>1506</v>
      </c>
      <c r="B1139" s="694" t="s">
        <v>3706</v>
      </c>
      <c r="C1139" s="695" t="s">
        <v>3707</v>
      </c>
      <c r="D1139" s="696" t="s">
        <v>3708</v>
      </c>
      <c r="E1139" s="671" t="s">
        <v>2099</v>
      </c>
      <c r="F1139" s="487" t="s">
        <v>3709</v>
      </c>
      <c r="G1139" s="698">
        <v>35697270</v>
      </c>
      <c r="H1139" s="649" t="s">
        <v>3705</v>
      </c>
      <c r="I1139" s="699">
        <v>23.58</v>
      </c>
      <c r="J1139" s="77">
        <v>4</v>
      </c>
      <c r="K1139" s="92"/>
    </row>
    <row r="1140" spans="1:11" ht="30.6" x14ac:dyDescent="0.25">
      <c r="A1140" s="14" t="s">
        <v>1506</v>
      </c>
      <c r="B1140" s="694" t="s">
        <v>3710</v>
      </c>
      <c r="C1140" s="695" t="s">
        <v>3711</v>
      </c>
      <c r="D1140" s="696" t="s">
        <v>3712</v>
      </c>
      <c r="E1140" s="671" t="s">
        <v>3713</v>
      </c>
      <c r="F1140" s="487" t="s">
        <v>3714</v>
      </c>
      <c r="G1140" s="698">
        <v>35697270</v>
      </c>
      <c r="H1140" s="649" t="s">
        <v>3705</v>
      </c>
      <c r="I1140" s="699">
        <v>23.58</v>
      </c>
      <c r="J1140" s="77">
        <v>4</v>
      </c>
      <c r="K1140" s="92"/>
    </row>
    <row r="1141" spans="1:11" ht="30.6" x14ac:dyDescent="0.25">
      <c r="A1141" s="14" t="s">
        <v>1506</v>
      </c>
      <c r="B1141" s="694" t="s">
        <v>3715</v>
      </c>
      <c r="C1141" s="695" t="s">
        <v>3716</v>
      </c>
      <c r="D1141" s="696" t="s">
        <v>3717</v>
      </c>
      <c r="E1141" s="671" t="s">
        <v>3718</v>
      </c>
      <c r="F1141" s="487" t="s">
        <v>3719</v>
      </c>
      <c r="G1141" s="698">
        <v>35697270</v>
      </c>
      <c r="H1141" s="649" t="s">
        <v>3705</v>
      </c>
      <c r="I1141" s="699">
        <v>23.58</v>
      </c>
      <c r="J1141" s="77">
        <v>4</v>
      </c>
      <c r="K1141" s="92"/>
    </row>
    <row r="1142" spans="1:11" ht="30.6" x14ac:dyDescent="0.25">
      <c r="A1142" s="14" t="s">
        <v>1506</v>
      </c>
      <c r="B1142" s="694" t="s">
        <v>3720</v>
      </c>
      <c r="C1142" s="695" t="s">
        <v>3721</v>
      </c>
      <c r="D1142" s="696" t="s">
        <v>3722</v>
      </c>
      <c r="E1142" s="671" t="s">
        <v>2275</v>
      </c>
      <c r="F1142" s="487" t="s">
        <v>3723</v>
      </c>
      <c r="G1142" s="698">
        <v>35697270</v>
      </c>
      <c r="H1142" s="649" t="s">
        <v>3705</v>
      </c>
      <c r="I1142" s="699">
        <v>23.58</v>
      </c>
      <c r="J1142" s="77">
        <v>4</v>
      </c>
      <c r="K1142" s="92"/>
    </row>
    <row r="1143" spans="1:11" ht="30.6" x14ac:dyDescent="0.25">
      <c r="A1143" s="14" t="s">
        <v>1506</v>
      </c>
      <c r="B1143" s="694" t="s">
        <v>3724</v>
      </c>
      <c r="C1143" s="695" t="s">
        <v>3725</v>
      </c>
      <c r="D1143" s="696" t="s">
        <v>3726</v>
      </c>
      <c r="E1143" s="671">
        <v>45882</v>
      </c>
      <c r="F1143" s="487" t="s">
        <v>3727</v>
      </c>
      <c r="G1143" s="698">
        <v>35697270</v>
      </c>
      <c r="H1143" s="649" t="s">
        <v>3705</v>
      </c>
      <c r="I1143" s="699">
        <v>23.58</v>
      </c>
      <c r="J1143" s="77">
        <v>4</v>
      </c>
      <c r="K1143" s="92"/>
    </row>
    <row r="1144" spans="1:11" ht="30.6" x14ac:dyDescent="0.25">
      <c r="A1144" s="14" t="s">
        <v>1506</v>
      </c>
      <c r="B1144" s="694" t="s">
        <v>3728</v>
      </c>
      <c r="C1144" s="695" t="s">
        <v>3729</v>
      </c>
      <c r="D1144" s="696" t="s">
        <v>3730</v>
      </c>
      <c r="E1144" s="671">
        <v>45882</v>
      </c>
      <c r="F1144" s="487" t="s">
        <v>3731</v>
      </c>
      <c r="G1144" s="698">
        <v>35697270</v>
      </c>
      <c r="H1144" s="649" t="s">
        <v>3705</v>
      </c>
      <c r="I1144" s="699">
        <v>23.58</v>
      </c>
      <c r="J1144" s="77">
        <v>4</v>
      </c>
      <c r="K1144" s="92"/>
    </row>
    <row r="1145" spans="1:11" ht="30.6" x14ac:dyDescent="0.25">
      <c r="A1145" s="14" t="s">
        <v>1506</v>
      </c>
      <c r="B1145" s="694" t="s">
        <v>3732</v>
      </c>
      <c r="C1145" s="695">
        <v>202500130</v>
      </c>
      <c r="D1145" s="696" t="s">
        <v>3733</v>
      </c>
      <c r="E1145" s="671" t="s">
        <v>2060</v>
      </c>
      <c r="F1145" s="487" t="s">
        <v>3734</v>
      </c>
      <c r="G1145" s="698">
        <v>36046884</v>
      </c>
      <c r="H1145" s="649" t="s">
        <v>3735</v>
      </c>
      <c r="I1145" s="699">
        <v>438.5</v>
      </c>
      <c r="J1145" s="77">
        <v>4</v>
      </c>
      <c r="K1145" s="92"/>
    </row>
    <row r="1146" spans="1:11" ht="30.6" x14ac:dyDescent="0.25">
      <c r="A1146" s="14" t="s">
        <v>1506</v>
      </c>
      <c r="B1146" s="694" t="s">
        <v>3736</v>
      </c>
      <c r="C1146" s="695">
        <v>202503553</v>
      </c>
      <c r="D1146" s="696" t="s">
        <v>2668</v>
      </c>
      <c r="E1146" s="671"/>
      <c r="F1146" s="487" t="s">
        <v>3737</v>
      </c>
      <c r="G1146" s="698">
        <v>36046884</v>
      </c>
      <c r="H1146" s="649" t="s">
        <v>3735</v>
      </c>
      <c r="I1146" s="699">
        <v>21.71</v>
      </c>
      <c r="J1146" s="77">
        <v>4</v>
      </c>
      <c r="K1146" s="92"/>
    </row>
    <row r="1147" spans="1:11" ht="30.6" x14ac:dyDescent="0.25">
      <c r="A1147" s="14" t="s">
        <v>1506</v>
      </c>
      <c r="B1147" s="694" t="s">
        <v>3738</v>
      </c>
      <c r="C1147" s="695">
        <v>202506573</v>
      </c>
      <c r="D1147" s="696">
        <v>45911</v>
      </c>
      <c r="E1147" s="671"/>
      <c r="F1147" s="487" t="s">
        <v>3739</v>
      </c>
      <c r="G1147" s="698">
        <v>36046884</v>
      </c>
      <c r="H1147" s="649" t="s">
        <v>3735</v>
      </c>
      <c r="I1147" s="699">
        <v>329.64</v>
      </c>
      <c r="J1147" s="77">
        <v>4</v>
      </c>
      <c r="K1147" s="92"/>
    </row>
    <row r="1148" spans="1:11" ht="30.6" x14ac:dyDescent="0.25">
      <c r="A1148" s="14" t="s">
        <v>1506</v>
      </c>
      <c r="B1148" s="694" t="s">
        <v>3740</v>
      </c>
      <c r="C1148" s="695">
        <v>8363037059</v>
      </c>
      <c r="D1148" s="696" t="s">
        <v>3622</v>
      </c>
      <c r="E1148" s="671" t="s">
        <v>2396</v>
      </c>
      <c r="F1148" s="487" t="s">
        <v>3741</v>
      </c>
      <c r="G1148" s="698">
        <v>35763469</v>
      </c>
      <c r="H1148" s="649" t="s">
        <v>3742</v>
      </c>
      <c r="I1148" s="699">
        <v>37.82</v>
      </c>
      <c r="J1148" s="77">
        <v>4</v>
      </c>
      <c r="K1148" s="92"/>
    </row>
    <row r="1149" spans="1:11" ht="30.6" x14ac:dyDescent="0.25">
      <c r="A1149" s="14" t="s">
        <v>1506</v>
      </c>
      <c r="B1149" s="694" t="s">
        <v>3743</v>
      </c>
      <c r="C1149" s="695">
        <v>8364634133</v>
      </c>
      <c r="D1149" s="696" t="s">
        <v>3744</v>
      </c>
      <c r="E1149" s="671" t="s">
        <v>3745</v>
      </c>
      <c r="F1149" s="487" t="s">
        <v>3746</v>
      </c>
      <c r="G1149" s="698">
        <v>35763469</v>
      </c>
      <c r="H1149" s="649" t="s">
        <v>3742</v>
      </c>
      <c r="I1149" s="699">
        <v>34.89</v>
      </c>
      <c r="J1149" s="77">
        <v>4</v>
      </c>
      <c r="K1149" s="92"/>
    </row>
    <row r="1150" spans="1:11" ht="30.6" x14ac:dyDescent="0.25">
      <c r="A1150" s="14" t="s">
        <v>1506</v>
      </c>
      <c r="B1150" s="694" t="s">
        <v>3747</v>
      </c>
      <c r="C1150" s="695">
        <v>8366222176</v>
      </c>
      <c r="D1150" s="696" t="s">
        <v>3748</v>
      </c>
      <c r="E1150" s="671" t="s">
        <v>3749</v>
      </c>
      <c r="F1150" s="487" t="s">
        <v>3750</v>
      </c>
      <c r="G1150" s="698">
        <v>35763469</v>
      </c>
      <c r="H1150" s="649" t="s">
        <v>3742</v>
      </c>
      <c r="I1150" s="699">
        <v>37.82</v>
      </c>
      <c r="J1150" s="77">
        <v>4</v>
      </c>
      <c r="K1150" s="92"/>
    </row>
    <row r="1151" spans="1:11" ht="30.6" x14ac:dyDescent="0.25">
      <c r="A1151" s="14" t="s">
        <v>1506</v>
      </c>
      <c r="B1151" s="694" t="s">
        <v>3751</v>
      </c>
      <c r="C1151" s="695">
        <v>8366222176</v>
      </c>
      <c r="D1151" s="696" t="s">
        <v>2828</v>
      </c>
      <c r="E1151" s="671" t="s">
        <v>2828</v>
      </c>
      <c r="F1151" s="487" t="s">
        <v>3752</v>
      </c>
      <c r="G1151" s="698">
        <v>35763469</v>
      </c>
      <c r="H1151" s="649" t="s">
        <v>3742</v>
      </c>
      <c r="I1151" s="699">
        <v>37.82</v>
      </c>
      <c r="J1151" s="77">
        <v>4</v>
      </c>
      <c r="K1151" s="92"/>
    </row>
    <row r="1152" spans="1:11" ht="30.6" x14ac:dyDescent="0.25">
      <c r="A1152" s="14" t="s">
        <v>1506</v>
      </c>
      <c r="B1152" s="694" t="s">
        <v>3753</v>
      </c>
      <c r="C1152" s="695">
        <v>8369414716</v>
      </c>
      <c r="D1152" s="696" t="s">
        <v>1719</v>
      </c>
      <c r="E1152" s="671" t="s">
        <v>2188</v>
      </c>
      <c r="F1152" s="487" t="s">
        <v>3754</v>
      </c>
      <c r="G1152" s="698">
        <v>35763469</v>
      </c>
      <c r="H1152" s="649" t="s">
        <v>3742</v>
      </c>
      <c r="I1152" s="699">
        <v>37.82</v>
      </c>
      <c r="J1152" s="77">
        <v>4</v>
      </c>
      <c r="K1152" s="92"/>
    </row>
    <row r="1153" spans="1:11" ht="30.6" x14ac:dyDescent="0.25">
      <c r="A1153" s="14" t="s">
        <v>1506</v>
      </c>
      <c r="B1153" s="694" t="s">
        <v>3755</v>
      </c>
      <c r="C1153" s="695">
        <v>8371014802</v>
      </c>
      <c r="D1153" s="696" t="s">
        <v>2584</v>
      </c>
      <c r="E1153" s="671" t="s">
        <v>2584</v>
      </c>
      <c r="F1153" s="487" t="s">
        <v>3756</v>
      </c>
      <c r="G1153" s="698">
        <v>35763469</v>
      </c>
      <c r="H1153" s="649" t="s">
        <v>3742</v>
      </c>
      <c r="I1153" s="699">
        <v>35.36</v>
      </c>
      <c r="J1153" s="77">
        <v>4</v>
      </c>
      <c r="K1153" s="92"/>
    </row>
    <row r="1154" spans="1:11" ht="30.6" x14ac:dyDescent="0.25">
      <c r="A1154" s="14" t="s">
        <v>1506</v>
      </c>
      <c r="B1154" s="694" t="s">
        <v>3757</v>
      </c>
      <c r="C1154" s="695">
        <v>8372606214</v>
      </c>
      <c r="D1154" s="696" t="s">
        <v>2594</v>
      </c>
      <c r="E1154" s="671" t="s">
        <v>2184</v>
      </c>
      <c r="F1154" s="487" t="s">
        <v>3758</v>
      </c>
      <c r="G1154" s="698">
        <v>35763469</v>
      </c>
      <c r="H1154" s="649" t="s">
        <v>3742</v>
      </c>
      <c r="I1154" s="699">
        <v>37.82</v>
      </c>
      <c r="J1154" s="77">
        <v>4</v>
      </c>
      <c r="K1154" s="92"/>
    </row>
    <row r="1155" spans="1:11" ht="61.2" x14ac:dyDescent="0.25">
      <c r="A1155" s="14" t="s">
        <v>1506</v>
      </c>
      <c r="B1155" s="694" t="s">
        <v>3759</v>
      </c>
      <c r="C1155" s="695">
        <v>8364001677</v>
      </c>
      <c r="D1155" s="696" t="s">
        <v>2901</v>
      </c>
      <c r="E1155" s="671"/>
      <c r="F1155" s="487" t="s">
        <v>3760</v>
      </c>
      <c r="G1155" s="698">
        <v>35763469</v>
      </c>
      <c r="H1155" s="649" t="s">
        <v>3742</v>
      </c>
      <c r="I1155" s="699">
        <v>480.24</v>
      </c>
      <c r="J1155" s="77">
        <v>4</v>
      </c>
      <c r="K1155" s="92"/>
    </row>
    <row r="1156" spans="1:11" ht="71.400000000000006" x14ac:dyDescent="0.25">
      <c r="A1156" s="14" t="s">
        <v>1506</v>
      </c>
      <c r="B1156" s="694" t="s">
        <v>3761</v>
      </c>
      <c r="C1156" s="695">
        <v>8365596799</v>
      </c>
      <c r="D1156" s="696" t="s">
        <v>3012</v>
      </c>
      <c r="E1156" s="671"/>
      <c r="F1156" s="487" t="s">
        <v>3762</v>
      </c>
      <c r="G1156" s="698">
        <v>35763469</v>
      </c>
      <c r="H1156" s="649" t="s">
        <v>3742</v>
      </c>
      <c r="I1156" s="699">
        <v>475.6</v>
      </c>
      <c r="J1156" s="77">
        <v>4</v>
      </c>
      <c r="K1156" s="92"/>
    </row>
    <row r="1157" spans="1:11" ht="61.2" x14ac:dyDescent="0.25">
      <c r="A1157" s="14" t="s">
        <v>1506</v>
      </c>
      <c r="B1157" s="694" t="s">
        <v>3763</v>
      </c>
      <c r="C1157" s="695">
        <v>8367191052</v>
      </c>
      <c r="D1157" s="696" t="s">
        <v>3633</v>
      </c>
      <c r="E1157" s="671"/>
      <c r="F1157" s="487" t="s">
        <v>3764</v>
      </c>
      <c r="G1157" s="698">
        <v>35763469</v>
      </c>
      <c r="H1157" s="649" t="s">
        <v>3742</v>
      </c>
      <c r="I1157" s="699">
        <v>478.37</v>
      </c>
      <c r="J1157" s="77">
        <v>4</v>
      </c>
      <c r="K1157" s="92"/>
    </row>
    <row r="1158" spans="1:11" ht="61.2" x14ac:dyDescent="0.25">
      <c r="A1158" s="14" t="s">
        <v>1506</v>
      </c>
      <c r="B1158" s="694" t="s">
        <v>3765</v>
      </c>
      <c r="C1158" s="695">
        <v>8368777700</v>
      </c>
      <c r="D1158" s="696" t="s">
        <v>2668</v>
      </c>
      <c r="E1158" s="671"/>
      <c r="F1158" s="487" t="s">
        <v>3766</v>
      </c>
      <c r="G1158" s="698">
        <v>35763469</v>
      </c>
      <c r="H1158" s="649" t="s">
        <v>3742</v>
      </c>
      <c r="I1158" s="699">
        <v>479.6</v>
      </c>
      <c r="J1158" s="77">
        <v>4</v>
      </c>
      <c r="K1158" s="92"/>
    </row>
    <row r="1159" spans="1:11" ht="61.2" x14ac:dyDescent="0.25">
      <c r="A1159" s="14" t="s">
        <v>1506</v>
      </c>
      <c r="B1159" s="694" t="s">
        <v>3767</v>
      </c>
      <c r="C1159" s="695">
        <v>8370370194</v>
      </c>
      <c r="D1159" s="696" t="s">
        <v>3768</v>
      </c>
      <c r="E1159" s="671"/>
      <c r="F1159" s="487" t="s">
        <v>3769</v>
      </c>
      <c r="G1159" s="698">
        <v>35763469</v>
      </c>
      <c r="H1159" s="649" t="s">
        <v>3742</v>
      </c>
      <c r="I1159" s="699">
        <v>478.58</v>
      </c>
      <c r="J1159" s="77">
        <v>4</v>
      </c>
      <c r="K1159" s="92"/>
    </row>
    <row r="1160" spans="1:11" ht="61.2" x14ac:dyDescent="0.25">
      <c r="A1160" s="14" t="s">
        <v>1506</v>
      </c>
      <c r="B1160" s="694" t="s">
        <v>3770</v>
      </c>
      <c r="C1160" s="695">
        <v>8371973367</v>
      </c>
      <c r="D1160" s="696" t="s">
        <v>3771</v>
      </c>
      <c r="E1160" s="671"/>
      <c r="F1160" s="487" t="s">
        <v>3772</v>
      </c>
      <c r="G1160" s="698">
        <v>35763469</v>
      </c>
      <c r="H1160" s="649" t="s">
        <v>3742</v>
      </c>
      <c r="I1160" s="699">
        <v>477.03</v>
      </c>
      <c r="J1160" s="77">
        <v>4</v>
      </c>
      <c r="K1160" s="92"/>
    </row>
    <row r="1161" spans="1:11" ht="61.2" x14ac:dyDescent="0.25">
      <c r="A1161" s="14" t="s">
        <v>1506</v>
      </c>
      <c r="B1161" s="694" t="s">
        <v>3773</v>
      </c>
      <c r="C1161" s="695">
        <v>8373594178</v>
      </c>
      <c r="D1161" s="696" t="s">
        <v>3730</v>
      </c>
      <c r="E1161" s="671"/>
      <c r="F1161" s="487" t="s">
        <v>3774</v>
      </c>
      <c r="G1161" s="698">
        <v>35763469</v>
      </c>
      <c r="H1161" s="649" t="s">
        <v>3742</v>
      </c>
      <c r="I1161" s="699">
        <v>478.46</v>
      </c>
      <c r="J1161" s="77">
        <v>4</v>
      </c>
      <c r="K1161" s="92"/>
    </row>
    <row r="1162" spans="1:11" ht="20.399999999999999" x14ac:dyDescent="0.25">
      <c r="A1162" s="14" t="s">
        <v>1506</v>
      </c>
      <c r="B1162" s="694" t="s">
        <v>3775</v>
      </c>
      <c r="C1162" s="695">
        <v>8364041126</v>
      </c>
      <c r="D1162" s="696" t="s">
        <v>2901</v>
      </c>
      <c r="E1162" s="671"/>
      <c r="F1162" s="487" t="s">
        <v>3776</v>
      </c>
      <c r="G1162" s="698">
        <v>35763469</v>
      </c>
      <c r="H1162" s="649" t="s">
        <v>3742</v>
      </c>
      <c r="I1162" s="699">
        <v>25.51</v>
      </c>
      <c r="J1162" s="77">
        <v>4</v>
      </c>
      <c r="K1162" s="92"/>
    </row>
    <row r="1163" spans="1:11" ht="20.399999999999999" x14ac:dyDescent="0.25">
      <c r="A1163" s="14" t="s">
        <v>1506</v>
      </c>
      <c r="B1163" s="694" t="s">
        <v>3777</v>
      </c>
      <c r="C1163" s="695" t="s">
        <v>3778</v>
      </c>
      <c r="D1163" s="696" t="s">
        <v>3779</v>
      </c>
      <c r="E1163" s="671"/>
      <c r="F1163" s="487" t="s">
        <v>3780</v>
      </c>
      <c r="G1163" s="698">
        <v>35763469</v>
      </c>
      <c r="H1163" s="649" t="s">
        <v>3742</v>
      </c>
      <c r="I1163" s="699">
        <v>25.51</v>
      </c>
      <c r="J1163" s="77">
        <v>4</v>
      </c>
      <c r="K1163" s="92"/>
    </row>
    <row r="1164" spans="1:11" ht="20.399999999999999" x14ac:dyDescent="0.25">
      <c r="A1164" s="14" t="s">
        <v>1506</v>
      </c>
      <c r="B1164" s="694" t="s">
        <v>3781</v>
      </c>
      <c r="C1164" s="695" t="s">
        <v>3782</v>
      </c>
      <c r="D1164" s="696" t="s">
        <v>2684</v>
      </c>
      <c r="E1164" s="671"/>
      <c r="F1164" s="487" t="s">
        <v>3783</v>
      </c>
      <c r="G1164" s="698">
        <v>35763469</v>
      </c>
      <c r="H1164" s="649" t="s">
        <v>3742</v>
      </c>
      <c r="I1164" s="699">
        <v>25.51</v>
      </c>
      <c r="J1164" s="77">
        <v>4</v>
      </c>
      <c r="K1164" s="92"/>
    </row>
    <row r="1165" spans="1:11" ht="20.399999999999999" x14ac:dyDescent="0.25">
      <c r="A1165" s="14" t="s">
        <v>1506</v>
      </c>
      <c r="B1165" s="694" t="s">
        <v>3784</v>
      </c>
      <c r="C1165" s="695" t="s">
        <v>3785</v>
      </c>
      <c r="D1165" s="696" t="s">
        <v>2255</v>
      </c>
      <c r="E1165" s="671"/>
      <c r="F1165" s="487" t="s">
        <v>3786</v>
      </c>
      <c r="G1165" s="698">
        <v>35763469</v>
      </c>
      <c r="H1165" s="649" t="s">
        <v>3742</v>
      </c>
      <c r="I1165" s="699">
        <v>25.51</v>
      </c>
      <c r="J1165" s="77">
        <v>4</v>
      </c>
      <c r="K1165" s="92"/>
    </row>
    <row r="1166" spans="1:11" ht="20.399999999999999" x14ac:dyDescent="0.25">
      <c r="A1166" s="14" t="s">
        <v>1506</v>
      </c>
      <c r="B1166" s="694" t="s">
        <v>3787</v>
      </c>
      <c r="C1166" s="695" t="s">
        <v>3788</v>
      </c>
      <c r="D1166" s="696" t="s">
        <v>3789</v>
      </c>
      <c r="E1166" s="671"/>
      <c r="F1166" s="487" t="s">
        <v>3790</v>
      </c>
      <c r="G1166" s="698">
        <v>35763469</v>
      </c>
      <c r="H1166" s="649" t="s">
        <v>3742</v>
      </c>
      <c r="I1166" s="699">
        <v>25.51</v>
      </c>
      <c r="J1166" s="77">
        <v>4</v>
      </c>
      <c r="K1166" s="92"/>
    </row>
    <row r="1167" spans="1:11" ht="20.399999999999999" x14ac:dyDescent="0.25">
      <c r="A1167" s="14" t="s">
        <v>1506</v>
      </c>
      <c r="B1167" s="694" t="s">
        <v>3791</v>
      </c>
      <c r="C1167" s="695" t="s">
        <v>3792</v>
      </c>
      <c r="D1167" s="696" t="s">
        <v>3129</v>
      </c>
      <c r="E1167" s="671"/>
      <c r="F1167" s="487" t="s">
        <v>3793</v>
      </c>
      <c r="G1167" s="698">
        <v>35763469</v>
      </c>
      <c r="H1167" s="649" t="s">
        <v>3742</v>
      </c>
      <c r="I1167" s="699">
        <v>25.51</v>
      </c>
      <c r="J1167" s="77">
        <v>4</v>
      </c>
      <c r="K1167" s="92"/>
    </row>
    <row r="1168" spans="1:11" ht="20.399999999999999" x14ac:dyDescent="0.25">
      <c r="A1168" s="14" t="s">
        <v>1506</v>
      </c>
      <c r="B1168" s="694" t="s">
        <v>3794</v>
      </c>
      <c r="C1168" s="695" t="s">
        <v>3795</v>
      </c>
      <c r="D1168" s="696">
        <v>45876</v>
      </c>
      <c r="E1168" s="671"/>
      <c r="F1168" s="487" t="s">
        <v>3796</v>
      </c>
      <c r="G1168" s="698">
        <v>35763469</v>
      </c>
      <c r="H1168" s="649" t="s">
        <v>3742</v>
      </c>
      <c r="I1168" s="699">
        <v>25.51</v>
      </c>
      <c r="J1168" s="77">
        <v>4</v>
      </c>
      <c r="K1168" s="92"/>
    </row>
    <row r="1169" spans="1:11" ht="40.799999999999997" x14ac:dyDescent="0.25">
      <c r="A1169" s="14" t="s">
        <v>1506</v>
      </c>
      <c r="B1169" s="694" t="s">
        <v>3797</v>
      </c>
      <c r="C1169" s="695">
        <v>2240058017</v>
      </c>
      <c r="D1169" s="696" t="s">
        <v>2061</v>
      </c>
      <c r="E1169" s="671" t="s">
        <v>1575</v>
      </c>
      <c r="F1169" s="487" t="s">
        <v>3798</v>
      </c>
      <c r="G1169" s="698">
        <v>31338551</v>
      </c>
      <c r="H1169" s="649" t="s">
        <v>3799</v>
      </c>
      <c r="I1169" s="699">
        <v>135.34</v>
      </c>
      <c r="J1169" s="77">
        <v>4</v>
      </c>
      <c r="K1169" s="92"/>
    </row>
    <row r="1170" spans="1:11" ht="40.799999999999997" x14ac:dyDescent="0.25">
      <c r="A1170" s="14" t="s">
        <v>1506</v>
      </c>
      <c r="B1170" s="694" t="s">
        <v>3800</v>
      </c>
      <c r="C1170" s="695">
        <v>2240064737</v>
      </c>
      <c r="D1170" s="696" t="s">
        <v>1580</v>
      </c>
      <c r="E1170" s="671"/>
      <c r="F1170" s="487" t="s">
        <v>3801</v>
      </c>
      <c r="G1170" s="698">
        <v>31338551</v>
      </c>
      <c r="H1170" s="649" t="s">
        <v>3799</v>
      </c>
      <c r="I1170" s="699">
        <v>135.34</v>
      </c>
      <c r="J1170" s="77">
        <v>4</v>
      </c>
      <c r="K1170" s="92"/>
    </row>
    <row r="1171" spans="1:11" ht="40.799999999999997" x14ac:dyDescent="0.25">
      <c r="A1171" s="14" t="s">
        <v>1506</v>
      </c>
      <c r="B1171" s="694" t="s">
        <v>3802</v>
      </c>
      <c r="C1171" s="695" t="s">
        <v>3803</v>
      </c>
      <c r="D1171" s="696" t="s">
        <v>2998</v>
      </c>
      <c r="E1171" s="671"/>
      <c r="F1171" s="487" t="s">
        <v>3804</v>
      </c>
      <c r="G1171" s="698">
        <v>31338551</v>
      </c>
      <c r="H1171" s="649" t="s">
        <v>3799</v>
      </c>
      <c r="I1171" s="699">
        <v>135.34</v>
      </c>
      <c r="J1171" s="77">
        <v>4</v>
      </c>
      <c r="K1171" s="92"/>
    </row>
    <row r="1172" spans="1:11" ht="40.799999999999997" x14ac:dyDescent="0.25">
      <c r="A1172" s="14" t="s">
        <v>1506</v>
      </c>
      <c r="B1172" s="694" t="s">
        <v>3805</v>
      </c>
      <c r="C1172" s="695" t="s">
        <v>3806</v>
      </c>
      <c r="D1172" s="696" t="s">
        <v>3713</v>
      </c>
      <c r="E1172" s="671"/>
      <c r="F1172" s="487" t="s">
        <v>3807</v>
      </c>
      <c r="G1172" s="698">
        <v>31338551</v>
      </c>
      <c r="H1172" s="649" t="s">
        <v>3799</v>
      </c>
      <c r="I1172" s="699">
        <v>135.34</v>
      </c>
      <c r="J1172" s="77">
        <v>4</v>
      </c>
      <c r="K1172" s="92"/>
    </row>
    <row r="1173" spans="1:11" ht="40.799999999999997" x14ac:dyDescent="0.25">
      <c r="A1173" s="14" t="s">
        <v>1506</v>
      </c>
      <c r="B1173" s="694" t="s">
        <v>3808</v>
      </c>
      <c r="C1173" s="695" t="s">
        <v>3809</v>
      </c>
      <c r="D1173" s="696" t="s">
        <v>2060</v>
      </c>
      <c r="E1173" s="671"/>
      <c r="F1173" s="487" t="s">
        <v>3810</v>
      </c>
      <c r="G1173" s="698">
        <v>31338551</v>
      </c>
      <c r="H1173" s="649" t="s">
        <v>3799</v>
      </c>
      <c r="I1173" s="699">
        <v>135.34</v>
      </c>
      <c r="J1173" s="77">
        <v>4</v>
      </c>
      <c r="K1173" s="92"/>
    </row>
    <row r="1174" spans="1:11" ht="40.799999999999997" x14ac:dyDescent="0.25">
      <c r="A1174" s="14" t="s">
        <v>1506</v>
      </c>
      <c r="B1174" s="694" t="s">
        <v>3811</v>
      </c>
      <c r="C1174" s="695" t="s">
        <v>3812</v>
      </c>
      <c r="D1174" s="696" t="s">
        <v>2104</v>
      </c>
      <c r="E1174" s="671"/>
      <c r="F1174" s="487" t="s">
        <v>3813</v>
      </c>
      <c r="G1174" s="698">
        <v>31338551</v>
      </c>
      <c r="H1174" s="649" t="s">
        <v>3799</v>
      </c>
      <c r="I1174" s="699">
        <v>135.34</v>
      </c>
      <c r="J1174" s="77">
        <v>4</v>
      </c>
      <c r="K1174" s="92"/>
    </row>
    <row r="1175" spans="1:11" ht="40.799999999999997" x14ac:dyDescent="0.25">
      <c r="A1175" s="14" t="s">
        <v>1506</v>
      </c>
      <c r="B1175" s="694" t="s">
        <v>3814</v>
      </c>
      <c r="C1175" s="695" t="s">
        <v>3815</v>
      </c>
      <c r="D1175" s="696" t="s">
        <v>2317</v>
      </c>
      <c r="E1175" s="671"/>
      <c r="F1175" s="487" t="s">
        <v>3816</v>
      </c>
      <c r="G1175" s="698">
        <v>31338551</v>
      </c>
      <c r="H1175" s="649" t="s">
        <v>3799</v>
      </c>
      <c r="I1175" s="699">
        <v>135.34</v>
      </c>
      <c r="J1175" s="77">
        <v>4</v>
      </c>
      <c r="K1175" s="92"/>
    </row>
    <row r="1176" spans="1:11" ht="40.799999999999997" x14ac:dyDescent="0.25">
      <c r="A1176" s="14" t="s">
        <v>1506</v>
      </c>
      <c r="B1176" s="694" t="s">
        <v>3817</v>
      </c>
      <c r="C1176" s="695" t="s">
        <v>3818</v>
      </c>
      <c r="D1176" s="696" t="s">
        <v>1525</v>
      </c>
      <c r="E1176" s="671"/>
      <c r="F1176" s="487" t="s">
        <v>3819</v>
      </c>
      <c r="G1176" s="698">
        <v>31338551</v>
      </c>
      <c r="H1176" s="649" t="s">
        <v>3799</v>
      </c>
      <c r="I1176" s="699">
        <v>135.34</v>
      </c>
      <c r="J1176" s="77">
        <v>4</v>
      </c>
      <c r="K1176" s="92"/>
    </row>
    <row r="1177" spans="1:11" ht="51" x14ac:dyDescent="0.25">
      <c r="A1177" s="14" t="s">
        <v>1506</v>
      </c>
      <c r="B1177" s="694" t="s">
        <v>3820</v>
      </c>
      <c r="C1177" s="695">
        <v>2240068829</v>
      </c>
      <c r="D1177" s="696" t="s">
        <v>3012</v>
      </c>
      <c r="E1177" s="671"/>
      <c r="F1177" s="487" t="s">
        <v>3821</v>
      </c>
      <c r="G1177" s="698">
        <v>31338551</v>
      </c>
      <c r="H1177" s="649" t="s">
        <v>3799</v>
      </c>
      <c r="I1177" s="699">
        <v>504.58</v>
      </c>
      <c r="J1177" s="77">
        <v>4</v>
      </c>
      <c r="K1177" s="92"/>
    </row>
    <row r="1178" spans="1:11" ht="51" x14ac:dyDescent="0.25">
      <c r="A1178" s="14" t="s">
        <v>1506</v>
      </c>
      <c r="B1178" s="694" t="s">
        <v>3822</v>
      </c>
      <c r="C1178" s="695">
        <v>2250013614</v>
      </c>
      <c r="D1178" s="696" t="s">
        <v>3768</v>
      </c>
      <c r="E1178" s="671"/>
      <c r="F1178" s="487" t="s">
        <v>3823</v>
      </c>
      <c r="G1178" s="698">
        <v>31338551</v>
      </c>
      <c r="H1178" s="649" t="s">
        <v>3799</v>
      </c>
      <c r="I1178" s="699">
        <v>404.87</v>
      </c>
      <c r="J1178" s="77">
        <v>4</v>
      </c>
      <c r="K1178" s="92"/>
    </row>
    <row r="1179" spans="1:11" ht="30.6" x14ac:dyDescent="0.25">
      <c r="A1179" s="14" t="s">
        <v>1506</v>
      </c>
      <c r="B1179" s="694" t="s">
        <v>3824</v>
      </c>
      <c r="C1179" s="695">
        <v>1025010923</v>
      </c>
      <c r="D1179" s="696" t="s">
        <v>3825</v>
      </c>
      <c r="E1179" s="671" t="s">
        <v>2914</v>
      </c>
      <c r="F1179" s="487" t="s">
        <v>3826</v>
      </c>
      <c r="G1179" s="698">
        <v>50528041</v>
      </c>
      <c r="H1179" s="649" t="s">
        <v>3827</v>
      </c>
      <c r="I1179" s="699">
        <v>135.30000000000001</v>
      </c>
      <c r="J1179" s="77">
        <v>4</v>
      </c>
      <c r="K1179" s="92"/>
    </row>
    <row r="1180" spans="1:11" ht="30.6" x14ac:dyDescent="0.25">
      <c r="A1180" s="14" t="s">
        <v>1506</v>
      </c>
      <c r="B1180" s="694" t="s">
        <v>3828</v>
      </c>
      <c r="C1180" s="695">
        <v>1025020871</v>
      </c>
      <c r="D1180" s="696" t="s">
        <v>3703</v>
      </c>
      <c r="E1180" s="671"/>
      <c r="F1180" s="487" t="s">
        <v>3829</v>
      </c>
      <c r="G1180" s="698">
        <v>50528041</v>
      </c>
      <c r="H1180" s="649" t="s">
        <v>3827</v>
      </c>
      <c r="I1180" s="699">
        <v>135.30000000000001</v>
      </c>
      <c r="J1180" s="77">
        <v>4</v>
      </c>
      <c r="K1180" s="92"/>
    </row>
    <row r="1181" spans="1:11" ht="30.6" x14ac:dyDescent="0.25">
      <c r="A1181" s="14" t="s">
        <v>1506</v>
      </c>
      <c r="B1181" s="694" t="s">
        <v>3830</v>
      </c>
      <c r="C1181" s="695">
        <v>1025020873</v>
      </c>
      <c r="D1181" s="696" t="s">
        <v>3831</v>
      </c>
      <c r="E1181" s="671"/>
      <c r="F1181" s="487" t="s">
        <v>3832</v>
      </c>
      <c r="G1181" s="698">
        <v>50528041</v>
      </c>
      <c r="H1181" s="649" t="s">
        <v>3827</v>
      </c>
      <c r="I1181" s="699">
        <v>135.30000000000001</v>
      </c>
      <c r="J1181" s="77">
        <v>4</v>
      </c>
      <c r="K1181" s="92"/>
    </row>
    <row r="1182" spans="1:11" ht="30.6" x14ac:dyDescent="0.25">
      <c r="A1182" s="14" t="s">
        <v>1506</v>
      </c>
      <c r="B1182" s="694" t="s">
        <v>3833</v>
      </c>
      <c r="C1182" s="695">
        <v>1025040880</v>
      </c>
      <c r="D1182" s="696" t="s">
        <v>3834</v>
      </c>
      <c r="E1182" s="671"/>
      <c r="F1182" s="487" t="s">
        <v>3835</v>
      </c>
      <c r="G1182" s="698">
        <v>50528041</v>
      </c>
      <c r="H1182" s="649" t="s">
        <v>3827</v>
      </c>
      <c r="I1182" s="699">
        <v>135.30000000000001</v>
      </c>
      <c r="J1182" s="77">
        <v>4</v>
      </c>
      <c r="K1182" s="92"/>
    </row>
    <row r="1183" spans="1:11" ht="30.6" x14ac:dyDescent="0.25">
      <c r="A1183" s="14" t="s">
        <v>1506</v>
      </c>
      <c r="B1183" s="694" t="s">
        <v>3836</v>
      </c>
      <c r="C1183" s="695">
        <v>1025050862</v>
      </c>
      <c r="D1183" s="696" t="s">
        <v>2668</v>
      </c>
      <c r="E1183" s="671"/>
      <c r="F1183" s="487" t="s">
        <v>3837</v>
      </c>
      <c r="G1183" s="698">
        <v>50528041</v>
      </c>
      <c r="H1183" s="649" t="s">
        <v>3827</v>
      </c>
      <c r="I1183" s="699">
        <v>135.30000000000001</v>
      </c>
      <c r="J1183" s="77">
        <v>4</v>
      </c>
      <c r="K1183" s="92"/>
    </row>
    <row r="1184" spans="1:11" ht="30.6" x14ac:dyDescent="0.25">
      <c r="A1184" s="14" t="s">
        <v>1506</v>
      </c>
      <c r="B1184" s="694" t="s">
        <v>3838</v>
      </c>
      <c r="C1184" s="695">
        <v>20254507</v>
      </c>
      <c r="D1184" s="696" t="s">
        <v>3768</v>
      </c>
      <c r="E1184" s="671"/>
      <c r="F1184" s="487" t="s">
        <v>3839</v>
      </c>
      <c r="G1184" s="698">
        <v>50528041</v>
      </c>
      <c r="H1184" s="649" t="s">
        <v>3827</v>
      </c>
      <c r="I1184" s="699">
        <v>135.30000000000001</v>
      </c>
      <c r="J1184" s="77">
        <v>4</v>
      </c>
      <c r="K1184" s="92"/>
    </row>
    <row r="1185" spans="1:11" ht="30.6" x14ac:dyDescent="0.25">
      <c r="A1185" s="14" t="s">
        <v>1506</v>
      </c>
      <c r="B1185" s="694" t="s">
        <v>3840</v>
      </c>
      <c r="C1185" s="695">
        <v>20255621</v>
      </c>
      <c r="D1185" s="696" t="s">
        <v>3841</v>
      </c>
      <c r="E1185" s="671"/>
      <c r="F1185" s="487" t="s">
        <v>3842</v>
      </c>
      <c r="G1185" s="698">
        <v>50528041</v>
      </c>
      <c r="H1185" s="649" t="s">
        <v>3827</v>
      </c>
      <c r="I1185" s="699">
        <v>135.30000000000001</v>
      </c>
      <c r="J1185" s="77">
        <v>4</v>
      </c>
      <c r="K1185" s="92"/>
    </row>
    <row r="1186" spans="1:11" ht="30.6" x14ac:dyDescent="0.25">
      <c r="A1186" s="14" t="s">
        <v>1506</v>
      </c>
      <c r="B1186" s="694" t="s">
        <v>3843</v>
      </c>
      <c r="C1186" s="695">
        <v>202510834</v>
      </c>
      <c r="D1186" s="696" t="s">
        <v>3730</v>
      </c>
      <c r="E1186" s="671"/>
      <c r="F1186" s="487" t="s">
        <v>3844</v>
      </c>
      <c r="G1186" s="698">
        <v>50528041</v>
      </c>
      <c r="H1186" s="649" t="s">
        <v>3827</v>
      </c>
      <c r="I1186" s="699">
        <v>135.30000000000001</v>
      </c>
      <c r="J1186" s="77">
        <v>4</v>
      </c>
      <c r="K1186" s="92"/>
    </row>
    <row r="1187" spans="1:11" ht="81.599999999999994" x14ac:dyDescent="0.25">
      <c r="A1187" s="14" t="s">
        <v>1506</v>
      </c>
      <c r="B1187" s="694" t="s">
        <v>3845</v>
      </c>
      <c r="C1187" s="695">
        <v>2025001</v>
      </c>
      <c r="D1187" s="696" t="s">
        <v>3703</v>
      </c>
      <c r="E1187" s="671"/>
      <c r="F1187" s="487" t="s">
        <v>3846</v>
      </c>
      <c r="G1187" s="698">
        <v>45962596</v>
      </c>
      <c r="H1187" s="649" t="s">
        <v>3847</v>
      </c>
      <c r="I1187" s="699">
        <v>1600</v>
      </c>
      <c r="J1187" s="77">
        <v>4</v>
      </c>
      <c r="K1187" s="92"/>
    </row>
    <row r="1188" spans="1:11" ht="81.599999999999994" x14ac:dyDescent="0.25">
      <c r="A1188" s="14" t="s">
        <v>1506</v>
      </c>
      <c r="B1188" s="694" t="s">
        <v>3848</v>
      </c>
      <c r="C1188" s="695">
        <v>2025003</v>
      </c>
      <c r="D1188" s="696" t="s">
        <v>3831</v>
      </c>
      <c r="E1188" s="671"/>
      <c r="F1188" s="487" t="s">
        <v>3849</v>
      </c>
      <c r="G1188" s="698">
        <v>45962596</v>
      </c>
      <c r="H1188" s="649" t="s">
        <v>3847</v>
      </c>
      <c r="I1188" s="699">
        <v>1600</v>
      </c>
      <c r="J1188" s="77">
        <v>4</v>
      </c>
      <c r="K1188" s="92"/>
    </row>
    <row r="1189" spans="1:11" ht="81.599999999999994" x14ac:dyDescent="0.25">
      <c r="A1189" s="14" t="s">
        <v>1506</v>
      </c>
      <c r="B1189" s="694" t="s">
        <v>3850</v>
      </c>
      <c r="C1189" s="695">
        <v>2025005</v>
      </c>
      <c r="D1189" s="696" t="s">
        <v>3834</v>
      </c>
      <c r="E1189" s="671"/>
      <c r="F1189" s="487" t="s">
        <v>3851</v>
      </c>
      <c r="G1189" s="698">
        <v>45962596</v>
      </c>
      <c r="H1189" s="649" t="s">
        <v>3847</v>
      </c>
      <c r="I1189" s="699">
        <v>1600</v>
      </c>
      <c r="J1189" s="77">
        <v>4</v>
      </c>
      <c r="K1189" s="92"/>
    </row>
    <row r="1190" spans="1:11" ht="20.399999999999999" x14ac:dyDescent="0.25">
      <c r="A1190" s="14" t="s">
        <v>1506</v>
      </c>
      <c r="B1190" s="694" t="s">
        <v>3852</v>
      </c>
      <c r="C1190" s="695">
        <v>2025026</v>
      </c>
      <c r="D1190" s="696" t="s">
        <v>3853</v>
      </c>
      <c r="E1190" s="671" t="s">
        <v>2914</v>
      </c>
      <c r="F1190" s="487" t="s">
        <v>3854</v>
      </c>
      <c r="G1190" s="698">
        <v>45911321</v>
      </c>
      <c r="H1190" s="649" t="s">
        <v>3855</v>
      </c>
      <c r="I1190" s="699">
        <v>1112.6600000000001</v>
      </c>
      <c r="J1190" s="77">
        <v>4</v>
      </c>
      <c r="K1190" s="92"/>
    </row>
    <row r="1191" spans="1:11" ht="20.399999999999999" x14ac:dyDescent="0.25">
      <c r="A1191" s="14" t="s">
        <v>1506</v>
      </c>
      <c r="B1191" s="694" t="s">
        <v>3856</v>
      </c>
      <c r="C1191" s="695">
        <v>2025083</v>
      </c>
      <c r="D1191" s="696" t="s">
        <v>3857</v>
      </c>
      <c r="E1191" s="671" t="s">
        <v>3857</v>
      </c>
      <c r="F1191" s="487" t="s">
        <v>3858</v>
      </c>
      <c r="G1191" s="698">
        <v>45911321</v>
      </c>
      <c r="H1191" s="649" t="s">
        <v>3855</v>
      </c>
      <c r="I1191" s="699">
        <v>1084.8399999999999</v>
      </c>
      <c r="J1191" s="77">
        <v>4</v>
      </c>
      <c r="K1191" s="92"/>
    </row>
    <row r="1192" spans="1:11" ht="20.399999999999999" x14ac:dyDescent="0.25">
      <c r="A1192" s="14" t="s">
        <v>1506</v>
      </c>
      <c r="B1192" s="694" t="s">
        <v>3859</v>
      </c>
      <c r="C1192" s="695">
        <v>2025132</v>
      </c>
      <c r="D1192" s="696" t="s">
        <v>3002</v>
      </c>
      <c r="E1192" s="671" t="s">
        <v>2931</v>
      </c>
      <c r="F1192" s="487" t="s">
        <v>3860</v>
      </c>
      <c r="G1192" s="698">
        <v>45911321</v>
      </c>
      <c r="H1192" s="649" t="s">
        <v>3855</v>
      </c>
      <c r="I1192" s="699">
        <v>1084.83</v>
      </c>
      <c r="J1192" s="77">
        <v>4</v>
      </c>
      <c r="K1192" s="92"/>
    </row>
    <row r="1193" spans="1:11" ht="20.399999999999999" x14ac:dyDescent="0.25">
      <c r="A1193" s="14" t="s">
        <v>1506</v>
      </c>
      <c r="B1193" s="694" t="s">
        <v>3861</v>
      </c>
      <c r="C1193" s="695">
        <v>2025186</v>
      </c>
      <c r="D1193" s="696" t="s">
        <v>3862</v>
      </c>
      <c r="E1193" s="671" t="s">
        <v>3863</v>
      </c>
      <c r="F1193" s="487" t="s">
        <v>3864</v>
      </c>
      <c r="G1193" s="698">
        <v>45911321</v>
      </c>
      <c r="H1193" s="649" t="s">
        <v>3855</v>
      </c>
      <c r="I1193" s="699">
        <v>1084.83</v>
      </c>
      <c r="J1193" s="77">
        <v>4</v>
      </c>
      <c r="K1193" s="92"/>
    </row>
    <row r="1194" spans="1:11" ht="20.399999999999999" x14ac:dyDescent="0.25">
      <c r="A1194" s="14" t="s">
        <v>1506</v>
      </c>
      <c r="B1194" s="694" t="s">
        <v>3865</v>
      </c>
      <c r="C1194" s="695">
        <v>2025247</v>
      </c>
      <c r="D1194" s="696" t="s">
        <v>3866</v>
      </c>
      <c r="E1194" s="671" t="s">
        <v>3867</v>
      </c>
      <c r="F1194" s="487" t="s">
        <v>3868</v>
      </c>
      <c r="G1194" s="698">
        <v>45911321</v>
      </c>
      <c r="H1194" s="649" t="s">
        <v>3855</v>
      </c>
      <c r="I1194" s="699">
        <v>1084.8399999999999</v>
      </c>
      <c r="J1194" s="77">
        <v>4</v>
      </c>
      <c r="K1194" s="92"/>
    </row>
    <row r="1195" spans="1:11" ht="20.399999999999999" x14ac:dyDescent="0.25">
      <c r="A1195" s="14" t="s">
        <v>1506</v>
      </c>
      <c r="B1195" s="694" t="s">
        <v>3869</v>
      </c>
      <c r="C1195" s="695">
        <v>2025300</v>
      </c>
      <c r="D1195" s="696" t="s">
        <v>3870</v>
      </c>
      <c r="E1195" s="671" t="s">
        <v>3789</v>
      </c>
      <c r="F1195" s="487" t="s">
        <v>3871</v>
      </c>
      <c r="G1195" s="698">
        <v>45911321</v>
      </c>
      <c r="H1195" s="649" t="s">
        <v>3855</v>
      </c>
      <c r="I1195" s="699">
        <v>1084.8399999999999</v>
      </c>
      <c r="J1195" s="77">
        <v>4</v>
      </c>
      <c r="K1195" s="92"/>
    </row>
    <row r="1196" spans="1:11" ht="20.399999999999999" x14ac:dyDescent="0.25">
      <c r="A1196" s="14" t="s">
        <v>1506</v>
      </c>
      <c r="B1196" s="694" t="s">
        <v>3872</v>
      </c>
      <c r="C1196" s="695">
        <v>2025353</v>
      </c>
      <c r="D1196" s="696" t="s">
        <v>3873</v>
      </c>
      <c r="E1196" s="671" t="s">
        <v>3874</v>
      </c>
      <c r="F1196" s="487" t="s">
        <v>3875</v>
      </c>
      <c r="G1196" s="698">
        <v>45911321</v>
      </c>
      <c r="H1196" s="649" t="s">
        <v>3855</v>
      </c>
      <c r="I1196" s="699">
        <v>1084.8399999999999</v>
      </c>
      <c r="J1196" s="77">
        <v>4</v>
      </c>
      <c r="K1196" s="92"/>
    </row>
    <row r="1197" spans="1:11" ht="13.2" x14ac:dyDescent="0.25">
      <c r="A1197" s="14" t="s">
        <v>1506</v>
      </c>
      <c r="B1197" s="694" t="s">
        <v>3877</v>
      </c>
      <c r="C1197" s="695">
        <v>250010222</v>
      </c>
      <c r="D1197" s="696" t="s">
        <v>2901</v>
      </c>
      <c r="E1197" s="671"/>
      <c r="F1197" s="487" t="s">
        <v>3878</v>
      </c>
      <c r="G1197" s="698">
        <v>35710691</v>
      </c>
      <c r="H1197" s="649" t="s">
        <v>3879</v>
      </c>
      <c r="I1197" s="699">
        <v>451.15</v>
      </c>
      <c r="J1197" s="77">
        <v>4</v>
      </c>
      <c r="K1197" s="92"/>
    </row>
    <row r="1198" spans="1:11" ht="13.2" x14ac:dyDescent="0.25">
      <c r="A1198" s="14" t="s">
        <v>1506</v>
      </c>
      <c r="B1198" s="694" t="s">
        <v>3880</v>
      </c>
      <c r="C1198" s="695">
        <v>250034400</v>
      </c>
      <c r="D1198" s="696" t="s">
        <v>2668</v>
      </c>
      <c r="E1198" s="671"/>
      <c r="F1198" s="487" t="s">
        <v>3878</v>
      </c>
      <c r="G1198" s="698">
        <v>35710691</v>
      </c>
      <c r="H1198" s="649" t="s">
        <v>3879</v>
      </c>
      <c r="I1198" s="699">
        <v>118.83</v>
      </c>
      <c r="J1198" s="77">
        <v>4</v>
      </c>
      <c r="K1198" s="92"/>
    </row>
    <row r="1199" spans="1:11" ht="20.399999999999999" x14ac:dyDescent="0.25">
      <c r="A1199" s="14" t="s">
        <v>1506</v>
      </c>
      <c r="B1199" s="694" t="s">
        <v>3881</v>
      </c>
      <c r="C1199" s="695">
        <v>2025036</v>
      </c>
      <c r="D1199" s="696" t="s">
        <v>2461</v>
      </c>
      <c r="E1199" s="671"/>
      <c r="F1199" s="487" t="s">
        <v>3882</v>
      </c>
      <c r="G1199" s="698">
        <v>40343341</v>
      </c>
      <c r="H1199" s="649" t="s">
        <v>3883</v>
      </c>
      <c r="I1199" s="699">
        <v>141.44999999999999</v>
      </c>
      <c r="J1199" s="77">
        <v>4</v>
      </c>
      <c r="K1199" s="92"/>
    </row>
    <row r="1200" spans="1:11" ht="30.6" x14ac:dyDescent="0.25">
      <c r="A1200" s="14" t="s">
        <v>1506</v>
      </c>
      <c r="B1200" s="694" t="s">
        <v>3884</v>
      </c>
      <c r="C1200" s="695">
        <v>2025072</v>
      </c>
      <c r="D1200" s="696" t="s">
        <v>3713</v>
      </c>
      <c r="E1200" s="671"/>
      <c r="F1200" s="487" t="s">
        <v>3885</v>
      </c>
      <c r="G1200" s="698">
        <v>40343341</v>
      </c>
      <c r="H1200" s="649" t="s">
        <v>3883</v>
      </c>
      <c r="I1200" s="699">
        <v>152.21</v>
      </c>
      <c r="J1200" s="77">
        <v>4</v>
      </c>
      <c r="K1200" s="92"/>
    </row>
    <row r="1201" spans="1:11" ht="20.399999999999999" x14ac:dyDescent="0.25">
      <c r="A1201" s="14" t="s">
        <v>1506</v>
      </c>
      <c r="B1201" s="694" t="s">
        <v>3886</v>
      </c>
      <c r="C1201" s="695">
        <v>2025118</v>
      </c>
      <c r="D1201" s="696" t="s">
        <v>3730</v>
      </c>
      <c r="E1201" s="671"/>
      <c r="F1201" s="487" t="s">
        <v>3887</v>
      </c>
      <c r="G1201" s="698">
        <v>40343341</v>
      </c>
      <c r="H1201" s="649" t="s">
        <v>3883</v>
      </c>
      <c r="I1201" s="699">
        <v>77.489999999999995</v>
      </c>
      <c r="J1201" s="77">
        <v>4</v>
      </c>
      <c r="K1201" s="92"/>
    </row>
    <row r="1202" spans="1:11" ht="20.399999999999999" x14ac:dyDescent="0.25">
      <c r="A1202" s="14" t="s">
        <v>1506</v>
      </c>
      <c r="B1202" s="694" t="s">
        <v>3888</v>
      </c>
      <c r="C1202" s="695">
        <v>2025122</v>
      </c>
      <c r="D1202" s="696">
        <v>45887</v>
      </c>
      <c r="E1202" s="671"/>
      <c r="F1202" s="487" t="s">
        <v>3889</v>
      </c>
      <c r="G1202" s="698">
        <v>40343341</v>
      </c>
      <c r="H1202" s="649" t="s">
        <v>3883</v>
      </c>
      <c r="I1202" s="699">
        <v>24.91</v>
      </c>
      <c r="J1202" s="77">
        <v>4</v>
      </c>
      <c r="K1202" s="92"/>
    </row>
    <row r="1203" spans="1:11" ht="30.6" x14ac:dyDescent="0.25">
      <c r="A1203" s="14" t="s">
        <v>1506</v>
      </c>
      <c r="B1203" s="694" t="s">
        <v>3890</v>
      </c>
      <c r="C1203" s="695">
        <v>25045</v>
      </c>
      <c r="D1203" s="696" t="s">
        <v>3831</v>
      </c>
      <c r="E1203" s="671"/>
      <c r="F1203" s="487" t="s">
        <v>3891</v>
      </c>
      <c r="G1203" s="698">
        <v>35947713</v>
      </c>
      <c r="H1203" s="649" t="s">
        <v>3892</v>
      </c>
      <c r="I1203" s="699">
        <v>1400.97</v>
      </c>
      <c r="J1203" s="77">
        <v>4</v>
      </c>
      <c r="K1203" s="92"/>
    </row>
    <row r="1204" spans="1:11" ht="20.399999999999999" x14ac:dyDescent="0.25">
      <c r="A1204" s="14" t="s">
        <v>1506</v>
      </c>
      <c r="B1204" s="694" t="s">
        <v>3893</v>
      </c>
      <c r="C1204" s="695">
        <v>2251008428</v>
      </c>
      <c r="D1204" s="696" t="s">
        <v>3749</v>
      </c>
      <c r="E1204" s="671" t="s">
        <v>3749</v>
      </c>
      <c r="F1204" s="487" t="s">
        <v>3894</v>
      </c>
      <c r="G1204" s="698">
        <v>35692715</v>
      </c>
      <c r="H1204" s="649" t="s">
        <v>3895</v>
      </c>
      <c r="I1204" s="699">
        <v>279.7</v>
      </c>
      <c r="J1204" s="77">
        <v>4</v>
      </c>
      <c r="K1204" s="92"/>
    </row>
    <row r="1205" spans="1:11" ht="20.399999999999999" x14ac:dyDescent="0.25">
      <c r="A1205" s="14" t="s">
        <v>1506</v>
      </c>
      <c r="B1205" s="694" t="s">
        <v>3896</v>
      </c>
      <c r="C1205" s="695">
        <v>2251012669</v>
      </c>
      <c r="D1205" s="696" t="s">
        <v>3897</v>
      </c>
      <c r="E1205" s="671"/>
      <c r="F1205" s="487" t="s">
        <v>3898</v>
      </c>
      <c r="G1205" s="698">
        <v>35692715</v>
      </c>
      <c r="H1205" s="649" t="s">
        <v>3895</v>
      </c>
      <c r="I1205" s="699">
        <v>151.27000000000001</v>
      </c>
      <c r="J1205" s="77">
        <v>4</v>
      </c>
      <c r="K1205" s="92"/>
    </row>
    <row r="1206" spans="1:11" ht="20.399999999999999" x14ac:dyDescent="0.25">
      <c r="A1206" s="14" t="s">
        <v>1506</v>
      </c>
      <c r="B1206" s="694" t="s">
        <v>3899</v>
      </c>
      <c r="C1206" s="695">
        <v>2251013452</v>
      </c>
      <c r="D1206" s="696" t="s">
        <v>3897</v>
      </c>
      <c r="E1206" s="671"/>
      <c r="F1206" s="487" t="s">
        <v>3898</v>
      </c>
      <c r="G1206" s="698">
        <v>35692715</v>
      </c>
      <c r="H1206" s="649" t="s">
        <v>3895</v>
      </c>
      <c r="I1206" s="699">
        <v>151.30000000000001</v>
      </c>
      <c r="J1206" s="77">
        <v>4</v>
      </c>
      <c r="K1206" s="92"/>
    </row>
    <row r="1207" spans="1:11" ht="20.399999999999999" x14ac:dyDescent="0.25">
      <c r="A1207" s="14" t="s">
        <v>1506</v>
      </c>
      <c r="B1207" s="694" t="s">
        <v>3900</v>
      </c>
      <c r="C1207" s="695">
        <v>2255009314</v>
      </c>
      <c r="D1207" s="696" t="s">
        <v>2159</v>
      </c>
      <c r="E1207" s="671"/>
      <c r="F1207" s="487" t="s">
        <v>3901</v>
      </c>
      <c r="G1207" s="698">
        <v>35692715</v>
      </c>
      <c r="H1207" s="649" t="s">
        <v>3895</v>
      </c>
      <c r="I1207" s="699">
        <v>108.2</v>
      </c>
      <c r="J1207" s="77">
        <v>4</v>
      </c>
      <c r="K1207" s="92"/>
    </row>
    <row r="1208" spans="1:11" ht="20.399999999999999" x14ac:dyDescent="0.25">
      <c r="A1208" s="14" t="s">
        <v>1506</v>
      </c>
      <c r="B1208" s="694" t="s">
        <v>3902</v>
      </c>
      <c r="C1208" s="695">
        <v>1250087802</v>
      </c>
      <c r="D1208" s="696" t="s">
        <v>3903</v>
      </c>
      <c r="E1208" s="671"/>
      <c r="F1208" s="487" t="s">
        <v>3904</v>
      </c>
      <c r="G1208" s="698">
        <v>28189647</v>
      </c>
      <c r="H1208" s="649" t="s">
        <v>3905</v>
      </c>
      <c r="I1208" s="699">
        <v>157.55000000000001</v>
      </c>
      <c r="J1208" s="77">
        <v>4</v>
      </c>
      <c r="K1208" s="92"/>
    </row>
    <row r="1209" spans="1:11" ht="30.6" x14ac:dyDescent="0.25">
      <c r="A1209" s="14" t="s">
        <v>1506</v>
      </c>
      <c r="B1209" s="694" t="s">
        <v>3906</v>
      </c>
      <c r="C1209" s="695">
        <v>2500101845</v>
      </c>
      <c r="D1209" s="696" t="s">
        <v>2684</v>
      </c>
      <c r="E1209" s="671"/>
      <c r="F1209" s="487" t="s">
        <v>3907</v>
      </c>
      <c r="G1209" s="698">
        <v>51084554</v>
      </c>
      <c r="H1209" s="649" t="s">
        <v>3908</v>
      </c>
      <c r="I1209" s="699">
        <v>344</v>
      </c>
      <c r="J1209" s="77">
        <v>4</v>
      </c>
      <c r="K1209" s="92"/>
    </row>
    <row r="1210" spans="1:11" ht="20.399999999999999" x14ac:dyDescent="0.25">
      <c r="A1210" s="14" t="s">
        <v>1506</v>
      </c>
      <c r="B1210" s="694" t="s">
        <v>3909</v>
      </c>
      <c r="C1210" s="695">
        <v>1179290</v>
      </c>
      <c r="D1210" s="696" t="s">
        <v>3910</v>
      </c>
      <c r="E1210" s="671" t="s">
        <v>1922</v>
      </c>
      <c r="F1210" s="487" t="s">
        <v>3911</v>
      </c>
      <c r="G1210" s="698">
        <v>31322832</v>
      </c>
      <c r="H1210" s="649" t="s">
        <v>2316</v>
      </c>
      <c r="I1210" s="699">
        <v>20.85</v>
      </c>
      <c r="J1210" s="77">
        <v>4</v>
      </c>
      <c r="K1210" s="92"/>
    </row>
    <row r="1211" spans="1:11" ht="40.799999999999997" x14ac:dyDescent="0.25">
      <c r="A1211" s="14" t="s">
        <v>1506</v>
      </c>
      <c r="B1211" s="694" t="s">
        <v>3912</v>
      </c>
      <c r="C1211" s="695" t="s">
        <v>3913</v>
      </c>
      <c r="D1211" s="696" t="s">
        <v>2524</v>
      </c>
      <c r="E1211" s="671" t="s">
        <v>2095</v>
      </c>
      <c r="F1211" s="487" t="s">
        <v>3914</v>
      </c>
      <c r="G1211" s="698">
        <v>31322831</v>
      </c>
      <c r="H1211" s="649" t="s">
        <v>2316</v>
      </c>
      <c r="I1211" s="699">
        <v>5.49</v>
      </c>
      <c r="J1211" s="77">
        <v>4</v>
      </c>
      <c r="K1211" s="92"/>
    </row>
    <row r="1212" spans="1:11" ht="30.6" x14ac:dyDescent="0.25">
      <c r="A1212" s="14" t="s">
        <v>1506</v>
      </c>
      <c r="B1212" s="694" t="s">
        <v>3915</v>
      </c>
      <c r="C1212" s="695">
        <v>1236579</v>
      </c>
      <c r="D1212" s="696" t="s">
        <v>3916</v>
      </c>
      <c r="E1212" s="671" t="s">
        <v>3096</v>
      </c>
      <c r="F1212" s="487" t="s">
        <v>3917</v>
      </c>
      <c r="G1212" s="698">
        <v>31322831</v>
      </c>
      <c r="H1212" s="649" t="s">
        <v>2316</v>
      </c>
      <c r="I1212" s="699">
        <v>78.25</v>
      </c>
      <c r="J1212" s="77">
        <v>4</v>
      </c>
      <c r="K1212" s="92"/>
    </row>
    <row r="1213" spans="1:11" ht="51" x14ac:dyDescent="0.25">
      <c r="A1213" s="14" t="s">
        <v>1506</v>
      </c>
      <c r="B1213" s="694" t="s">
        <v>3918</v>
      </c>
      <c r="C1213" s="695">
        <v>974974</v>
      </c>
      <c r="D1213" s="696" t="s">
        <v>3002</v>
      </c>
      <c r="E1213" s="671" t="s">
        <v>2202</v>
      </c>
      <c r="F1213" s="487" t="s">
        <v>3919</v>
      </c>
      <c r="G1213" s="698">
        <v>31322831</v>
      </c>
      <c r="H1213" s="649" t="s">
        <v>2316</v>
      </c>
      <c r="I1213" s="699">
        <v>44.79</v>
      </c>
      <c r="J1213" s="77">
        <v>4</v>
      </c>
      <c r="K1213" s="92"/>
    </row>
    <row r="1214" spans="1:11" ht="30.6" x14ac:dyDescent="0.25">
      <c r="A1214" s="14" t="s">
        <v>1506</v>
      </c>
      <c r="B1214" s="694" t="s">
        <v>3927</v>
      </c>
      <c r="C1214" s="695" t="s">
        <v>3928</v>
      </c>
      <c r="D1214" s="696" t="s">
        <v>3492</v>
      </c>
      <c r="E1214" s="671" t="s">
        <v>2110</v>
      </c>
      <c r="F1214" s="487" t="s">
        <v>3929</v>
      </c>
      <c r="G1214" s="698">
        <v>604381</v>
      </c>
      <c r="H1214" s="649" t="s">
        <v>3930</v>
      </c>
      <c r="I1214" s="699">
        <v>19.829999999999998</v>
      </c>
      <c r="J1214" s="77">
        <v>4</v>
      </c>
      <c r="K1214" s="92"/>
    </row>
    <row r="1215" spans="1:11" ht="30.6" x14ac:dyDescent="0.25">
      <c r="A1215" s="14" t="s">
        <v>1506</v>
      </c>
      <c r="B1215" s="694" t="s">
        <v>3931</v>
      </c>
      <c r="C1215" s="695">
        <v>383350002996</v>
      </c>
      <c r="D1215" s="696" t="s">
        <v>3932</v>
      </c>
      <c r="E1215" s="671" t="s">
        <v>1936</v>
      </c>
      <c r="F1215" s="487" t="s">
        <v>3933</v>
      </c>
      <c r="G1215" s="698">
        <v>35739487</v>
      </c>
      <c r="H1215" s="649" t="s">
        <v>3934</v>
      </c>
      <c r="I1215" s="699">
        <v>5.9</v>
      </c>
      <c r="J1215" s="77">
        <v>4</v>
      </c>
      <c r="K1215" s="92"/>
    </row>
    <row r="1216" spans="1:11" ht="30.6" x14ac:dyDescent="0.25">
      <c r="A1216" s="14" t="s">
        <v>1506</v>
      </c>
      <c r="B1216" s="694" t="s">
        <v>3935</v>
      </c>
      <c r="C1216" s="695">
        <v>122501001</v>
      </c>
      <c r="D1216" s="696" t="s">
        <v>1528</v>
      </c>
      <c r="E1216" s="671"/>
      <c r="F1216" s="487" t="s">
        <v>3936</v>
      </c>
      <c r="G1216" s="698">
        <v>54667968</v>
      </c>
      <c r="H1216" s="649" t="s">
        <v>3937</v>
      </c>
      <c r="I1216" s="699">
        <v>1202</v>
      </c>
      <c r="J1216" s="77">
        <v>4</v>
      </c>
      <c r="K1216" s="92"/>
    </row>
    <row r="1217" spans="1:11" ht="30.6" x14ac:dyDescent="0.25">
      <c r="A1217" s="14" t="s">
        <v>1506</v>
      </c>
      <c r="B1217" s="694" t="s">
        <v>3938</v>
      </c>
      <c r="C1217" s="695">
        <v>122502001</v>
      </c>
      <c r="D1217" s="696" t="s">
        <v>2202</v>
      </c>
      <c r="E1217" s="671"/>
      <c r="F1217" s="487" t="s">
        <v>3939</v>
      </c>
      <c r="G1217" s="698">
        <v>54667968</v>
      </c>
      <c r="H1217" s="649" t="s">
        <v>3937</v>
      </c>
      <c r="I1217" s="699">
        <v>1283</v>
      </c>
      <c r="J1217" s="77">
        <v>4</v>
      </c>
      <c r="K1217" s="92"/>
    </row>
    <row r="1218" spans="1:11" ht="30.6" x14ac:dyDescent="0.25">
      <c r="A1218" s="14" t="s">
        <v>1506</v>
      </c>
      <c r="B1218" s="694" t="s">
        <v>3940</v>
      </c>
      <c r="C1218" s="695">
        <v>122503001</v>
      </c>
      <c r="D1218" s="696" t="s">
        <v>2202</v>
      </c>
      <c r="E1218" s="671"/>
      <c r="F1218" s="487" t="s">
        <v>3941</v>
      </c>
      <c r="G1218" s="698">
        <v>54667968</v>
      </c>
      <c r="H1218" s="649" t="s">
        <v>3937</v>
      </c>
      <c r="I1218" s="699">
        <v>1234</v>
      </c>
      <c r="J1218" s="77">
        <v>4</v>
      </c>
      <c r="K1218" s="92"/>
    </row>
    <row r="1219" spans="1:11" ht="30.6" x14ac:dyDescent="0.25">
      <c r="A1219" s="14" t="s">
        <v>1506</v>
      </c>
      <c r="B1219" s="694" t="s">
        <v>3942</v>
      </c>
      <c r="C1219" s="695">
        <v>380550007701</v>
      </c>
      <c r="D1219" s="696" t="s">
        <v>3943</v>
      </c>
      <c r="E1219" s="671" t="s">
        <v>3841</v>
      </c>
      <c r="F1219" s="487" t="s">
        <v>3944</v>
      </c>
      <c r="G1219" s="698">
        <v>35739487</v>
      </c>
      <c r="H1219" s="649" t="s">
        <v>3934</v>
      </c>
      <c r="I1219" s="699">
        <v>5.9</v>
      </c>
      <c r="J1219" s="77">
        <v>4</v>
      </c>
      <c r="K1219" s="92"/>
    </row>
    <row r="1220" spans="1:11" ht="30.6" x14ac:dyDescent="0.25">
      <c r="A1220" s="14" t="s">
        <v>1506</v>
      </c>
      <c r="B1220" s="694" t="s">
        <v>3942</v>
      </c>
      <c r="C1220" s="695">
        <v>380550009891</v>
      </c>
      <c r="D1220" s="696" t="s">
        <v>3945</v>
      </c>
      <c r="E1220" s="671" t="s">
        <v>3841</v>
      </c>
      <c r="F1220" s="487" t="s">
        <v>3944</v>
      </c>
      <c r="G1220" s="698">
        <v>35739487</v>
      </c>
      <c r="H1220" s="649" t="s">
        <v>3934</v>
      </c>
      <c r="I1220" s="699">
        <v>5.9</v>
      </c>
      <c r="J1220" s="77">
        <v>4</v>
      </c>
      <c r="K1220" s="92"/>
    </row>
    <row r="1221" spans="1:11" ht="20.399999999999999" x14ac:dyDescent="0.25">
      <c r="A1221" s="14" t="s">
        <v>1506</v>
      </c>
      <c r="B1221" s="694" t="s">
        <v>3946</v>
      </c>
      <c r="C1221" s="695">
        <v>4954902891</v>
      </c>
      <c r="D1221" s="696" t="s">
        <v>3947</v>
      </c>
      <c r="E1221" s="671" t="s">
        <v>2807</v>
      </c>
      <c r="F1221" s="487" t="s">
        <v>3948</v>
      </c>
      <c r="G1221" s="698"/>
      <c r="H1221" s="649" t="s">
        <v>3949</v>
      </c>
      <c r="I1221" s="699">
        <v>149</v>
      </c>
      <c r="J1221" s="77">
        <v>4</v>
      </c>
      <c r="K1221" s="92"/>
    </row>
    <row r="1222" spans="1:11" ht="30.6" x14ac:dyDescent="0.25">
      <c r="A1222" s="14" t="s">
        <v>1506</v>
      </c>
      <c r="B1222" s="694" t="s">
        <v>3950</v>
      </c>
      <c r="C1222" s="695">
        <v>5221</v>
      </c>
      <c r="D1222" s="696" t="s">
        <v>1718</v>
      </c>
      <c r="E1222" s="671" t="s">
        <v>2275</v>
      </c>
      <c r="F1222" s="487" t="s">
        <v>3951</v>
      </c>
      <c r="G1222" s="698">
        <v>35849436</v>
      </c>
      <c r="H1222" s="649" t="s">
        <v>3952</v>
      </c>
      <c r="I1222" s="699">
        <v>56.79</v>
      </c>
      <c r="J1222" s="77">
        <v>4</v>
      </c>
      <c r="K1222" s="92"/>
    </row>
    <row r="1223" spans="1:11" ht="13.2" x14ac:dyDescent="0.25">
      <c r="A1223" s="14" t="s">
        <v>1506</v>
      </c>
      <c r="B1223" s="694" t="s">
        <v>3953</v>
      </c>
      <c r="C1223" s="695">
        <v>25060269</v>
      </c>
      <c r="D1223" s="696" t="s">
        <v>2648</v>
      </c>
      <c r="E1223" s="671" t="s">
        <v>2275</v>
      </c>
      <c r="F1223" s="487" t="s">
        <v>3954</v>
      </c>
      <c r="G1223" s="698">
        <v>50471121</v>
      </c>
      <c r="H1223" s="649" t="s">
        <v>3955</v>
      </c>
      <c r="I1223" s="699">
        <v>41.2</v>
      </c>
      <c r="J1223" s="77">
        <v>4</v>
      </c>
      <c r="K1223" s="92"/>
    </row>
    <row r="1224" spans="1:11" ht="20.399999999999999" x14ac:dyDescent="0.25">
      <c r="A1224" s="14" t="s">
        <v>1506</v>
      </c>
      <c r="B1224" s="694" t="s">
        <v>3956</v>
      </c>
      <c r="C1224" s="695" t="s">
        <v>3956</v>
      </c>
      <c r="D1224" s="696" t="s">
        <v>3622</v>
      </c>
      <c r="E1224" s="671" t="s">
        <v>2396</v>
      </c>
      <c r="F1224" s="487" t="s">
        <v>3957</v>
      </c>
      <c r="G1224" s="698">
        <v>36631124</v>
      </c>
      <c r="H1224" s="649" t="s">
        <v>3958</v>
      </c>
      <c r="I1224" s="699">
        <v>80.2</v>
      </c>
      <c r="J1224" s="77">
        <v>4</v>
      </c>
      <c r="K1224" s="92"/>
    </row>
    <row r="1225" spans="1:11" ht="30.6" x14ac:dyDescent="0.25">
      <c r="A1225" s="14" t="s">
        <v>1506</v>
      </c>
      <c r="B1225" s="694" t="s">
        <v>3959</v>
      </c>
      <c r="C1225" s="695" t="s">
        <v>3956</v>
      </c>
      <c r="D1225" s="696" t="s">
        <v>3960</v>
      </c>
      <c r="E1225" s="671" t="s">
        <v>3960</v>
      </c>
      <c r="F1225" s="487" t="s">
        <v>3961</v>
      </c>
      <c r="G1225" s="698">
        <v>36631124</v>
      </c>
      <c r="H1225" s="649" t="s">
        <v>3958</v>
      </c>
      <c r="I1225" s="699">
        <v>293.3</v>
      </c>
      <c r="J1225" s="77">
        <v>4</v>
      </c>
      <c r="K1225" s="92"/>
    </row>
    <row r="1226" spans="1:11" ht="20.399999999999999" x14ac:dyDescent="0.25">
      <c r="A1226" s="14" t="s">
        <v>1506</v>
      </c>
      <c r="B1226" s="694" t="s">
        <v>3962</v>
      </c>
      <c r="C1226" s="695" t="s">
        <v>3962</v>
      </c>
      <c r="D1226" s="696" t="s">
        <v>3963</v>
      </c>
      <c r="E1226" s="671" t="s">
        <v>3963</v>
      </c>
      <c r="F1226" s="487" t="s">
        <v>3964</v>
      </c>
      <c r="G1226" s="698">
        <v>36631124</v>
      </c>
      <c r="H1226" s="649" t="s">
        <v>3958</v>
      </c>
      <c r="I1226" s="699">
        <v>62.9</v>
      </c>
      <c r="J1226" s="77">
        <v>4</v>
      </c>
      <c r="K1226" s="92"/>
    </row>
    <row r="1227" spans="1:11" ht="20.399999999999999" x14ac:dyDescent="0.25">
      <c r="A1227" s="14" t="s">
        <v>1506</v>
      </c>
      <c r="B1227" s="694" t="s">
        <v>3965</v>
      </c>
      <c r="C1227" s="695" t="s">
        <v>3965</v>
      </c>
      <c r="D1227" s="696" t="s">
        <v>3834</v>
      </c>
      <c r="E1227" s="671" t="s">
        <v>3834</v>
      </c>
      <c r="F1227" s="487" t="s">
        <v>3966</v>
      </c>
      <c r="G1227" s="698">
        <v>36631124</v>
      </c>
      <c r="H1227" s="649" t="s">
        <v>3958</v>
      </c>
      <c r="I1227" s="699">
        <v>101.6</v>
      </c>
      <c r="J1227" s="77">
        <v>4</v>
      </c>
      <c r="K1227" s="92"/>
    </row>
    <row r="1228" spans="1:11" ht="20.399999999999999" x14ac:dyDescent="0.25">
      <c r="A1228" s="14" t="s">
        <v>1506</v>
      </c>
      <c r="B1228" s="694" t="s">
        <v>3967</v>
      </c>
      <c r="C1228" s="695" t="s">
        <v>3968</v>
      </c>
      <c r="D1228" s="696" t="s">
        <v>1922</v>
      </c>
      <c r="E1228" s="671" t="s">
        <v>3969</v>
      </c>
      <c r="F1228" s="487" t="s">
        <v>3970</v>
      </c>
      <c r="G1228" s="698">
        <v>36631124</v>
      </c>
      <c r="H1228" s="649" t="s">
        <v>3958</v>
      </c>
      <c r="I1228" s="699">
        <v>36.799999999999997</v>
      </c>
      <c r="J1228" s="77">
        <v>4</v>
      </c>
      <c r="K1228" s="92"/>
    </row>
    <row r="1229" spans="1:11" ht="20.399999999999999" x14ac:dyDescent="0.25">
      <c r="A1229" s="14" t="s">
        <v>1506</v>
      </c>
      <c r="B1229" s="694" t="s">
        <v>3971</v>
      </c>
      <c r="C1229" s="695" t="s">
        <v>3971</v>
      </c>
      <c r="D1229" s="696">
        <v>45783</v>
      </c>
      <c r="E1229" s="671"/>
      <c r="F1229" s="487" t="s">
        <v>3972</v>
      </c>
      <c r="G1229" s="698">
        <v>36631124</v>
      </c>
      <c r="H1229" s="649" t="s">
        <v>3958</v>
      </c>
      <c r="I1229" s="699">
        <v>63.2</v>
      </c>
      <c r="J1229" s="77">
        <v>4</v>
      </c>
      <c r="K1229" s="92"/>
    </row>
    <row r="1230" spans="1:11" ht="20.399999999999999" x14ac:dyDescent="0.25">
      <c r="A1230" s="14" t="s">
        <v>1506</v>
      </c>
      <c r="B1230" s="694" t="s">
        <v>3973</v>
      </c>
      <c r="C1230" s="695" t="s">
        <v>3973</v>
      </c>
      <c r="D1230" s="696" t="s">
        <v>3768</v>
      </c>
      <c r="E1230" s="671"/>
      <c r="F1230" s="487" t="s">
        <v>3974</v>
      </c>
      <c r="G1230" s="698">
        <v>36631124</v>
      </c>
      <c r="H1230" s="649" t="s">
        <v>3958</v>
      </c>
      <c r="I1230" s="699">
        <v>152.4</v>
      </c>
      <c r="J1230" s="77">
        <v>4</v>
      </c>
      <c r="K1230" s="92"/>
    </row>
    <row r="1231" spans="1:11" ht="30.6" x14ac:dyDescent="0.25">
      <c r="A1231" s="14" t="s">
        <v>1506</v>
      </c>
      <c r="B1231" s="694" t="s">
        <v>3975</v>
      </c>
      <c r="C1231" s="695" t="s">
        <v>3975</v>
      </c>
      <c r="D1231" s="696" t="s">
        <v>3976</v>
      </c>
      <c r="E1231" s="671"/>
      <c r="F1231" s="487" t="s">
        <v>3977</v>
      </c>
      <c r="G1231" s="698">
        <v>36631124</v>
      </c>
      <c r="H1231" s="649" t="s">
        <v>3958</v>
      </c>
      <c r="I1231" s="699">
        <v>73.2</v>
      </c>
      <c r="J1231" s="77">
        <v>4</v>
      </c>
      <c r="K1231" s="92"/>
    </row>
    <row r="1232" spans="1:11" ht="30.6" x14ac:dyDescent="0.25">
      <c r="A1232" s="14" t="s">
        <v>1506</v>
      </c>
      <c r="B1232" s="694" t="s">
        <v>3978</v>
      </c>
      <c r="C1232" s="695" t="s">
        <v>3978</v>
      </c>
      <c r="D1232" s="696" t="s">
        <v>3979</v>
      </c>
      <c r="E1232" s="671"/>
      <c r="F1232" s="487" t="s">
        <v>3980</v>
      </c>
      <c r="G1232" s="698">
        <v>36631124</v>
      </c>
      <c r="H1232" s="649" t="s">
        <v>3958</v>
      </c>
      <c r="I1232" s="699">
        <v>21.2</v>
      </c>
      <c r="J1232" s="77">
        <v>4</v>
      </c>
      <c r="K1232" s="92"/>
    </row>
    <row r="1233" spans="1:11" ht="30.6" x14ac:dyDescent="0.25">
      <c r="A1233" s="14" t="s">
        <v>1506</v>
      </c>
      <c r="B1233" s="694" t="s">
        <v>3981</v>
      </c>
      <c r="C1233" s="695" t="s">
        <v>3981</v>
      </c>
      <c r="D1233" s="696" t="s">
        <v>2584</v>
      </c>
      <c r="E1233" s="671"/>
      <c r="F1233" s="487" t="s">
        <v>3982</v>
      </c>
      <c r="G1233" s="698">
        <v>36631124</v>
      </c>
      <c r="H1233" s="649" t="s">
        <v>3958</v>
      </c>
      <c r="I1233" s="699">
        <v>143.5</v>
      </c>
      <c r="J1233" s="77">
        <v>4</v>
      </c>
      <c r="K1233" s="92"/>
    </row>
    <row r="1234" spans="1:11" ht="20.399999999999999" x14ac:dyDescent="0.25">
      <c r="A1234" s="14" t="s">
        <v>1506</v>
      </c>
      <c r="B1234" s="694" t="s">
        <v>3983</v>
      </c>
      <c r="C1234" s="695" t="s">
        <v>3983</v>
      </c>
      <c r="D1234" s="696" t="s">
        <v>2275</v>
      </c>
      <c r="E1234" s="671"/>
      <c r="F1234" s="487" t="s">
        <v>3984</v>
      </c>
      <c r="G1234" s="698">
        <v>36631124</v>
      </c>
      <c r="H1234" s="649" t="s">
        <v>3958</v>
      </c>
      <c r="I1234" s="699">
        <v>151.1</v>
      </c>
      <c r="J1234" s="77">
        <v>4</v>
      </c>
      <c r="K1234" s="92"/>
    </row>
    <row r="1235" spans="1:11" ht="20.399999999999999" x14ac:dyDescent="0.25">
      <c r="A1235" s="14" t="s">
        <v>1506</v>
      </c>
      <c r="B1235" s="694" t="s">
        <v>3985</v>
      </c>
      <c r="C1235" s="695" t="s">
        <v>3985</v>
      </c>
      <c r="D1235" s="696">
        <v>45876</v>
      </c>
      <c r="E1235" s="671"/>
      <c r="F1235" s="487" t="s">
        <v>3986</v>
      </c>
      <c r="G1235" s="698">
        <v>36631124</v>
      </c>
      <c r="H1235" s="649" t="s">
        <v>3958</v>
      </c>
      <c r="I1235" s="699">
        <v>24.2</v>
      </c>
      <c r="J1235" s="77">
        <v>4</v>
      </c>
      <c r="K1235" s="92"/>
    </row>
    <row r="1236" spans="1:11" ht="30.6" x14ac:dyDescent="0.25">
      <c r="A1236" s="14" t="s">
        <v>1506</v>
      </c>
      <c r="B1236" s="694" t="s">
        <v>2921</v>
      </c>
      <c r="C1236" s="695">
        <v>2590015317</v>
      </c>
      <c r="D1236" s="696" t="s">
        <v>2922</v>
      </c>
      <c r="E1236" s="671"/>
      <c r="F1236" s="487" t="s">
        <v>3987</v>
      </c>
      <c r="G1236" s="698">
        <v>35919001</v>
      </c>
      <c r="H1236" s="649" t="s">
        <v>2924</v>
      </c>
      <c r="I1236" s="699">
        <v>90</v>
      </c>
      <c r="J1236" s="77">
        <v>4</v>
      </c>
      <c r="K1236" s="92"/>
    </row>
    <row r="1237" spans="1:11" ht="30.6" x14ac:dyDescent="0.25">
      <c r="A1237" s="14" t="s">
        <v>1506</v>
      </c>
      <c r="B1237" s="694" t="s">
        <v>2921</v>
      </c>
      <c r="C1237" s="695">
        <v>2590015317</v>
      </c>
      <c r="D1237" s="696" t="s">
        <v>2922</v>
      </c>
      <c r="E1237" s="671"/>
      <c r="F1237" s="487" t="s">
        <v>3988</v>
      </c>
      <c r="G1237" s="698">
        <v>35919001</v>
      </c>
      <c r="H1237" s="649" t="s">
        <v>2924</v>
      </c>
      <c r="I1237" s="699">
        <v>90</v>
      </c>
      <c r="J1237" s="77">
        <v>4</v>
      </c>
      <c r="K1237" s="92"/>
    </row>
    <row r="1238" spans="1:11" ht="30.6" x14ac:dyDescent="0.25">
      <c r="A1238" s="14" t="s">
        <v>1506</v>
      </c>
      <c r="B1238" s="694" t="s">
        <v>2921</v>
      </c>
      <c r="C1238" s="695">
        <v>2590015317</v>
      </c>
      <c r="D1238" s="696" t="s">
        <v>2922</v>
      </c>
      <c r="E1238" s="671"/>
      <c r="F1238" s="487" t="s">
        <v>3989</v>
      </c>
      <c r="G1238" s="698">
        <v>35919001</v>
      </c>
      <c r="H1238" s="649" t="s">
        <v>2924</v>
      </c>
      <c r="I1238" s="699">
        <v>90</v>
      </c>
      <c r="J1238" s="77">
        <v>4</v>
      </c>
      <c r="K1238" s="92"/>
    </row>
    <row r="1239" spans="1:11" ht="21" x14ac:dyDescent="0.25">
      <c r="A1239" s="14" t="s">
        <v>1506</v>
      </c>
      <c r="B1239" s="694" t="s">
        <v>5012</v>
      </c>
      <c r="C1239" s="695" t="s">
        <v>5012</v>
      </c>
      <c r="D1239" s="696" t="s">
        <v>2908</v>
      </c>
      <c r="E1239" s="671"/>
      <c r="F1239" s="487" t="s">
        <v>5013</v>
      </c>
      <c r="G1239" s="698"/>
      <c r="H1239" s="649" t="s">
        <v>5014</v>
      </c>
      <c r="I1239" s="699">
        <v>258.60000000000002</v>
      </c>
      <c r="J1239" s="77">
        <v>4</v>
      </c>
      <c r="K1239" s="92"/>
    </row>
    <row r="1240" spans="1:11" ht="20.399999999999999" x14ac:dyDescent="0.25">
      <c r="A1240" s="14" t="s">
        <v>1506</v>
      </c>
      <c r="B1240" s="694" t="s">
        <v>5015</v>
      </c>
      <c r="C1240" s="695">
        <v>13795</v>
      </c>
      <c r="D1240" s="696" t="s">
        <v>3992</v>
      </c>
      <c r="E1240" s="671" t="s">
        <v>2926</v>
      </c>
      <c r="F1240" s="487" t="s">
        <v>5016</v>
      </c>
      <c r="G1240" s="698">
        <v>35793783</v>
      </c>
      <c r="H1240" s="649" t="s">
        <v>5017</v>
      </c>
      <c r="I1240" s="699">
        <v>22.85</v>
      </c>
      <c r="J1240" s="77">
        <v>4</v>
      </c>
      <c r="K1240" s="92"/>
    </row>
    <row r="1241" spans="1:11" ht="20.399999999999999" x14ac:dyDescent="0.25">
      <c r="A1241" s="14" t="s">
        <v>1506</v>
      </c>
      <c r="B1241" s="694" t="s">
        <v>5018</v>
      </c>
      <c r="C1241" s="695" t="s">
        <v>5019</v>
      </c>
      <c r="D1241" s="696">
        <v>45796</v>
      </c>
      <c r="E1241" s="671">
        <v>45798</v>
      </c>
      <c r="F1241" s="487" t="s">
        <v>5020</v>
      </c>
      <c r="G1241" s="698">
        <v>35793783</v>
      </c>
      <c r="H1241" s="649" t="s">
        <v>5017</v>
      </c>
      <c r="I1241" s="699">
        <v>41.65</v>
      </c>
      <c r="J1241" s="77">
        <v>4</v>
      </c>
      <c r="K1241" s="92"/>
    </row>
    <row r="1242" spans="1:11" ht="20.399999999999999" x14ac:dyDescent="0.25">
      <c r="A1242" s="14" t="s">
        <v>1506</v>
      </c>
      <c r="B1242" s="607"/>
      <c r="C1242" s="625"/>
      <c r="D1242" s="648"/>
      <c r="E1242" s="730"/>
      <c r="F1242" s="673" t="s">
        <v>5021</v>
      </c>
      <c r="G1242" s="731"/>
      <c r="H1242" s="732"/>
      <c r="I1242" s="733"/>
      <c r="J1242" s="77">
        <v>4</v>
      </c>
      <c r="K1242" s="92"/>
    </row>
    <row r="1243" spans="1:11" ht="20.399999999999999" x14ac:dyDescent="0.25">
      <c r="A1243" s="14" t="s">
        <v>1506</v>
      </c>
      <c r="B1243" s="694" t="s">
        <v>5022</v>
      </c>
      <c r="C1243" s="695">
        <v>4250063</v>
      </c>
      <c r="D1243" s="696" t="s">
        <v>2828</v>
      </c>
      <c r="E1243" s="671"/>
      <c r="F1243" s="487" t="s">
        <v>5023</v>
      </c>
      <c r="G1243" s="698">
        <v>31644945</v>
      </c>
      <c r="H1243" s="649" t="s">
        <v>5024</v>
      </c>
      <c r="I1243" s="699">
        <v>319.3</v>
      </c>
      <c r="J1243" s="77">
        <v>4</v>
      </c>
      <c r="K1243" s="92"/>
    </row>
    <row r="1244" spans="1:11" ht="30.6" x14ac:dyDescent="0.25">
      <c r="A1244" s="14" t="s">
        <v>1506</v>
      </c>
      <c r="B1244" s="607"/>
      <c r="C1244" s="625"/>
      <c r="D1244" s="648"/>
      <c r="E1244" s="730"/>
      <c r="F1244" s="673" t="s">
        <v>5025</v>
      </c>
      <c r="G1244" s="731"/>
      <c r="H1244" s="732"/>
      <c r="I1244" s="733"/>
      <c r="J1244" s="77">
        <v>4</v>
      </c>
      <c r="K1244" s="92"/>
    </row>
    <row r="1245" spans="1:11" ht="21" x14ac:dyDescent="0.25">
      <c r="A1245" s="14" t="s">
        <v>1506</v>
      </c>
      <c r="B1245" s="694" t="s">
        <v>5026</v>
      </c>
      <c r="C1245" s="695">
        <v>1900</v>
      </c>
      <c r="D1245" s="696" t="s">
        <v>4136</v>
      </c>
      <c r="E1245" s="671" t="s">
        <v>4107</v>
      </c>
      <c r="F1245" s="487" t="s">
        <v>151</v>
      </c>
      <c r="G1245" s="698"/>
      <c r="H1245" s="649" t="s">
        <v>5027</v>
      </c>
      <c r="I1245" s="699">
        <v>15.3</v>
      </c>
      <c r="J1245" s="77">
        <v>4</v>
      </c>
      <c r="K1245" s="92"/>
    </row>
    <row r="1246" spans="1:11" ht="21" x14ac:dyDescent="0.25">
      <c r="A1246" s="14" t="s">
        <v>1506</v>
      </c>
      <c r="B1246" s="694" t="s">
        <v>5026</v>
      </c>
      <c r="C1246" s="695" t="s">
        <v>5028</v>
      </c>
      <c r="D1246" s="696" t="s">
        <v>5029</v>
      </c>
      <c r="E1246" s="671" t="s">
        <v>4107</v>
      </c>
      <c r="F1246" s="487" t="s">
        <v>5030</v>
      </c>
      <c r="G1246" s="698"/>
      <c r="H1246" s="649" t="s">
        <v>5027</v>
      </c>
      <c r="I1246" s="699">
        <v>47.5</v>
      </c>
      <c r="J1246" s="77">
        <v>4</v>
      </c>
      <c r="K1246" s="92"/>
    </row>
    <row r="1247" spans="1:11" ht="21" x14ac:dyDescent="0.25">
      <c r="A1247" s="14" t="s">
        <v>1506</v>
      </c>
      <c r="B1247" s="694" t="s">
        <v>5026</v>
      </c>
      <c r="C1247" s="695">
        <v>2513098</v>
      </c>
      <c r="D1247" s="696" t="s">
        <v>3903</v>
      </c>
      <c r="E1247" s="671" t="s">
        <v>4107</v>
      </c>
      <c r="F1247" s="487" t="s">
        <v>5030</v>
      </c>
      <c r="G1247" s="698"/>
      <c r="H1247" s="649" t="s">
        <v>5027</v>
      </c>
      <c r="I1247" s="699">
        <v>54.85</v>
      </c>
      <c r="J1247" s="77">
        <v>4</v>
      </c>
      <c r="K1247" s="92"/>
    </row>
    <row r="1248" spans="1:11" ht="21" x14ac:dyDescent="0.25">
      <c r="A1248" s="14" t="s">
        <v>1506</v>
      </c>
      <c r="B1248" s="694" t="s">
        <v>5026</v>
      </c>
      <c r="C1248" s="695" t="s">
        <v>5026</v>
      </c>
      <c r="D1248" s="696" t="s">
        <v>3903</v>
      </c>
      <c r="E1248" s="671" t="s">
        <v>4107</v>
      </c>
      <c r="F1248" s="487" t="s">
        <v>5031</v>
      </c>
      <c r="G1248" s="698"/>
      <c r="H1248" s="649" t="s">
        <v>5027</v>
      </c>
      <c r="I1248" s="699">
        <v>64.8</v>
      </c>
      <c r="J1248" s="77">
        <v>4</v>
      </c>
      <c r="K1248" s="92"/>
    </row>
    <row r="1249" spans="1:11" ht="21" x14ac:dyDescent="0.25">
      <c r="A1249" s="14" t="s">
        <v>1506</v>
      </c>
      <c r="B1249" s="694" t="s">
        <v>5026</v>
      </c>
      <c r="C1249" s="695">
        <v>61524</v>
      </c>
      <c r="D1249" s="696" t="s">
        <v>5032</v>
      </c>
      <c r="E1249" s="671" t="s">
        <v>4107</v>
      </c>
      <c r="F1249" s="487" t="s">
        <v>5023</v>
      </c>
      <c r="G1249" s="698"/>
      <c r="H1249" s="649" t="s">
        <v>5027</v>
      </c>
      <c r="I1249" s="699">
        <v>369.3</v>
      </c>
      <c r="J1249" s="77">
        <v>4</v>
      </c>
      <c r="K1249" s="92"/>
    </row>
    <row r="1250" spans="1:11" ht="20.399999999999999" x14ac:dyDescent="0.25">
      <c r="A1250" s="14" t="s">
        <v>1506</v>
      </c>
      <c r="B1250" s="607"/>
      <c r="C1250" s="610"/>
      <c r="D1250" s="608"/>
      <c r="E1250" s="612"/>
      <c r="F1250" s="673" t="s">
        <v>5033</v>
      </c>
      <c r="G1250" s="610"/>
      <c r="H1250" s="610"/>
      <c r="I1250" s="609"/>
      <c r="J1250" s="77">
        <v>4</v>
      </c>
      <c r="K1250" s="92"/>
    </row>
    <row r="1251" spans="1:11" ht="21" x14ac:dyDescent="0.25">
      <c r="A1251" s="14" t="s">
        <v>1506</v>
      </c>
      <c r="B1251" s="694" t="s">
        <v>5034</v>
      </c>
      <c r="C1251" s="695" t="s">
        <v>5034</v>
      </c>
      <c r="D1251" s="696" t="s">
        <v>2960</v>
      </c>
      <c r="E1251" s="671" t="s">
        <v>2828</v>
      </c>
      <c r="F1251" s="487" t="s">
        <v>151</v>
      </c>
      <c r="G1251" s="698"/>
      <c r="H1251" s="649" t="s">
        <v>5035</v>
      </c>
      <c r="I1251" s="699">
        <v>8.5</v>
      </c>
      <c r="J1251" s="77">
        <v>4</v>
      </c>
      <c r="K1251" s="92"/>
    </row>
    <row r="1252" spans="1:11" ht="21" x14ac:dyDescent="0.25">
      <c r="A1252" s="14" t="s">
        <v>1506</v>
      </c>
      <c r="B1252" s="694" t="s">
        <v>5034</v>
      </c>
      <c r="C1252" s="695">
        <v>585</v>
      </c>
      <c r="D1252" s="696" t="s">
        <v>5036</v>
      </c>
      <c r="E1252" s="671" t="s">
        <v>2828</v>
      </c>
      <c r="F1252" s="487" t="s">
        <v>5037</v>
      </c>
      <c r="G1252" s="698"/>
      <c r="H1252" s="649" t="s">
        <v>5035</v>
      </c>
      <c r="I1252" s="699">
        <v>20.61</v>
      </c>
      <c r="J1252" s="77">
        <v>4</v>
      </c>
      <c r="K1252" s="92"/>
    </row>
    <row r="1253" spans="1:11" ht="21" x14ac:dyDescent="0.25">
      <c r="A1253" s="14" t="s">
        <v>1506</v>
      </c>
      <c r="B1253" s="694" t="s">
        <v>5034</v>
      </c>
      <c r="C1253" s="695">
        <v>487</v>
      </c>
      <c r="D1253" s="696" t="s">
        <v>5036</v>
      </c>
      <c r="E1253" s="671" t="s">
        <v>2828</v>
      </c>
      <c r="F1253" s="487" t="s">
        <v>5023</v>
      </c>
      <c r="G1253" s="698"/>
      <c r="H1253" s="649" t="s">
        <v>5035</v>
      </c>
      <c r="I1253" s="699">
        <v>454.8</v>
      </c>
      <c r="J1253" s="77">
        <v>4</v>
      </c>
      <c r="K1253" s="92"/>
    </row>
    <row r="1254" spans="1:11" ht="21" x14ac:dyDescent="0.25">
      <c r="A1254" s="14" t="s">
        <v>1506</v>
      </c>
      <c r="B1254" s="694" t="s">
        <v>5034</v>
      </c>
      <c r="C1254" s="695" t="s">
        <v>5034</v>
      </c>
      <c r="D1254" s="696" t="s">
        <v>5036</v>
      </c>
      <c r="E1254" s="671" t="s">
        <v>2828</v>
      </c>
      <c r="F1254" s="487" t="s">
        <v>5038</v>
      </c>
      <c r="G1254" s="698"/>
      <c r="H1254" s="649" t="s">
        <v>5035</v>
      </c>
      <c r="I1254" s="699">
        <v>129.26</v>
      </c>
      <c r="J1254" s="77">
        <v>4</v>
      </c>
      <c r="K1254" s="92"/>
    </row>
    <row r="1255" spans="1:11" ht="20.399999999999999" x14ac:dyDescent="0.25">
      <c r="A1255" s="14" t="s">
        <v>1506</v>
      </c>
      <c r="B1255" s="607"/>
      <c r="C1255" s="610"/>
      <c r="D1255" s="608"/>
      <c r="E1255" s="612"/>
      <c r="F1255" s="673" t="s">
        <v>5039</v>
      </c>
      <c r="G1255" s="610"/>
      <c r="H1255" s="610"/>
      <c r="I1255" s="609"/>
      <c r="J1255" s="77">
        <v>4</v>
      </c>
      <c r="K1255" s="92"/>
    </row>
    <row r="1256" spans="1:11" ht="21" x14ac:dyDescent="0.25">
      <c r="A1256" s="14" t="s">
        <v>1506</v>
      </c>
      <c r="B1256" s="694" t="s">
        <v>5040</v>
      </c>
      <c r="C1256" s="695">
        <v>30640</v>
      </c>
      <c r="D1256" s="696" t="s">
        <v>3501</v>
      </c>
      <c r="E1256" s="671" t="s">
        <v>2026</v>
      </c>
      <c r="F1256" s="487" t="s">
        <v>5041</v>
      </c>
      <c r="G1256" s="698"/>
      <c r="H1256" s="649" t="s">
        <v>5042</v>
      </c>
      <c r="I1256" s="699">
        <v>354.9</v>
      </c>
      <c r="J1256" s="77">
        <v>4</v>
      </c>
      <c r="K1256" s="92"/>
    </row>
    <row r="1257" spans="1:11" ht="21" x14ac:dyDescent="0.25">
      <c r="A1257" s="14" t="s">
        <v>1506</v>
      </c>
      <c r="B1257" s="694" t="s">
        <v>5040</v>
      </c>
      <c r="C1257" s="695" t="s">
        <v>5040</v>
      </c>
      <c r="D1257" s="696" t="s">
        <v>3501</v>
      </c>
      <c r="E1257" s="671" t="s">
        <v>2026</v>
      </c>
      <c r="F1257" s="487" t="s">
        <v>5043</v>
      </c>
      <c r="G1257" s="698"/>
      <c r="H1257" s="649" t="s">
        <v>5042</v>
      </c>
      <c r="I1257" s="699">
        <v>52.19</v>
      </c>
      <c r="J1257" s="77">
        <v>4</v>
      </c>
      <c r="K1257" s="92"/>
    </row>
    <row r="1258" spans="1:11" ht="31.2" x14ac:dyDescent="0.25">
      <c r="A1258" s="14" t="s">
        <v>1506</v>
      </c>
      <c r="B1258" s="694" t="s">
        <v>5044</v>
      </c>
      <c r="C1258" s="695" t="s">
        <v>5044</v>
      </c>
      <c r="D1258" s="696" t="s">
        <v>2026</v>
      </c>
      <c r="E1258" s="671"/>
      <c r="F1258" s="323" t="s">
        <v>5045</v>
      </c>
      <c r="G1258" s="698"/>
      <c r="H1258" s="649" t="s">
        <v>5046</v>
      </c>
      <c r="I1258" s="699">
        <v>49.8</v>
      </c>
      <c r="J1258" s="77">
        <v>4</v>
      </c>
      <c r="K1258" s="92"/>
    </row>
    <row r="1259" spans="1:11" ht="20.399999999999999" x14ac:dyDescent="0.25">
      <c r="A1259" s="14" t="s">
        <v>1506</v>
      </c>
      <c r="B1259" s="607"/>
      <c r="C1259" s="610"/>
      <c r="D1259" s="608"/>
      <c r="E1259" s="613"/>
      <c r="F1259" s="673" t="s">
        <v>5047</v>
      </c>
      <c r="G1259" s="610"/>
      <c r="H1259" s="610"/>
      <c r="I1259" s="609"/>
      <c r="J1259" s="77">
        <v>4</v>
      </c>
      <c r="K1259" s="92"/>
    </row>
    <row r="1260" spans="1:11" ht="40.799999999999997" x14ac:dyDescent="0.25">
      <c r="A1260" s="14" t="s">
        <v>1506</v>
      </c>
      <c r="B1260" s="694" t="s">
        <v>5048</v>
      </c>
      <c r="C1260" s="695">
        <v>10974</v>
      </c>
      <c r="D1260" s="696" t="s">
        <v>1918</v>
      </c>
      <c r="E1260" s="671" t="s">
        <v>2684</v>
      </c>
      <c r="F1260" s="487" t="s">
        <v>5049</v>
      </c>
      <c r="G1260" s="698">
        <v>31322832</v>
      </c>
      <c r="H1260" s="649" t="s">
        <v>2316</v>
      </c>
      <c r="I1260" s="699">
        <v>86.35</v>
      </c>
      <c r="J1260" s="77">
        <v>4</v>
      </c>
      <c r="K1260" s="92"/>
    </row>
    <row r="1261" spans="1:11" ht="40.799999999999997" x14ac:dyDescent="0.25">
      <c r="A1261" s="14" t="s">
        <v>1506</v>
      </c>
      <c r="B1261" s="694" t="s">
        <v>5048</v>
      </c>
      <c r="C1261" s="695" t="s">
        <v>5050</v>
      </c>
      <c r="D1261" s="696" t="s">
        <v>4123</v>
      </c>
      <c r="E1261" s="671" t="s">
        <v>2684</v>
      </c>
      <c r="F1261" s="487" t="s">
        <v>5051</v>
      </c>
      <c r="G1261" s="698">
        <v>604381</v>
      </c>
      <c r="H1261" s="649" t="s">
        <v>2196</v>
      </c>
      <c r="I1261" s="699">
        <v>81.45</v>
      </c>
      <c r="J1261" s="77">
        <v>4</v>
      </c>
      <c r="K1261" s="92"/>
    </row>
    <row r="1262" spans="1:11" ht="20.399999999999999" x14ac:dyDescent="0.25">
      <c r="A1262" s="14" t="s">
        <v>1506</v>
      </c>
      <c r="B1262" s="694" t="s">
        <v>5052</v>
      </c>
      <c r="C1262" s="695" t="s">
        <v>5052</v>
      </c>
      <c r="D1262" s="696" t="s">
        <v>5053</v>
      </c>
      <c r="E1262" s="671"/>
      <c r="F1262" s="487" t="s">
        <v>5054</v>
      </c>
      <c r="G1262" s="698"/>
      <c r="H1262" s="649" t="s">
        <v>5055</v>
      </c>
      <c r="I1262" s="699">
        <v>236.04</v>
      </c>
      <c r="J1262" s="77">
        <v>4</v>
      </c>
      <c r="K1262" s="92"/>
    </row>
    <row r="1263" spans="1:11" ht="30.6" x14ac:dyDescent="0.25">
      <c r="A1263" s="14" t="s">
        <v>1506</v>
      </c>
      <c r="B1263" s="602"/>
      <c r="C1263" s="603"/>
      <c r="D1263" s="604"/>
      <c r="E1263" s="605"/>
      <c r="F1263" s="673" t="s">
        <v>5056</v>
      </c>
      <c r="G1263" s="603"/>
      <c r="H1263" s="603"/>
      <c r="I1263" s="606"/>
      <c r="J1263" s="77">
        <v>4</v>
      </c>
      <c r="K1263" s="92"/>
    </row>
    <row r="1264" spans="1:11" ht="30.6" x14ac:dyDescent="0.25">
      <c r="A1264" s="14" t="s">
        <v>1506</v>
      </c>
      <c r="B1264" s="694" t="s">
        <v>5057</v>
      </c>
      <c r="C1264" s="695" t="s">
        <v>5058</v>
      </c>
      <c r="D1264" s="696" t="s">
        <v>4249</v>
      </c>
      <c r="E1264" s="671" t="s">
        <v>2807</v>
      </c>
      <c r="F1264" s="487" t="s">
        <v>5059</v>
      </c>
      <c r="G1264" s="698">
        <v>14221144</v>
      </c>
      <c r="H1264" s="649" t="s">
        <v>5060</v>
      </c>
      <c r="I1264" s="699">
        <v>69.599999999999994</v>
      </c>
      <c r="J1264" s="77">
        <v>4</v>
      </c>
      <c r="K1264" s="92"/>
    </row>
    <row r="1265" spans="1:11" ht="21" x14ac:dyDescent="0.25">
      <c r="A1265" s="14" t="s">
        <v>1506</v>
      </c>
      <c r="B1265" s="694" t="s">
        <v>5057</v>
      </c>
      <c r="C1265" s="695">
        <v>778</v>
      </c>
      <c r="D1265" s="696" t="s">
        <v>4249</v>
      </c>
      <c r="E1265" s="671" t="s">
        <v>2807</v>
      </c>
      <c r="F1265" s="487" t="s">
        <v>5061</v>
      </c>
      <c r="G1265" s="698">
        <v>14221144</v>
      </c>
      <c r="H1265" s="649" t="s">
        <v>5060</v>
      </c>
      <c r="I1265" s="699">
        <v>202</v>
      </c>
      <c r="J1265" s="77">
        <v>4</v>
      </c>
      <c r="K1265" s="92"/>
    </row>
    <row r="1266" spans="1:11" ht="21" x14ac:dyDescent="0.25">
      <c r="A1266" s="14" t="s">
        <v>1506</v>
      </c>
      <c r="B1266" s="694" t="s">
        <v>5057</v>
      </c>
      <c r="C1266" s="695" t="s">
        <v>5057</v>
      </c>
      <c r="D1266" s="696" t="s">
        <v>4249</v>
      </c>
      <c r="E1266" s="671" t="s">
        <v>2807</v>
      </c>
      <c r="F1266" s="487" t="s">
        <v>5062</v>
      </c>
      <c r="G1266" s="698">
        <v>14221144</v>
      </c>
      <c r="H1266" s="649" t="s">
        <v>5060</v>
      </c>
      <c r="I1266" s="699">
        <v>77.09</v>
      </c>
      <c r="J1266" s="77">
        <v>4</v>
      </c>
      <c r="K1266" s="92"/>
    </row>
    <row r="1267" spans="1:11" ht="21" x14ac:dyDescent="0.25">
      <c r="A1267" s="14" t="s">
        <v>1506</v>
      </c>
      <c r="B1267" s="694" t="s">
        <v>5057</v>
      </c>
      <c r="C1267" s="695" t="s">
        <v>5057</v>
      </c>
      <c r="D1267" s="696" t="s">
        <v>4249</v>
      </c>
      <c r="E1267" s="671" t="s">
        <v>2807</v>
      </c>
      <c r="F1267" s="487" t="s">
        <v>5063</v>
      </c>
      <c r="G1267" s="698">
        <v>14221144</v>
      </c>
      <c r="H1267" s="649" t="s">
        <v>5060</v>
      </c>
      <c r="I1267" s="699">
        <v>100</v>
      </c>
      <c r="J1267" s="77">
        <v>4</v>
      </c>
      <c r="K1267" s="92"/>
    </row>
    <row r="1268" spans="1:11" ht="30.6" x14ac:dyDescent="0.25">
      <c r="A1268" s="14" t="s">
        <v>1506</v>
      </c>
      <c r="B1268" s="694" t="s">
        <v>3990</v>
      </c>
      <c r="C1268" s="695" t="s">
        <v>3991</v>
      </c>
      <c r="D1268" s="696" t="s">
        <v>3992</v>
      </c>
      <c r="E1268" s="671"/>
      <c r="F1268" s="487" t="s">
        <v>3993</v>
      </c>
      <c r="G1268" s="698">
        <v>50873601</v>
      </c>
      <c r="H1268" s="649" t="s">
        <v>3994</v>
      </c>
      <c r="I1268" s="699">
        <v>279.20999999999998</v>
      </c>
      <c r="J1268" s="77">
        <v>4</v>
      </c>
      <c r="K1268" s="92"/>
    </row>
    <row r="1269" spans="1:11" ht="40.799999999999997" x14ac:dyDescent="0.25">
      <c r="A1269" s="14" t="s">
        <v>1506</v>
      </c>
      <c r="B1269" s="694" t="s">
        <v>3995</v>
      </c>
      <c r="C1269" s="695" t="s">
        <v>3996</v>
      </c>
      <c r="D1269" s="696" t="s">
        <v>3997</v>
      </c>
      <c r="E1269" s="671"/>
      <c r="F1269" s="487" t="s">
        <v>3998</v>
      </c>
      <c r="G1269" s="698">
        <v>50873601</v>
      </c>
      <c r="H1269" s="649" t="s">
        <v>3994</v>
      </c>
      <c r="I1269" s="699">
        <v>287.20999999999998</v>
      </c>
      <c r="J1269" s="77">
        <v>4</v>
      </c>
      <c r="K1269" s="92"/>
    </row>
    <row r="1270" spans="1:11" ht="30.6" x14ac:dyDescent="0.25">
      <c r="A1270" s="14" t="s">
        <v>1506</v>
      </c>
      <c r="B1270" s="694" t="s">
        <v>3999</v>
      </c>
      <c r="C1270" s="695" t="s">
        <v>4000</v>
      </c>
      <c r="D1270" s="696" t="s">
        <v>4001</v>
      </c>
      <c r="E1270" s="671"/>
      <c r="F1270" s="487" t="s">
        <v>4002</v>
      </c>
      <c r="G1270" s="698">
        <v>50873601</v>
      </c>
      <c r="H1270" s="649" t="s">
        <v>3994</v>
      </c>
      <c r="I1270" s="699">
        <v>415.37</v>
      </c>
      <c r="J1270" s="77">
        <v>4</v>
      </c>
      <c r="K1270" s="92"/>
    </row>
    <row r="1271" spans="1:11" ht="51" x14ac:dyDescent="0.25">
      <c r="A1271" s="14" t="s">
        <v>1506</v>
      </c>
      <c r="B1271" s="694" t="s">
        <v>4003</v>
      </c>
      <c r="C1271" s="695" t="s">
        <v>4004</v>
      </c>
      <c r="D1271" s="696" t="s">
        <v>4005</v>
      </c>
      <c r="E1271" s="671"/>
      <c r="F1271" s="487" t="s">
        <v>4006</v>
      </c>
      <c r="G1271" s="698">
        <v>50873601</v>
      </c>
      <c r="H1271" s="649" t="s">
        <v>3994</v>
      </c>
      <c r="I1271" s="699">
        <v>1027.05</v>
      </c>
      <c r="J1271" s="77">
        <v>4</v>
      </c>
      <c r="K1271" s="92"/>
    </row>
    <row r="1272" spans="1:11" ht="30.6" x14ac:dyDescent="0.25">
      <c r="A1272" s="14" t="s">
        <v>1506</v>
      </c>
      <c r="B1272" s="694" t="s">
        <v>4007</v>
      </c>
      <c r="C1272" s="695" t="s">
        <v>4008</v>
      </c>
      <c r="D1272" s="696" t="s">
        <v>4009</v>
      </c>
      <c r="E1272" s="671"/>
      <c r="F1272" s="487" t="s">
        <v>4010</v>
      </c>
      <c r="G1272" s="698">
        <v>50873601</v>
      </c>
      <c r="H1272" s="649" t="s">
        <v>3994</v>
      </c>
      <c r="I1272" s="699">
        <v>177.12</v>
      </c>
      <c r="J1272" s="77">
        <v>4</v>
      </c>
      <c r="K1272" s="92"/>
    </row>
    <row r="1273" spans="1:11" ht="51" x14ac:dyDescent="0.25">
      <c r="A1273" s="14" t="s">
        <v>1506</v>
      </c>
      <c r="B1273" s="694" t="s">
        <v>4011</v>
      </c>
      <c r="C1273" s="695" t="s">
        <v>2057</v>
      </c>
      <c r="D1273" s="696" t="s">
        <v>4012</v>
      </c>
      <c r="E1273" s="671"/>
      <c r="F1273" s="487" t="s">
        <v>4013</v>
      </c>
      <c r="G1273" s="698">
        <v>50873601</v>
      </c>
      <c r="H1273" s="649" t="s">
        <v>3994</v>
      </c>
      <c r="I1273" s="699">
        <v>816.97</v>
      </c>
      <c r="J1273" s="77">
        <v>4</v>
      </c>
      <c r="K1273" s="92"/>
    </row>
    <row r="1274" spans="1:11" ht="51" x14ac:dyDescent="0.25">
      <c r="A1274" s="14" t="s">
        <v>1506</v>
      </c>
      <c r="B1274" s="694" t="s">
        <v>4014</v>
      </c>
      <c r="C1274" s="695" t="s">
        <v>4015</v>
      </c>
      <c r="D1274" s="696" t="s">
        <v>2317</v>
      </c>
      <c r="E1274" s="671"/>
      <c r="F1274" s="487" t="s">
        <v>4016</v>
      </c>
      <c r="G1274" s="698">
        <v>50873601</v>
      </c>
      <c r="H1274" s="649" t="s">
        <v>3994</v>
      </c>
      <c r="I1274" s="699">
        <v>252.77</v>
      </c>
      <c r="J1274" s="77">
        <v>4</v>
      </c>
      <c r="K1274" s="92"/>
    </row>
    <row r="1275" spans="1:11" ht="30.6" x14ac:dyDescent="0.25">
      <c r="A1275" s="14" t="s">
        <v>1506</v>
      </c>
      <c r="B1275" s="694" t="s">
        <v>4017</v>
      </c>
      <c r="C1275" s="695">
        <v>22530026</v>
      </c>
      <c r="D1275" s="696" t="s">
        <v>3703</v>
      </c>
      <c r="E1275" s="671"/>
      <c r="F1275" s="487" t="s">
        <v>4018</v>
      </c>
      <c r="G1275" s="698">
        <v>46762183</v>
      </c>
      <c r="H1275" s="649" t="s">
        <v>4019</v>
      </c>
      <c r="I1275" s="699">
        <v>44.28</v>
      </c>
      <c r="J1275" s="77">
        <v>4</v>
      </c>
      <c r="K1275" s="92"/>
    </row>
    <row r="1276" spans="1:11" ht="20.399999999999999" x14ac:dyDescent="0.25">
      <c r="A1276" s="14" t="s">
        <v>1506</v>
      </c>
      <c r="B1276" s="694" t="s">
        <v>4020</v>
      </c>
      <c r="C1276" s="695" t="s">
        <v>4021</v>
      </c>
      <c r="D1276" s="696" t="s">
        <v>4022</v>
      </c>
      <c r="E1276" s="671"/>
      <c r="F1276" s="487" t="s">
        <v>4023</v>
      </c>
      <c r="G1276" s="698">
        <v>46762183</v>
      </c>
      <c r="H1276" s="649" t="s">
        <v>4019</v>
      </c>
      <c r="I1276" s="699">
        <v>77.489999999999995</v>
      </c>
      <c r="J1276" s="77">
        <v>4</v>
      </c>
      <c r="K1276" s="92"/>
    </row>
    <row r="1277" spans="1:11" ht="61.2" x14ac:dyDescent="0.25">
      <c r="A1277" s="14" t="s">
        <v>1506</v>
      </c>
      <c r="B1277" s="694" t="s">
        <v>4024</v>
      </c>
      <c r="C1277" s="695">
        <v>4925</v>
      </c>
      <c r="D1277" s="696" t="s">
        <v>4025</v>
      </c>
      <c r="E1277" s="671" t="s">
        <v>2396</v>
      </c>
      <c r="F1277" s="487" t="s">
        <v>5138</v>
      </c>
      <c r="G1277" s="698">
        <v>31322832</v>
      </c>
      <c r="H1277" s="649" t="s">
        <v>2316</v>
      </c>
      <c r="I1277" s="699">
        <v>11.5</v>
      </c>
      <c r="J1277" s="77">
        <v>4</v>
      </c>
      <c r="K1277" s="92"/>
    </row>
    <row r="1278" spans="1:11" ht="51" x14ac:dyDescent="0.25">
      <c r="A1278" s="14" t="s">
        <v>1506</v>
      </c>
      <c r="B1278" s="694" t="s">
        <v>4026</v>
      </c>
      <c r="C1278" s="695" t="s">
        <v>4027</v>
      </c>
      <c r="D1278" s="696" t="s">
        <v>4028</v>
      </c>
      <c r="E1278" s="671" t="s">
        <v>3698</v>
      </c>
      <c r="F1278" s="487" t="s">
        <v>5139</v>
      </c>
      <c r="G1278" s="698" t="s">
        <v>2239</v>
      </c>
      <c r="H1278" s="649" t="s">
        <v>4029</v>
      </c>
      <c r="I1278" s="699">
        <v>8</v>
      </c>
      <c r="J1278" s="77">
        <v>4</v>
      </c>
      <c r="K1278" s="92"/>
    </row>
    <row r="1279" spans="1:11" ht="20.399999999999999" x14ac:dyDescent="0.25">
      <c r="A1279" s="14" t="s">
        <v>1506</v>
      </c>
      <c r="B1279" s="694" t="s">
        <v>4030</v>
      </c>
      <c r="C1279" s="695">
        <v>2277</v>
      </c>
      <c r="D1279" s="696" t="s">
        <v>2901</v>
      </c>
      <c r="E1279" s="671" t="s">
        <v>3629</v>
      </c>
      <c r="F1279" s="487" t="s">
        <v>5140</v>
      </c>
      <c r="G1279" s="698" t="s">
        <v>2239</v>
      </c>
      <c r="H1279" s="649" t="s">
        <v>4029</v>
      </c>
      <c r="I1279" s="699">
        <v>48.25</v>
      </c>
      <c r="J1279" s="77">
        <v>4</v>
      </c>
      <c r="K1279" s="92"/>
    </row>
    <row r="1280" spans="1:11" ht="20.399999999999999" x14ac:dyDescent="0.25">
      <c r="A1280" s="14" t="s">
        <v>1506</v>
      </c>
      <c r="B1280" s="694" t="s">
        <v>4031</v>
      </c>
      <c r="C1280" s="695">
        <v>877</v>
      </c>
      <c r="D1280" s="696" t="s">
        <v>3698</v>
      </c>
      <c r="E1280" s="671" t="s">
        <v>3708</v>
      </c>
      <c r="F1280" s="487" t="s">
        <v>4032</v>
      </c>
      <c r="G1280" s="698">
        <v>50963902</v>
      </c>
      <c r="H1280" s="649" t="s">
        <v>4033</v>
      </c>
      <c r="I1280" s="699">
        <v>6.1</v>
      </c>
      <c r="J1280" s="77">
        <v>4</v>
      </c>
      <c r="K1280" s="92"/>
    </row>
    <row r="1281" spans="1:11" ht="20.399999999999999" x14ac:dyDescent="0.25">
      <c r="A1281" s="14" t="s">
        <v>1506</v>
      </c>
      <c r="B1281" s="694" t="s">
        <v>4034</v>
      </c>
      <c r="C1281" s="695">
        <v>230</v>
      </c>
      <c r="D1281" s="696" t="s">
        <v>4035</v>
      </c>
      <c r="E1281" s="671" t="s">
        <v>3857</v>
      </c>
      <c r="F1281" s="487" t="s">
        <v>4032</v>
      </c>
      <c r="G1281" s="698">
        <v>43880533</v>
      </c>
      <c r="H1281" s="649" t="s">
        <v>4036</v>
      </c>
      <c r="I1281" s="699">
        <v>7.45</v>
      </c>
      <c r="J1281" s="77">
        <v>4</v>
      </c>
      <c r="K1281" s="92"/>
    </row>
    <row r="1282" spans="1:11" ht="51" x14ac:dyDescent="0.25">
      <c r="A1282" s="14" t="s">
        <v>1506</v>
      </c>
      <c r="B1282" s="694" t="s">
        <v>4034</v>
      </c>
      <c r="C1282" s="695">
        <v>4801</v>
      </c>
      <c r="D1282" s="696" t="s">
        <v>3629</v>
      </c>
      <c r="E1282" s="671" t="s">
        <v>3857</v>
      </c>
      <c r="F1282" s="487" t="s">
        <v>4037</v>
      </c>
      <c r="G1282" s="698">
        <v>52136825</v>
      </c>
      <c r="H1282" s="649" t="s">
        <v>4038</v>
      </c>
      <c r="I1282" s="699">
        <v>44.35</v>
      </c>
      <c r="J1282" s="77">
        <v>4</v>
      </c>
      <c r="K1282" s="92"/>
    </row>
    <row r="1283" spans="1:11" ht="20.399999999999999" x14ac:dyDescent="0.25">
      <c r="A1283" s="14" t="s">
        <v>1506</v>
      </c>
      <c r="B1283" s="694" t="s">
        <v>4039</v>
      </c>
      <c r="C1283" s="695">
        <v>10417873</v>
      </c>
      <c r="D1283" s="696" t="s">
        <v>3733</v>
      </c>
      <c r="E1283" s="671" t="s">
        <v>2396</v>
      </c>
      <c r="F1283" s="487" t="s">
        <v>4040</v>
      </c>
      <c r="G1283" s="698">
        <v>17329060</v>
      </c>
      <c r="H1283" s="649" t="s">
        <v>4041</v>
      </c>
      <c r="I1283" s="699">
        <v>6.95</v>
      </c>
      <c r="J1283" s="77">
        <v>4</v>
      </c>
      <c r="K1283" s="92"/>
    </row>
    <row r="1284" spans="1:11" ht="20.399999999999999" x14ac:dyDescent="0.25">
      <c r="A1284" s="14" t="s">
        <v>1506</v>
      </c>
      <c r="B1284" s="694" t="s">
        <v>4042</v>
      </c>
      <c r="C1284" s="695">
        <v>5409419810</v>
      </c>
      <c r="D1284" s="696" t="s">
        <v>1593</v>
      </c>
      <c r="E1284" s="671" t="s">
        <v>3020</v>
      </c>
      <c r="F1284" s="487" t="s">
        <v>4043</v>
      </c>
      <c r="G1284" s="698">
        <v>36562939</v>
      </c>
      <c r="H1284" s="649" t="s">
        <v>2797</v>
      </c>
      <c r="I1284" s="699">
        <v>22.02</v>
      </c>
      <c r="J1284" s="77">
        <v>4</v>
      </c>
      <c r="K1284" s="92"/>
    </row>
    <row r="1285" spans="1:11" ht="40.799999999999997" x14ac:dyDescent="0.25">
      <c r="A1285" s="14" t="s">
        <v>1506</v>
      </c>
      <c r="B1285" s="694" t="s">
        <v>4044</v>
      </c>
      <c r="C1285" s="695" t="s">
        <v>4045</v>
      </c>
      <c r="D1285" s="696" t="s">
        <v>3566</v>
      </c>
      <c r="E1285" s="671"/>
      <c r="F1285" s="487" t="s">
        <v>4046</v>
      </c>
      <c r="G1285" s="698">
        <v>1032381878</v>
      </c>
      <c r="H1285" s="649" t="s">
        <v>4047</v>
      </c>
      <c r="I1285" s="699">
        <v>350</v>
      </c>
      <c r="J1285" s="77">
        <v>4</v>
      </c>
      <c r="K1285" s="92"/>
    </row>
    <row r="1286" spans="1:11" ht="40.799999999999997" x14ac:dyDescent="0.25">
      <c r="A1286" s="14" t="s">
        <v>1506</v>
      </c>
      <c r="B1286" s="694" t="s">
        <v>4048</v>
      </c>
      <c r="C1286" s="695" t="s">
        <v>4049</v>
      </c>
      <c r="D1286" s="696" t="s">
        <v>2317</v>
      </c>
      <c r="E1286" s="671"/>
      <c r="F1286" s="487" t="s">
        <v>4050</v>
      </c>
      <c r="G1286" s="698">
        <v>1032381878</v>
      </c>
      <c r="H1286" s="649" t="s">
        <v>4047</v>
      </c>
      <c r="I1286" s="699">
        <v>220</v>
      </c>
      <c r="J1286" s="77">
        <v>4</v>
      </c>
      <c r="K1286" s="92"/>
    </row>
    <row r="1287" spans="1:11" ht="30.6" x14ac:dyDescent="0.25">
      <c r="A1287" s="14" t="s">
        <v>1506</v>
      </c>
      <c r="B1287" s="694" t="s">
        <v>3909</v>
      </c>
      <c r="C1287" s="695">
        <v>180</v>
      </c>
      <c r="D1287" s="696" t="s">
        <v>2931</v>
      </c>
      <c r="E1287" s="671" t="s">
        <v>1922</v>
      </c>
      <c r="F1287" s="487" t="s">
        <v>4051</v>
      </c>
      <c r="G1287" s="698">
        <v>45457166</v>
      </c>
      <c r="H1287" s="649" t="s">
        <v>4052</v>
      </c>
      <c r="I1287" s="699">
        <v>79</v>
      </c>
      <c r="J1287" s="77">
        <v>4</v>
      </c>
      <c r="K1287" s="92"/>
    </row>
    <row r="1288" spans="1:11" ht="20.399999999999999" x14ac:dyDescent="0.25">
      <c r="A1288" s="14" t="s">
        <v>1506</v>
      </c>
      <c r="B1288" s="694" t="s">
        <v>4053</v>
      </c>
      <c r="C1288" s="695">
        <v>1203164</v>
      </c>
      <c r="D1288" s="696" t="s">
        <v>4054</v>
      </c>
      <c r="E1288" s="671" t="s">
        <v>3096</v>
      </c>
      <c r="F1288" s="487" t="s">
        <v>4055</v>
      </c>
      <c r="G1288" s="698">
        <v>31322831</v>
      </c>
      <c r="H1288" s="649" t="s">
        <v>2316</v>
      </c>
      <c r="I1288" s="699">
        <v>11</v>
      </c>
      <c r="J1288" s="77">
        <v>4</v>
      </c>
      <c r="K1288" s="92"/>
    </row>
    <row r="1289" spans="1:11" ht="20.399999999999999" x14ac:dyDescent="0.25">
      <c r="A1289" s="14" t="s">
        <v>1506</v>
      </c>
      <c r="B1289" s="694" t="s">
        <v>4056</v>
      </c>
      <c r="C1289" s="695">
        <v>1252231</v>
      </c>
      <c r="D1289" s="696" t="s">
        <v>2293</v>
      </c>
      <c r="E1289" s="671" t="s">
        <v>4057</v>
      </c>
      <c r="F1289" s="487" t="s">
        <v>4058</v>
      </c>
      <c r="G1289" s="698">
        <v>31322831</v>
      </c>
      <c r="H1289" s="649" t="s">
        <v>2316</v>
      </c>
      <c r="I1289" s="699">
        <v>5.49</v>
      </c>
      <c r="J1289" s="77">
        <v>4</v>
      </c>
      <c r="K1289" s="92"/>
    </row>
    <row r="1290" spans="1:11" ht="40.799999999999997" x14ac:dyDescent="0.25">
      <c r="A1290" s="14" t="s">
        <v>1506</v>
      </c>
      <c r="B1290" s="694" t="s">
        <v>4151</v>
      </c>
      <c r="C1290" s="695">
        <v>1000072025</v>
      </c>
      <c r="D1290" s="696" t="s">
        <v>3992</v>
      </c>
      <c r="E1290" s="671"/>
      <c r="F1290" s="487" t="s">
        <v>4152</v>
      </c>
      <c r="G1290" s="698">
        <v>31382711</v>
      </c>
      <c r="H1290" s="649" t="s">
        <v>4153</v>
      </c>
      <c r="I1290" s="699">
        <v>5792.5</v>
      </c>
      <c r="J1290" s="77">
        <v>4</v>
      </c>
      <c r="K1290" s="92"/>
    </row>
    <row r="1291" spans="1:11" ht="30.6" x14ac:dyDescent="0.25">
      <c r="A1291" s="14" t="s">
        <v>1506</v>
      </c>
      <c r="B1291" s="694" t="s">
        <v>4154</v>
      </c>
      <c r="C1291" s="695" t="s">
        <v>4154</v>
      </c>
      <c r="D1291" s="696">
        <v>45692</v>
      </c>
      <c r="E1291" s="671">
        <v>45692</v>
      </c>
      <c r="F1291" s="487" t="s">
        <v>4155</v>
      </c>
      <c r="G1291" s="698"/>
      <c r="H1291" s="649" t="s">
        <v>4156</v>
      </c>
      <c r="I1291" s="699">
        <v>237.34</v>
      </c>
      <c r="J1291" s="77">
        <v>4</v>
      </c>
      <c r="K1291" s="92"/>
    </row>
    <row r="1292" spans="1:11" ht="40.799999999999997" x14ac:dyDescent="0.25">
      <c r="A1292" s="14" t="s">
        <v>1506</v>
      </c>
      <c r="B1292" s="694" t="s">
        <v>4059</v>
      </c>
      <c r="C1292" s="695" t="s">
        <v>4060</v>
      </c>
      <c r="D1292" s="696" t="s">
        <v>3632</v>
      </c>
      <c r="E1292" s="671" t="s">
        <v>2914</v>
      </c>
      <c r="F1292" s="487" t="s">
        <v>4061</v>
      </c>
      <c r="G1292" s="698">
        <v>35850370</v>
      </c>
      <c r="H1292" s="649" t="s">
        <v>5148</v>
      </c>
      <c r="I1292" s="699">
        <v>15.44</v>
      </c>
      <c r="J1292" s="77">
        <v>4</v>
      </c>
      <c r="K1292" s="92"/>
    </row>
    <row r="1293" spans="1:11" ht="30.6" x14ac:dyDescent="0.25">
      <c r="A1293" s="14" t="s">
        <v>1506</v>
      </c>
      <c r="B1293" s="694" t="s">
        <v>4062</v>
      </c>
      <c r="C1293" s="695">
        <v>2000289396</v>
      </c>
      <c r="D1293" s="696" t="s">
        <v>4063</v>
      </c>
      <c r="E1293" s="671" t="s">
        <v>3744</v>
      </c>
      <c r="F1293" s="487" t="s">
        <v>4064</v>
      </c>
      <c r="G1293" s="698">
        <v>35850370</v>
      </c>
      <c r="H1293" s="649" t="s">
        <v>5148</v>
      </c>
      <c r="I1293" s="699">
        <v>30.28</v>
      </c>
      <c r="J1293" s="77">
        <v>4</v>
      </c>
      <c r="K1293" s="92"/>
    </row>
    <row r="1294" spans="1:11" ht="30.6" x14ac:dyDescent="0.25">
      <c r="A1294" s="14" t="s">
        <v>1506</v>
      </c>
      <c r="B1294" s="694" t="s">
        <v>4065</v>
      </c>
      <c r="C1294" s="695" t="s">
        <v>4066</v>
      </c>
      <c r="D1294" s="696" t="s">
        <v>4067</v>
      </c>
      <c r="E1294" s="671" t="s">
        <v>2099</v>
      </c>
      <c r="F1294" s="487" t="s">
        <v>4068</v>
      </c>
      <c r="G1294" s="698">
        <v>35850370</v>
      </c>
      <c r="H1294" s="649" t="s">
        <v>5148</v>
      </c>
      <c r="I1294" s="699">
        <v>30.28</v>
      </c>
      <c r="J1294" s="77">
        <v>4</v>
      </c>
      <c r="K1294" s="92"/>
    </row>
    <row r="1295" spans="1:11" ht="21" x14ac:dyDescent="0.25">
      <c r="A1295" s="14" t="s">
        <v>1506</v>
      </c>
      <c r="B1295" s="694" t="s">
        <v>4069</v>
      </c>
      <c r="C1295" s="695" t="s">
        <v>4070</v>
      </c>
      <c r="D1295" s="696" t="s">
        <v>4071</v>
      </c>
      <c r="E1295" s="671" t="s">
        <v>4072</v>
      </c>
      <c r="F1295" s="487" t="s">
        <v>4073</v>
      </c>
      <c r="G1295" s="698">
        <v>35850370</v>
      </c>
      <c r="H1295" s="649" t="s">
        <v>5148</v>
      </c>
      <c r="I1295" s="699">
        <v>7</v>
      </c>
      <c r="J1295" s="77">
        <v>4</v>
      </c>
      <c r="K1295" s="92"/>
    </row>
    <row r="1296" spans="1:11" ht="30.6" x14ac:dyDescent="0.25">
      <c r="A1296" s="14" t="s">
        <v>1506</v>
      </c>
      <c r="B1296" s="694" t="s">
        <v>4074</v>
      </c>
      <c r="C1296" s="695">
        <v>4251222668</v>
      </c>
      <c r="D1296" s="696" t="s">
        <v>4075</v>
      </c>
      <c r="E1296" s="671" t="s">
        <v>4076</v>
      </c>
      <c r="F1296" s="487" t="s">
        <v>4077</v>
      </c>
      <c r="G1296" s="698">
        <v>35850370</v>
      </c>
      <c r="H1296" s="649" t="s">
        <v>5148</v>
      </c>
      <c r="I1296" s="699">
        <v>41.55</v>
      </c>
      <c r="J1296" s="77">
        <v>4</v>
      </c>
      <c r="K1296" s="92"/>
    </row>
    <row r="1297" spans="1:11" ht="30.6" x14ac:dyDescent="0.25">
      <c r="A1297" s="14" t="s">
        <v>1506</v>
      </c>
      <c r="B1297" s="694" t="s">
        <v>4078</v>
      </c>
      <c r="C1297" s="695">
        <v>4251247110</v>
      </c>
      <c r="D1297" s="696" t="s">
        <v>1936</v>
      </c>
      <c r="E1297" s="671" t="s">
        <v>2192</v>
      </c>
      <c r="F1297" s="487" t="s">
        <v>4079</v>
      </c>
      <c r="G1297" s="698">
        <v>35850370</v>
      </c>
      <c r="H1297" s="649" t="s">
        <v>5148</v>
      </c>
      <c r="I1297" s="699">
        <v>28.75</v>
      </c>
      <c r="J1297" s="77">
        <v>4</v>
      </c>
      <c r="K1297" s="92"/>
    </row>
    <row r="1298" spans="1:11" ht="30.6" x14ac:dyDescent="0.25">
      <c r="A1298" s="14" t="s">
        <v>1506</v>
      </c>
      <c r="B1298" s="694" t="s">
        <v>4080</v>
      </c>
      <c r="C1298" s="695">
        <v>4251275985</v>
      </c>
      <c r="D1298" s="696" t="s">
        <v>4081</v>
      </c>
      <c r="E1298" s="671" t="s">
        <v>3979</v>
      </c>
      <c r="F1298" s="487" t="s">
        <v>4082</v>
      </c>
      <c r="G1298" s="698">
        <v>35850370</v>
      </c>
      <c r="H1298" s="649" t="s">
        <v>5148</v>
      </c>
      <c r="I1298" s="699">
        <v>30.58</v>
      </c>
      <c r="J1298" s="77">
        <v>4</v>
      </c>
      <c r="K1298" s="92"/>
    </row>
    <row r="1299" spans="1:11" ht="30.6" x14ac:dyDescent="0.25">
      <c r="A1299" s="14" t="s">
        <v>1506</v>
      </c>
      <c r="B1299" s="694" t="s">
        <v>4083</v>
      </c>
      <c r="C1299" s="695">
        <v>4251292500</v>
      </c>
      <c r="D1299" s="696" t="s">
        <v>2313</v>
      </c>
      <c r="E1299" s="671" t="s">
        <v>3129</v>
      </c>
      <c r="F1299" s="487" t="s">
        <v>4084</v>
      </c>
      <c r="G1299" s="698">
        <v>35850370</v>
      </c>
      <c r="H1299" s="649" t="s">
        <v>5148</v>
      </c>
      <c r="I1299" s="699">
        <v>13.63</v>
      </c>
      <c r="J1299" s="77">
        <v>4</v>
      </c>
      <c r="K1299" s="92"/>
    </row>
    <row r="1300" spans="1:11" ht="30.6" x14ac:dyDescent="0.25">
      <c r="A1300" s="14" t="s">
        <v>1506</v>
      </c>
      <c r="B1300" s="694" t="s">
        <v>4085</v>
      </c>
      <c r="C1300" s="695">
        <v>7181478112</v>
      </c>
      <c r="D1300" s="696" t="s">
        <v>1886</v>
      </c>
      <c r="E1300" s="671" t="s">
        <v>1886</v>
      </c>
      <c r="F1300" s="487" t="s">
        <v>4086</v>
      </c>
      <c r="G1300" s="698">
        <v>36677281</v>
      </c>
      <c r="H1300" s="649" t="s">
        <v>4087</v>
      </c>
      <c r="I1300" s="699">
        <v>144.41</v>
      </c>
      <c r="J1300" s="77">
        <v>4</v>
      </c>
      <c r="K1300" s="92"/>
    </row>
    <row r="1301" spans="1:11" ht="30.6" x14ac:dyDescent="0.25">
      <c r="A1301" s="14" t="s">
        <v>1506</v>
      </c>
      <c r="B1301" s="694" t="s">
        <v>4088</v>
      </c>
      <c r="C1301" s="695">
        <v>7151822983</v>
      </c>
      <c r="D1301" s="696" t="s">
        <v>3002</v>
      </c>
      <c r="E1301" s="671" t="s">
        <v>3779</v>
      </c>
      <c r="F1301" s="487" t="s">
        <v>4089</v>
      </c>
      <c r="G1301" s="698">
        <v>36677281</v>
      </c>
      <c r="H1301" s="649" t="s">
        <v>4087</v>
      </c>
      <c r="I1301" s="699">
        <v>132.16999999999999</v>
      </c>
      <c r="J1301" s="77">
        <v>4</v>
      </c>
      <c r="K1301" s="92"/>
    </row>
    <row r="1302" spans="1:11" ht="30.6" x14ac:dyDescent="0.25">
      <c r="A1302" s="14" t="s">
        <v>1506</v>
      </c>
      <c r="B1302" s="694" t="s">
        <v>4090</v>
      </c>
      <c r="C1302" s="695">
        <v>7161701168</v>
      </c>
      <c r="D1302" s="696" t="s">
        <v>3862</v>
      </c>
      <c r="E1302" s="671" t="s">
        <v>3863</v>
      </c>
      <c r="F1302" s="487" t="s">
        <v>4091</v>
      </c>
      <c r="G1302" s="698">
        <v>36677281</v>
      </c>
      <c r="H1302" s="649" t="s">
        <v>4087</v>
      </c>
      <c r="I1302" s="699">
        <v>131.47999999999999</v>
      </c>
      <c r="J1302" s="77">
        <v>4</v>
      </c>
      <c r="K1302" s="92"/>
    </row>
    <row r="1303" spans="1:11" ht="30.6" x14ac:dyDescent="0.25">
      <c r="A1303" s="14" t="s">
        <v>1506</v>
      </c>
      <c r="B1303" s="694" t="s">
        <v>4092</v>
      </c>
      <c r="C1303" s="695">
        <v>7201300896</v>
      </c>
      <c r="D1303" s="696" t="s">
        <v>2255</v>
      </c>
      <c r="E1303" s="671" t="s">
        <v>3867</v>
      </c>
      <c r="F1303" s="487" t="s">
        <v>4093</v>
      </c>
      <c r="G1303" s="698">
        <v>36677281</v>
      </c>
      <c r="H1303" s="649" t="s">
        <v>4087</v>
      </c>
      <c r="I1303" s="699">
        <v>121.2</v>
      </c>
      <c r="J1303" s="77">
        <v>4</v>
      </c>
      <c r="K1303" s="92"/>
    </row>
    <row r="1304" spans="1:11" ht="30.6" x14ac:dyDescent="0.25">
      <c r="A1304" s="14" t="s">
        <v>1506</v>
      </c>
      <c r="B1304" s="694" t="s">
        <v>4094</v>
      </c>
      <c r="C1304" s="695">
        <v>7161721803</v>
      </c>
      <c r="D1304" s="696" t="s">
        <v>3659</v>
      </c>
      <c r="E1304" s="671" t="s">
        <v>3870</v>
      </c>
      <c r="F1304" s="487" t="s">
        <v>4095</v>
      </c>
      <c r="G1304" s="698">
        <v>36677281</v>
      </c>
      <c r="H1304" s="649" t="s">
        <v>4087</v>
      </c>
      <c r="I1304" s="699">
        <v>125.31</v>
      </c>
      <c r="J1304" s="77">
        <v>4</v>
      </c>
      <c r="K1304" s="92"/>
    </row>
    <row r="1305" spans="1:11" ht="30.6" x14ac:dyDescent="0.25">
      <c r="A1305" s="14" t="s">
        <v>1506</v>
      </c>
      <c r="B1305" s="694" t="s">
        <v>4097</v>
      </c>
      <c r="C1305" s="695" t="s">
        <v>4098</v>
      </c>
      <c r="D1305" s="696" t="s">
        <v>1564</v>
      </c>
      <c r="E1305" s="671" t="s">
        <v>2914</v>
      </c>
      <c r="F1305" s="487" t="s">
        <v>4099</v>
      </c>
      <c r="G1305" s="698">
        <v>35702257</v>
      </c>
      <c r="H1305" s="649" t="s">
        <v>4100</v>
      </c>
      <c r="I1305" s="699">
        <v>379.36</v>
      </c>
      <c r="J1305" s="77">
        <v>4</v>
      </c>
      <c r="K1305" s="92"/>
    </row>
    <row r="1306" spans="1:11" ht="51" x14ac:dyDescent="0.25">
      <c r="A1306" s="14" t="s">
        <v>1506</v>
      </c>
      <c r="B1306" s="694" t="s">
        <v>4101</v>
      </c>
      <c r="C1306" s="695" t="s">
        <v>4102</v>
      </c>
      <c r="D1306" s="696" t="s">
        <v>1881</v>
      </c>
      <c r="E1306" s="671" t="s">
        <v>2461</v>
      </c>
      <c r="F1306" s="487" t="s">
        <v>4103</v>
      </c>
      <c r="G1306" s="698">
        <v>35702257</v>
      </c>
      <c r="H1306" s="649" t="s">
        <v>4100</v>
      </c>
      <c r="I1306" s="699">
        <v>377.08</v>
      </c>
      <c r="J1306" s="77">
        <v>4</v>
      </c>
      <c r="K1306" s="92"/>
    </row>
    <row r="1307" spans="1:11" ht="51" x14ac:dyDescent="0.25">
      <c r="A1307" s="14" t="s">
        <v>1506</v>
      </c>
      <c r="B1307" s="694" t="s">
        <v>4104</v>
      </c>
      <c r="C1307" s="695">
        <v>2510101308</v>
      </c>
      <c r="D1307" s="696" t="s">
        <v>2472</v>
      </c>
      <c r="E1307" s="671" t="s">
        <v>2099</v>
      </c>
      <c r="F1307" s="487" t="s">
        <v>4105</v>
      </c>
      <c r="G1307" s="698">
        <v>35702257</v>
      </c>
      <c r="H1307" s="649" t="s">
        <v>4100</v>
      </c>
      <c r="I1307" s="699">
        <v>377.08</v>
      </c>
      <c r="J1307" s="77">
        <v>4</v>
      </c>
      <c r="K1307" s="92"/>
    </row>
    <row r="1308" spans="1:11" ht="51" x14ac:dyDescent="0.25">
      <c r="A1308" s="14" t="s">
        <v>1506</v>
      </c>
      <c r="B1308" s="694" t="s">
        <v>4106</v>
      </c>
      <c r="C1308" s="695">
        <v>2510102750</v>
      </c>
      <c r="D1308" s="696" t="s">
        <v>2425</v>
      </c>
      <c r="E1308" s="671" t="s">
        <v>4107</v>
      </c>
      <c r="F1308" s="487" t="s">
        <v>4108</v>
      </c>
      <c r="G1308" s="698">
        <v>35702257</v>
      </c>
      <c r="H1308" s="649" t="s">
        <v>4100</v>
      </c>
      <c r="I1308" s="699">
        <v>377.08</v>
      </c>
      <c r="J1308" s="77">
        <v>4</v>
      </c>
      <c r="K1308" s="92"/>
    </row>
    <row r="1309" spans="1:11" ht="51" x14ac:dyDescent="0.25">
      <c r="A1309" s="14" t="s">
        <v>1506</v>
      </c>
      <c r="B1309" s="694" t="s">
        <v>4109</v>
      </c>
      <c r="C1309" s="695">
        <v>2510104182</v>
      </c>
      <c r="D1309" s="696" t="s">
        <v>4075</v>
      </c>
      <c r="E1309" s="671" t="s">
        <v>4076</v>
      </c>
      <c r="F1309" s="487" t="s">
        <v>4110</v>
      </c>
      <c r="G1309" s="698">
        <v>35702257</v>
      </c>
      <c r="H1309" s="649" t="s">
        <v>4100</v>
      </c>
      <c r="I1309" s="699">
        <v>377.08</v>
      </c>
      <c r="J1309" s="77">
        <v>4</v>
      </c>
      <c r="K1309" s="92"/>
    </row>
    <row r="1310" spans="1:11" ht="51" x14ac:dyDescent="0.25">
      <c r="A1310" s="14" t="s">
        <v>1506</v>
      </c>
      <c r="B1310" s="694" t="s">
        <v>4111</v>
      </c>
      <c r="C1310" s="695">
        <v>2510104875</v>
      </c>
      <c r="D1310" s="696" t="s">
        <v>4112</v>
      </c>
      <c r="E1310" s="671" t="s">
        <v>4113</v>
      </c>
      <c r="F1310" s="487" t="s">
        <v>4114</v>
      </c>
      <c r="G1310" s="698">
        <v>35702257</v>
      </c>
      <c r="H1310" s="649" t="s">
        <v>4100</v>
      </c>
      <c r="I1310" s="699">
        <v>377.08</v>
      </c>
      <c r="J1310" s="77">
        <v>4</v>
      </c>
      <c r="K1310" s="92"/>
    </row>
    <row r="1311" spans="1:11" ht="30.6" x14ac:dyDescent="0.25">
      <c r="A1311" s="14" t="s">
        <v>1506</v>
      </c>
      <c r="B1311" s="694" t="s">
        <v>4116</v>
      </c>
      <c r="C1311" s="695" t="s">
        <v>4116</v>
      </c>
      <c r="D1311" s="696" t="s">
        <v>1575</v>
      </c>
      <c r="E1311" s="671"/>
      <c r="F1311" s="487" t="s">
        <v>4117</v>
      </c>
      <c r="G1311" s="698" t="s">
        <v>4118</v>
      </c>
      <c r="H1311" s="649" t="s">
        <v>4119</v>
      </c>
      <c r="I1311" s="699">
        <v>44.79</v>
      </c>
      <c r="J1311" s="77">
        <v>4</v>
      </c>
      <c r="K1311" s="92"/>
    </row>
    <row r="1312" spans="1:11" ht="20.399999999999999" x14ac:dyDescent="0.25">
      <c r="A1312" s="14" t="s">
        <v>1506</v>
      </c>
      <c r="B1312" s="694" t="s">
        <v>4120</v>
      </c>
      <c r="C1312" s="695" t="s">
        <v>4120</v>
      </c>
      <c r="D1312" s="696" t="s">
        <v>2945</v>
      </c>
      <c r="E1312" s="671"/>
      <c r="F1312" s="487" t="s">
        <v>4121</v>
      </c>
      <c r="G1312" s="698" t="s">
        <v>4118</v>
      </c>
      <c r="H1312" s="649" t="s">
        <v>4119</v>
      </c>
      <c r="I1312" s="699">
        <v>15.75</v>
      </c>
      <c r="J1312" s="77">
        <v>4</v>
      </c>
      <c r="K1312" s="92"/>
    </row>
    <row r="1313" spans="1:11" ht="20.399999999999999" x14ac:dyDescent="0.25">
      <c r="A1313" s="14" t="s">
        <v>1506</v>
      </c>
      <c r="B1313" s="694" t="s">
        <v>4122</v>
      </c>
      <c r="C1313" s="695" t="s">
        <v>4122</v>
      </c>
      <c r="D1313" s="696" t="s">
        <v>4123</v>
      </c>
      <c r="E1313" s="671"/>
      <c r="F1313" s="487" t="s">
        <v>4124</v>
      </c>
      <c r="G1313" s="698" t="s">
        <v>4118</v>
      </c>
      <c r="H1313" s="649" t="s">
        <v>4119</v>
      </c>
      <c r="I1313" s="699">
        <v>19.5</v>
      </c>
      <c r="J1313" s="77">
        <v>4</v>
      </c>
      <c r="K1313" s="92"/>
    </row>
    <row r="1314" spans="1:11" ht="20.399999999999999" x14ac:dyDescent="0.25">
      <c r="A1314" s="14" t="s">
        <v>1506</v>
      </c>
      <c r="B1314" s="694" t="s">
        <v>4125</v>
      </c>
      <c r="C1314" s="695" t="s">
        <v>4125</v>
      </c>
      <c r="D1314" s="696" t="s">
        <v>1731</v>
      </c>
      <c r="E1314" s="671"/>
      <c r="F1314" s="487" t="s">
        <v>4126</v>
      </c>
      <c r="G1314" s="698" t="s">
        <v>4118</v>
      </c>
      <c r="H1314" s="649" t="s">
        <v>4119</v>
      </c>
      <c r="I1314" s="699">
        <v>15.5</v>
      </c>
      <c r="J1314" s="77">
        <v>4</v>
      </c>
      <c r="K1314" s="92"/>
    </row>
    <row r="1315" spans="1:11" ht="20.399999999999999" x14ac:dyDescent="0.25">
      <c r="A1315" s="14" t="s">
        <v>1506</v>
      </c>
      <c r="B1315" s="694" t="s">
        <v>4127</v>
      </c>
      <c r="C1315" s="695" t="s">
        <v>4127</v>
      </c>
      <c r="D1315" s="696" t="s">
        <v>4128</v>
      </c>
      <c r="E1315" s="671"/>
      <c r="F1315" s="487" t="s">
        <v>4129</v>
      </c>
      <c r="G1315" s="698" t="s">
        <v>4118</v>
      </c>
      <c r="H1315" s="649" t="s">
        <v>4119</v>
      </c>
      <c r="I1315" s="699">
        <v>36.5</v>
      </c>
      <c r="J1315" s="77">
        <v>4</v>
      </c>
      <c r="K1315" s="92"/>
    </row>
    <row r="1316" spans="1:11" ht="20.399999999999999" x14ac:dyDescent="0.25">
      <c r="A1316" s="14" t="s">
        <v>1506</v>
      </c>
      <c r="B1316" s="694" t="s">
        <v>4130</v>
      </c>
      <c r="C1316" s="695" t="s">
        <v>4130</v>
      </c>
      <c r="D1316" s="696">
        <v>45838</v>
      </c>
      <c r="E1316" s="671"/>
      <c r="F1316" s="487" t="s">
        <v>4131</v>
      </c>
      <c r="G1316" s="698" t="s">
        <v>4118</v>
      </c>
      <c r="H1316" s="649" t="s">
        <v>4119</v>
      </c>
      <c r="I1316" s="699">
        <v>40</v>
      </c>
      <c r="J1316" s="77">
        <v>4</v>
      </c>
      <c r="K1316" s="92"/>
    </row>
    <row r="1317" spans="1:11" ht="20.399999999999999" x14ac:dyDescent="0.25">
      <c r="A1317" s="14" t="s">
        <v>1506</v>
      </c>
      <c r="B1317" s="694" t="s">
        <v>4132</v>
      </c>
      <c r="C1317" s="695" t="s">
        <v>4132</v>
      </c>
      <c r="D1317" s="696">
        <v>45869</v>
      </c>
      <c r="E1317" s="671"/>
      <c r="F1317" s="487" t="s">
        <v>4133</v>
      </c>
      <c r="G1317" s="698" t="s">
        <v>4118</v>
      </c>
      <c r="H1317" s="649" t="s">
        <v>4119</v>
      </c>
      <c r="I1317" s="699">
        <v>34</v>
      </c>
      <c r="J1317" s="77">
        <v>4</v>
      </c>
      <c r="K1317" s="92"/>
    </row>
    <row r="1318" spans="1:11" ht="20.399999999999999" x14ac:dyDescent="0.25">
      <c r="A1318" s="14" t="s">
        <v>1506</v>
      </c>
      <c r="B1318" s="694" t="s">
        <v>4138</v>
      </c>
      <c r="C1318" s="695" t="s">
        <v>4139</v>
      </c>
      <c r="D1318" s="696" t="s">
        <v>3779</v>
      </c>
      <c r="E1318" s="671"/>
      <c r="F1318" s="487" t="s">
        <v>4140</v>
      </c>
      <c r="G1318" s="698" t="s">
        <v>3147</v>
      </c>
      <c r="H1318" s="649" t="s">
        <v>3700</v>
      </c>
      <c r="I1318" s="699">
        <v>287.88</v>
      </c>
      <c r="J1318" s="77">
        <v>4</v>
      </c>
      <c r="K1318" s="92"/>
    </row>
    <row r="1319" spans="1:11" ht="20.399999999999999" x14ac:dyDescent="0.25">
      <c r="A1319" s="14" t="s">
        <v>1506</v>
      </c>
      <c r="B1319" s="694" t="s">
        <v>4141</v>
      </c>
      <c r="C1319" s="695" t="s">
        <v>4142</v>
      </c>
      <c r="D1319" s="696" t="s">
        <v>3779</v>
      </c>
      <c r="E1319" s="671"/>
      <c r="F1319" s="487" t="s">
        <v>4143</v>
      </c>
      <c r="G1319" s="698" t="s">
        <v>3147</v>
      </c>
      <c r="H1319" s="649" t="s">
        <v>3700</v>
      </c>
      <c r="I1319" s="699">
        <v>920.23</v>
      </c>
      <c r="J1319" s="77">
        <v>4</v>
      </c>
      <c r="K1319" s="92"/>
    </row>
    <row r="1320" spans="1:11" ht="30.6" x14ac:dyDescent="0.25">
      <c r="A1320" s="14" t="s">
        <v>1506</v>
      </c>
      <c r="B1320" s="694" t="s">
        <v>4146</v>
      </c>
      <c r="C1320" s="695" t="s">
        <v>4147</v>
      </c>
      <c r="D1320" s="696" t="s">
        <v>2960</v>
      </c>
      <c r="E1320" s="671"/>
      <c r="F1320" s="487" t="s">
        <v>4148</v>
      </c>
      <c r="G1320" s="698">
        <v>53812948</v>
      </c>
      <c r="H1320" s="649" t="s">
        <v>4137</v>
      </c>
      <c r="I1320" s="699">
        <v>231.25</v>
      </c>
      <c r="J1320" s="77">
        <v>4</v>
      </c>
      <c r="K1320" s="92"/>
    </row>
    <row r="1321" spans="1:11" ht="30.6" x14ac:dyDescent="0.25">
      <c r="A1321" s="14" t="s">
        <v>1506</v>
      </c>
      <c r="B1321" s="694" t="s">
        <v>4134</v>
      </c>
      <c r="C1321" s="695" t="s">
        <v>4135</v>
      </c>
      <c r="D1321" s="696" t="s">
        <v>2960</v>
      </c>
      <c r="E1321" s="671"/>
      <c r="F1321" s="487" t="s">
        <v>4149</v>
      </c>
      <c r="G1321" s="698">
        <v>53812948</v>
      </c>
      <c r="H1321" s="649" t="s">
        <v>4137</v>
      </c>
      <c r="I1321" s="699">
        <v>62.01</v>
      </c>
      <c r="J1321" s="77">
        <v>4</v>
      </c>
      <c r="K1321" s="92"/>
    </row>
    <row r="1322" spans="1:11" ht="40.799999999999997" x14ac:dyDescent="0.25">
      <c r="A1322" s="14" t="s">
        <v>1506</v>
      </c>
      <c r="B1322" s="694" t="s">
        <v>4150</v>
      </c>
      <c r="C1322" s="695" t="s">
        <v>4147</v>
      </c>
      <c r="D1322" s="696" t="s">
        <v>3943</v>
      </c>
      <c r="E1322" s="671"/>
      <c r="F1322" s="487" t="s">
        <v>5300</v>
      </c>
      <c r="G1322" s="698">
        <v>53812948</v>
      </c>
      <c r="H1322" s="649" t="s">
        <v>4137</v>
      </c>
      <c r="I1322" s="699">
        <v>218.01</v>
      </c>
      <c r="J1322" s="77">
        <v>4</v>
      </c>
      <c r="K1322" s="92"/>
    </row>
    <row r="1323" spans="1:11" ht="91.8" x14ac:dyDescent="0.25">
      <c r="A1323" s="14" t="s">
        <v>1506</v>
      </c>
      <c r="B1323" s="616"/>
      <c r="C1323" s="617"/>
      <c r="D1323" s="617"/>
      <c r="E1323" s="618"/>
      <c r="F1323" s="673" t="s">
        <v>4157</v>
      </c>
      <c r="G1323" s="619"/>
      <c r="H1323" s="620"/>
      <c r="I1323" s="619"/>
      <c r="J1323" s="77">
        <v>5</v>
      </c>
      <c r="K1323" s="92"/>
    </row>
    <row r="1324" spans="1:11" ht="30.6" x14ac:dyDescent="0.25">
      <c r="A1324" s="14" t="s">
        <v>1506</v>
      </c>
      <c r="B1324" s="694" t="s">
        <v>4158</v>
      </c>
      <c r="C1324" s="695" t="s">
        <v>4159</v>
      </c>
      <c r="D1324" s="696" t="s">
        <v>4071</v>
      </c>
      <c r="E1324" s="671"/>
      <c r="F1324" s="487" t="s">
        <v>4160</v>
      </c>
      <c r="G1324" s="698">
        <v>37451197</v>
      </c>
      <c r="H1324" s="649" t="s">
        <v>4161</v>
      </c>
      <c r="I1324" s="699">
        <v>200</v>
      </c>
      <c r="J1324" s="77">
        <v>5</v>
      </c>
      <c r="K1324" s="92"/>
    </row>
    <row r="1325" spans="1:11" ht="40.799999999999997" x14ac:dyDescent="0.25">
      <c r="A1325" s="14" t="s">
        <v>1506</v>
      </c>
      <c r="B1325" s="694" t="s">
        <v>4162</v>
      </c>
      <c r="C1325" s="695">
        <v>10388</v>
      </c>
      <c r="D1325" s="696" t="s">
        <v>4071</v>
      </c>
      <c r="E1325" s="671" t="s">
        <v>3687</v>
      </c>
      <c r="F1325" s="487" t="s">
        <v>4163</v>
      </c>
      <c r="G1325" s="698">
        <v>31322832</v>
      </c>
      <c r="H1325" s="649" t="s">
        <v>2316</v>
      </c>
      <c r="I1325" s="699">
        <v>108.55</v>
      </c>
      <c r="J1325" s="77">
        <v>5</v>
      </c>
      <c r="K1325" s="92"/>
    </row>
    <row r="1326" spans="1:11" ht="40.799999999999997" x14ac:dyDescent="0.25">
      <c r="A1326" s="14" t="s">
        <v>1506</v>
      </c>
      <c r="B1326" s="694" t="s">
        <v>4164</v>
      </c>
      <c r="C1326" s="695" t="s">
        <v>4165</v>
      </c>
      <c r="D1326" s="696" t="s">
        <v>3687</v>
      </c>
      <c r="E1326" s="671" t="s">
        <v>3501</v>
      </c>
      <c r="F1326" s="487" t="s">
        <v>4166</v>
      </c>
      <c r="G1326" s="698"/>
      <c r="H1326" s="649" t="s">
        <v>4167</v>
      </c>
      <c r="I1326" s="699">
        <v>183.17</v>
      </c>
      <c r="J1326" s="77">
        <v>5</v>
      </c>
      <c r="K1326" s="92"/>
    </row>
    <row r="1327" spans="1:11" ht="21" x14ac:dyDescent="0.25">
      <c r="A1327" s="14" t="s">
        <v>1506</v>
      </c>
      <c r="B1327" s="694" t="s">
        <v>4168</v>
      </c>
      <c r="C1327" s="695" t="s">
        <v>4169</v>
      </c>
      <c r="D1327" s="696" t="s">
        <v>4067</v>
      </c>
      <c r="E1327" s="671"/>
      <c r="F1327" s="487" t="s">
        <v>4170</v>
      </c>
      <c r="G1327" s="698">
        <v>31300421</v>
      </c>
      <c r="H1327" s="649" t="s">
        <v>4171</v>
      </c>
      <c r="I1327" s="699">
        <v>1570</v>
      </c>
      <c r="J1327" s="77">
        <v>5</v>
      </c>
      <c r="K1327" s="92"/>
    </row>
    <row r="1328" spans="1:11" ht="21" x14ac:dyDescent="0.25">
      <c r="A1328" s="14" t="s">
        <v>1506</v>
      </c>
      <c r="B1328" s="694" t="s">
        <v>4168</v>
      </c>
      <c r="C1328" s="695" t="s">
        <v>4169</v>
      </c>
      <c r="D1328" s="696" t="s">
        <v>4067</v>
      </c>
      <c r="E1328" s="671"/>
      <c r="F1328" s="487" t="s">
        <v>4172</v>
      </c>
      <c r="G1328" s="698">
        <v>31300421</v>
      </c>
      <c r="H1328" s="649" t="s">
        <v>4171</v>
      </c>
      <c r="I1328" s="699">
        <v>556.28</v>
      </c>
      <c r="J1328" s="77">
        <v>5</v>
      </c>
      <c r="K1328" s="92"/>
    </row>
    <row r="1329" spans="1:11" ht="30.6" x14ac:dyDescent="0.25">
      <c r="A1329" s="14" t="s">
        <v>1506</v>
      </c>
      <c r="B1329" s="694" t="s">
        <v>4168</v>
      </c>
      <c r="C1329" s="695" t="s">
        <v>4169</v>
      </c>
      <c r="D1329" s="696" t="s">
        <v>4067</v>
      </c>
      <c r="E1329" s="671"/>
      <c r="F1329" s="487" t="s">
        <v>4173</v>
      </c>
      <c r="G1329" s="698">
        <v>31300421</v>
      </c>
      <c r="H1329" s="649" t="s">
        <v>4171</v>
      </c>
      <c r="I1329" s="699">
        <v>198.01</v>
      </c>
      <c r="J1329" s="77">
        <v>5</v>
      </c>
      <c r="K1329" s="92"/>
    </row>
    <row r="1330" spans="1:11" ht="21" x14ac:dyDescent="0.25">
      <c r="A1330" s="14" t="s">
        <v>1506</v>
      </c>
      <c r="B1330" s="694" t="s">
        <v>4168</v>
      </c>
      <c r="C1330" s="695" t="s">
        <v>4169</v>
      </c>
      <c r="D1330" s="696" t="s">
        <v>4067</v>
      </c>
      <c r="E1330" s="671"/>
      <c r="F1330" s="487" t="s">
        <v>4174</v>
      </c>
      <c r="G1330" s="698">
        <v>31300421</v>
      </c>
      <c r="H1330" s="649" t="s">
        <v>4171</v>
      </c>
      <c r="I1330" s="699">
        <v>946.7</v>
      </c>
      <c r="J1330" s="77">
        <v>5</v>
      </c>
      <c r="K1330" s="92"/>
    </row>
    <row r="1331" spans="1:11" ht="71.400000000000006" x14ac:dyDescent="0.25">
      <c r="A1331" s="14" t="s">
        <v>1506</v>
      </c>
      <c r="B1331" s="694" t="s">
        <v>4168</v>
      </c>
      <c r="C1331" s="695" t="s">
        <v>4169</v>
      </c>
      <c r="D1331" s="696" t="s">
        <v>4067</v>
      </c>
      <c r="E1331" s="671"/>
      <c r="F1331" s="487" t="s">
        <v>4175</v>
      </c>
      <c r="G1331" s="698">
        <v>31300421</v>
      </c>
      <c r="H1331" s="649" t="s">
        <v>4171</v>
      </c>
      <c r="I1331" s="699">
        <v>1295.44</v>
      </c>
      <c r="J1331" s="77">
        <v>5</v>
      </c>
      <c r="K1331" s="92"/>
    </row>
    <row r="1332" spans="1:11" ht="21" x14ac:dyDescent="0.25">
      <c r="A1332" s="14" t="s">
        <v>1506</v>
      </c>
      <c r="B1332" s="694" t="s">
        <v>4168</v>
      </c>
      <c r="C1332" s="695" t="s">
        <v>4169</v>
      </c>
      <c r="D1332" s="696" t="s">
        <v>4067</v>
      </c>
      <c r="E1332" s="671"/>
      <c r="F1332" s="487" t="s">
        <v>4176</v>
      </c>
      <c r="G1332" s="698">
        <v>31300421</v>
      </c>
      <c r="H1332" s="649" t="s">
        <v>4171</v>
      </c>
      <c r="I1332" s="699">
        <v>118.21</v>
      </c>
      <c r="J1332" s="77">
        <v>5</v>
      </c>
      <c r="K1332" s="92"/>
    </row>
    <row r="1333" spans="1:11" ht="30.6" x14ac:dyDescent="0.25">
      <c r="A1333" s="14" t="s">
        <v>1506</v>
      </c>
      <c r="B1333" s="694" t="s">
        <v>4168</v>
      </c>
      <c r="C1333" s="695" t="s">
        <v>4169</v>
      </c>
      <c r="D1333" s="696" t="s">
        <v>4067</v>
      </c>
      <c r="E1333" s="671"/>
      <c r="F1333" s="487" t="s">
        <v>4177</v>
      </c>
      <c r="G1333" s="698">
        <v>31300421</v>
      </c>
      <c r="H1333" s="649" t="s">
        <v>4171</v>
      </c>
      <c r="I1333" s="699">
        <v>566.49</v>
      </c>
      <c r="J1333" s="77">
        <v>5</v>
      </c>
      <c r="K1333" s="92"/>
    </row>
    <row r="1334" spans="1:11" ht="30.6" x14ac:dyDescent="0.25">
      <c r="A1334" s="14" t="s">
        <v>1506</v>
      </c>
      <c r="B1334" s="694" t="s">
        <v>4168</v>
      </c>
      <c r="C1334" s="695" t="s">
        <v>4169</v>
      </c>
      <c r="D1334" s="696" t="s">
        <v>4067</v>
      </c>
      <c r="E1334" s="671"/>
      <c r="F1334" s="487" t="s">
        <v>4178</v>
      </c>
      <c r="G1334" s="698">
        <v>31300421</v>
      </c>
      <c r="H1334" s="649" t="s">
        <v>4171</v>
      </c>
      <c r="I1334" s="699">
        <v>90.87</v>
      </c>
      <c r="J1334" s="77">
        <v>5</v>
      </c>
      <c r="K1334" s="92"/>
    </row>
    <row r="1335" spans="1:11" ht="30.6" x14ac:dyDescent="0.25">
      <c r="A1335" s="14" t="s">
        <v>1506</v>
      </c>
      <c r="B1335" s="694" t="s">
        <v>4168</v>
      </c>
      <c r="C1335" s="695" t="s">
        <v>4169</v>
      </c>
      <c r="D1335" s="696" t="s">
        <v>4067</v>
      </c>
      <c r="E1335" s="671"/>
      <c r="F1335" s="487" t="s">
        <v>4179</v>
      </c>
      <c r="G1335" s="698">
        <v>31300421</v>
      </c>
      <c r="H1335" s="649" t="s">
        <v>4171</v>
      </c>
      <c r="I1335" s="699">
        <v>658</v>
      </c>
      <c r="J1335" s="77">
        <v>5</v>
      </c>
      <c r="K1335" s="92"/>
    </row>
    <row r="1336" spans="1:11" ht="61.2" x14ac:dyDescent="0.25">
      <c r="A1336" s="14" t="s">
        <v>1506</v>
      </c>
      <c r="B1336" s="694" t="s">
        <v>4180</v>
      </c>
      <c r="C1336" s="695">
        <v>10154</v>
      </c>
      <c r="D1336" s="696" t="s">
        <v>1913</v>
      </c>
      <c r="E1336" s="671" t="s">
        <v>3687</v>
      </c>
      <c r="F1336" s="487" t="s">
        <v>4181</v>
      </c>
      <c r="G1336" s="698">
        <v>31322831</v>
      </c>
      <c r="H1336" s="649" t="s">
        <v>2316</v>
      </c>
      <c r="I1336" s="699">
        <v>89.75</v>
      </c>
      <c r="J1336" s="77">
        <v>5</v>
      </c>
      <c r="K1336" s="92"/>
    </row>
    <row r="1337" spans="1:11" ht="30.6" x14ac:dyDescent="0.25">
      <c r="A1337" s="14" t="s">
        <v>1506</v>
      </c>
      <c r="B1337" s="694" t="s">
        <v>4180</v>
      </c>
      <c r="C1337" s="695">
        <v>1608</v>
      </c>
      <c r="D1337" s="696" t="s">
        <v>1913</v>
      </c>
      <c r="E1337" s="671" t="s">
        <v>3687</v>
      </c>
      <c r="F1337" s="487" t="s">
        <v>4182</v>
      </c>
      <c r="G1337" s="698">
        <v>604381</v>
      </c>
      <c r="H1337" s="649" t="s">
        <v>2196</v>
      </c>
      <c r="I1337" s="699">
        <v>17.64</v>
      </c>
      <c r="J1337" s="77">
        <v>5</v>
      </c>
      <c r="K1337" s="92"/>
    </row>
    <row r="1338" spans="1:11" ht="61.2" x14ac:dyDescent="0.25">
      <c r="A1338" s="14" t="s">
        <v>1506</v>
      </c>
      <c r="B1338" s="694" t="s">
        <v>4180</v>
      </c>
      <c r="C1338" s="695">
        <v>8648</v>
      </c>
      <c r="D1338" s="696" t="s">
        <v>4071</v>
      </c>
      <c r="E1338" s="671" t="s">
        <v>3687</v>
      </c>
      <c r="F1338" s="487" t="s">
        <v>4183</v>
      </c>
      <c r="G1338" s="698">
        <v>31322831</v>
      </c>
      <c r="H1338" s="649" t="s">
        <v>2316</v>
      </c>
      <c r="I1338" s="699">
        <v>62.1</v>
      </c>
      <c r="J1338" s="77">
        <v>5</v>
      </c>
      <c r="K1338" s="92"/>
    </row>
    <row r="1339" spans="1:11" ht="21" x14ac:dyDescent="0.25">
      <c r="A1339" s="14" t="s">
        <v>1506</v>
      </c>
      <c r="B1339" s="694" t="s">
        <v>4184</v>
      </c>
      <c r="C1339" s="695" t="s">
        <v>4185</v>
      </c>
      <c r="D1339" s="696" t="s">
        <v>2988</v>
      </c>
      <c r="E1339" s="671" t="s">
        <v>3115</v>
      </c>
      <c r="F1339" s="487" t="s">
        <v>4186</v>
      </c>
      <c r="G1339" s="698">
        <v>31300421</v>
      </c>
      <c r="H1339" s="649" t="s">
        <v>4171</v>
      </c>
      <c r="I1339" s="699">
        <v>2503.66</v>
      </c>
      <c r="J1339" s="77">
        <v>5</v>
      </c>
      <c r="K1339" s="92"/>
    </row>
    <row r="1340" spans="1:11" ht="21" x14ac:dyDescent="0.25">
      <c r="A1340" s="14" t="s">
        <v>1506</v>
      </c>
      <c r="B1340" s="694" t="s">
        <v>4184</v>
      </c>
      <c r="C1340" s="695" t="s">
        <v>4185</v>
      </c>
      <c r="D1340" s="696" t="s">
        <v>2988</v>
      </c>
      <c r="E1340" s="671" t="s">
        <v>3115</v>
      </c>
      <c r="F1340" s="487" t="s">
        <v>4187</v>
      </c>
      <c r="G1340" s="698">
        <v>31300421</v>
      </c>
      <c r="H1340" s="649" t="s">
        <v>4171</v>
      </c>
      <c r="I1340" s="699">
        <v>600</v>
      </c>
      <c r="J1340" s="77">
        <v>5</v>
      </c>
      <c r="K1340" s="92"/>
    </row>
    <row r="1341" spans="1:11" ht="21" x14ac:dyDescent="0.25">
      <c r="A1341" s="14" t="s">
        <v>1506</v>
      </c>
      <c r="B1341" s="694" t="s">
        <v>4184</v>
      </c>
      <c r="C1341" s="695" t="s">
        <v>4185</v>
      </c>
      <c r="D1341" s="696" t="s">
        <v>3633</v>
      </c>
      <c r="E1341" s="671" t="s">
        <v>3115</v>
      </c>
      <c r="F1341" s="487" t="s">
        <v>4188</v>
      </c>
      <c r="G1341" s="698">
        <v>31300421</v>
      </c>
      <c r="H1341" s="649" t="s">
        <v>4171</v>
      </c>
      <c r="I1341" s="699">
        <v>1230</v>
      </c>
      <c r="J1341" s="77">
        <v>5</v>
      </c>
      <c r="K1341" s="92"/>
    </row>
    <row r="1342" spans="1:11" ht="40.799999999999997" x14ac:dyDescent="0.25">
      <c r="A1342" s="14" t="s">
        <v>1506</v>
      </c>
      <c r="B1342" s="694" t="s">
        <v>4184</v>
      </c>
      <c r="C1342" s="695" t="s">
        <v>4185</v>
      </c>
      <c r="D1342" s="696" t="s">
        <v>2110</v>
      </c>
      <c r="E1342" s="671" t="s">
        <v>3115</v>
      </c>
      <c r="F1342" s="487" t="s">
        <v>4189</v>
      </c>
      <c r="G1342" s="698">
        <v>31300421</v>
      </c>
      <c r="H1342" s="649" t="s">
        <v>4171</v>
      </c>
      <c r="I1342" s="699">
        <v>1560</v>
      </c>
      <c r="J1342" s="77">
        <v>5</v>
      </c>
      <c r="K1342" s="92"/>
    </row>
    <row r="1343" spans="1:11" ht="30.6" x14ac:dyDescent="0.25">
      <c r="A1343" s="14" t="s">
        <v>1506</v>
      </c>
      <c r="B1343" s="694" t="s">
        <v>4184</v>
      </c>
      <c r="C1343" s="695" t="s">
        <v>4185</v>
      </c>
      <c r="D1343" s="696" t="s">
        <v>4190</v>
      </c>
      <c r="E1343" s="671" t="s">
        <v>3115</v>
      </c>
      <c r="F1343" s="487" t="s">
        <v>4191</v>
      </c>
      <c r="G1343" s="698">
        <v>31300421</v>
      </c>
      <c r="H1343" s="649" t="s">
        <v>4171</v>
      </c>
      <c r="I1343" s="699">
        <v>62.34</v>
      </c>
      <c r="J1343" s="77">
        <v>5</v>
      </c>
      <c r="K1343" s="92"/>
    </row>
    <row r="1344" spans="1:11" ht="21" x14ac:dyDescent="0.25">
      <c r="A1344" s="14" t="s">
        <v>1506</v>
      </c>
      <c r="B1344" s="694" t="s">
        <v>4184</v>
      </c>
      <c r="C1344" s="695" t="s">
        <v>4185</v>
      </c>
      <c r="D1344" s="696" t="s">
        <v>2425</v>
      </c>
      <c r="E1344" s="671" t="s">
        <v>3115</v>
      </c>
      <c r="F1344" s="487" t="s">
        <v>4192</v>
      </c>
      <c r="G1344" s="698">
        <v>31300421</v>
      </c>
      <c r="H1344" s="649" t="s">
        <v>4171</v>
      </c>
      <c r="I1344" s="699">
        <v>44</v>
      </c>
      <c r="J1344" s="77">
        <v>5</v>
      </c>
      <c r="K1344" s="92"/>
    </row>
    <row r="1345" spans="1:11" ht="102" x14ac:dyDescent="0.25">
      <c r="A1345" s="14" t="s">
        <v>1506</v>
      </c>
      <c r="B1345" s="621"/>
      <c r="C1345" s="617"/>
      <c r="D1345" s="622"/>
      <c r="E1345" s="622"/>
      <c r="F1345" s="673" t="s">
        <v>4193</v>
      </c>
      <c r="G1345" s="623"/>
      <c r="H1345" s="374"/>
      <c r="I1345" s="624"/>
      <c r="J1345" s="77">
        <v>5</v>
      </c>
      <c r="K1345" s="92"/>
    </row>
    <row r="1346" spans="1:11" ht="21" x14ac:dyDescent="0.25">
      <c r="A1346" s="14" t="s">
        <v>1506</v>
      </c>
      <c r="B1346" s="694" t="s">
        <v>4194</v>
      </c>
      <c r="C1346" s="695" t="s">
        <v>4194</v>
      </c>
      <c r="D1346" s="696" t="s">
        <v>2422</v>
      </c>
      <c r="E1346" s="671"/>
      <c r="F1346" s="487" t="s">
        <v>4195</v>
      </c>
      <c r="G1346" s="698"/>
      <c r="H1346" s="649" t="s">
        <v>4196</v>
      </c>
      <c r="I1346" s="699">
        <v>8.8000000000000007</v>
      </c>
      <c r="J1346" s="77">
        <v>5</v>
      </c>
      <c r="K1346" s="92"/>
    </row>
    <row r="1347" spans="1:11" ht="21" x14ac:dyDescent="0.25">
      <c r="A1347" s="14" t="s">
        <v>1506</v>
      </c>
      <c r="B1347" s="694" t="s">
        <v>4197</v>
      </c>
      <c r="C1347" s="695" t="s">
        <v>4197</v>
      </c>
      <c r="D1347" s="696" t="s">
        <v>2422</v>
      </c>
      <c r="E1347" s="671"/>
      <c r="F1347" s="487" t="s">
        <v>4195</v>
      </c>
      <c r="G1347" s="698"/>
      <c r="H1347" s="649" t="s">
        <v>4198</v>
      </c>
      <c r="I1347" s="699">
        <v>30.8</v>
      </c>
      <c r="J1347" s="77">
        <v>5</v>
      </c>
      <c r="K1347" s="92"/>
    </row>
    <row r="1348" spans="1:11" ht="51" x14ac:dyDescent="0.25">
      <c r="A1348" s="14" t="s">
        <v>1506</v>
      </c>
      <c r="B1348" s="694" t="s">
        <v>4199</v>
      </c>
      <c r="C1348" s="695">
        <v>1106562</v>
      </c>
      <c r="D1348" s="696" t="s">
        <v>3713</v>
      </c>
      <c r="E1348" s="671" t="s">
        <v>2482</v>
      </c>
      <c r="F1348" s="487" t="s">
        <v>4200</v>
      </c>
      <c r="G1348" s="698">
        <v>31322831</v>
      </c>
      <c r="H1348" s="649" t="s">
        <v>2316</v>
      </c>
      <c r="I1348" s="699">
        <v>82.04</v>
      </c>
      <c r="J1348" s="77">
        <v>5</v>
      </c>
      <c r="K1348" s="92"/>
    </row>
    <row r="1349" spans="1:11" ht="51" x14ac:dyDescent="0.25">
      <c r="A1349" s="14" t="s">
        <v>1506</v>
      </c>
      <c r="B1349" s="694" t="s">
        <v>4201</v>
      </c>
      <c r="C1349" s="695">
        <v>5908</v>
      </c>
      <c r="D1349" s="696" t="s">
        <v>1925</v>
      </c>
      <c r="E1349" s="671" t="s">
        <v>2482</v>
      </c>
      <c r="F1349" s="487" t="s">
        <v>4202</v>
      </c>
      <c r="G1349" s="698">
        <v>31322831</v>
      </c>
      <c r="H1349" s="649" t="s">
        <v>2316</v>
      </c>
      <c r="I1349" s="699">
        <v>75.59</v>
      </c>
      <c r="J1349" s="77">
        <v>5</v>
      </c>
      <c r="K1349" s="92"/>
    </row>
    <row r="1350" spans="1:11" ht="20.399999999999999" x14ac:dyDescent="0.25">
      <c r="A1350" s="14" t="s">
        <v>1506</v>
      </c>
      <c r="B1350" s="694" t="s">
        <v>4203</v>
      </c>
      <c r="C1350" s="695" t="s">
        <v>4204</v>
      </c>
      <c r="D1350" s="696" t="s">
        <v>3713</v>
      </c>
      <c r="E1350" s="671"/>
      <c r="F1350" s="487" t="s">
        <v>4205</v>
      </c>
      <c r="G1350" s="698">
        <v>46397931</v>
      </c>
      <c r="H1350" s="649" t="s">
        <v>1529</v>
      </c>
      <c r="I1350" s="699">
        <v>216</v>
      </c>
      <c r="J1350" s="77">
        <v>5</v>
      </c>
      <c r="K1350" s="92"/>
    </row>
    <row r="1351" spans="1:11" ht="20.399999999999999" x14ac:dyDescent="0.25">
      <c r="A1351" s="14" t="s">
        <v>1506</v>
      </c>
      <c r="B1351" s="694" t="s">
        <v>4203</v>
      </c>
      <c r="C1351" s="695" t="s">
        <v>4204</v>
      </c>
      <c r="D1351" s="696" t="s">
        <v>4206</v>
      </c>
      <c r="E1351" s="671"/>
      <c r="F1351" s="487" t="s">
        <v>4207</v>
      </c>
      <c r="G1351" s="698">
        <v>46397931</v>
      </c>
      <c r="H1351" s="649" t="s">
        <v>1529</v>
      </c>
      <c r="I1351" s="699">
        <v>16.22</v>
      </c>
      <c r="J1351" s="77">
        <v>5</v>
      </c>
      <c r="K1351" s="92"/>
    </row>
    <row r="1352" spans="1:11" ht="20.399999999999999" x14ac:dyDescent="0.25">
      <c r="A1352" s="14" t="s">
        <v>1506</v>
      </c>
      <c r="B1352" s="694" t="s">
        <v>4208</v>
      </c>
      <c r="C1352" s="695" t="s">
        <v>2662</v>
      </c>
      <c r="D1352" s="696" t="s">
        <v>1925</v>
      </c>
      <c r="E1352" s="671" t="s">
        <v>1922</v>
      </c>
      <c r="F1352" s="487" t="s">
        <v>4209</v>
      </c>
      <c r="G1352" s="698">
        <v>37847325</v>
      </c>
      <c r="H1352" s="649" t="s">
        <v>4210</v>
      </c>
      <c r="I1352" s="699">
        <v>720</v>
      </c>
      <c r="J1352" s="77">
        <v>5</v>
      </c>
      <c r="K1352" s="92"/>
    </row>
    <row r="1353" spans="1:11" ht="20.399999999999999" x14ac:dyDescent="0.25">
      <c r="A1353" s="14" t="s">
        <v>1506</v>
      </c>
      <c r="B1353" s="694" t="s">
        <v>4208</v>
      </c>
      <c r="C1353" s="695" t="s">
        <v>2662</v>
      </c>
      <c r="D1353" s="696" t="s">
        <v>4123</v>
      </c>
      <c r="E1353" s="671" t="s">
        <v>1922</v>
      </c>
      <c r="F1353" s="487" t="s">
        <v>4211</v>
      </c>
      <c r="G1353" s="698">
        <v>37847325</v>
      </c>
      <c r="H1353" s="649" t="s">
        <v>4210</v>
      </c>
      <c r="I1353" s="699">
        <v>1356.15</v>
      </c>
      <c r="J1353" s="77">
        <v>5</v>
      </c>
      <c r="K1353" s="92"/>
    </row>
    <row r="1354" spans="1:11" ht="30.6" x14ac:dyDescent="0.25">
      <c r="A1354" s="14" t="s">
        <v>1506</v>
      </c>
      <c r="B1354" s="694" t="s">
        <v>4208</v>
      </c>
      <c r="C1354" s="695" t="s">
        <v>2662</v>
      </c>
      <c r="D1354" s="696" t="s">
        <v>4212</v>
      </c>
      <c r="E1354" s="671" t="s">
        <v>1922</v>
      </c>
      <c r="F1354" s="487" t="s">
        <v>4213</v>
      </c>
      <c r="G1354" s="698">
        <v>37847325</v>
      </c>
      <c r="H1354" s="649" t="s">
        <v>4210</v>
      </c>
      <c r="I1354" s="699">
        <v>492</v>
      </c>
      <c r="J1354" s="77">
        <v>5</v>
      </c>
      <c r="K1354" s="92"/>
    </row>
    <row r="1355" spans="1:11" ht="20.399999999999999" x14ac:dyDescent="0.25">
      <c r="A1355" s="14" t="s">
        <v>1506</v>
      </c>
      <c r="B1355" s="694" t="s">
        <v>4208</v>
      </c>
      <c r="C1355" s="695" t="s">
        <v>2662</v>
      </c>
      <c r="D1355" s="696" t="s">
        <v>4214</v>
      </c>
      <c r="E1355" s="671" t="s">
        <v>1922</v>
      </c>
      <c r="F1355" s="487" t="s">
        <v>4215</v>
      </c>
      <c r="G1355" s="698">
        <v>37847325</v>
      </c>
      <c r="H1355" s="649" t="s">
        <v>4210</v>
      </c>
      <c r="I1355" s="699">
        <v>68.5</v>
      </c>
      <c r="J1355" s="77">
        <v>5</v>
      </c>
      <c r="K1355" s="92"/>
    </row>
    <row r="1356" spans="1:11" ht="30.6" x14ac:dyDescent="0.25">
      <c r="A1356" s="14" t="s">
        <v>1506</v>
      </c>
      <c r="B1356" s="694" t="s">
        <v>4208</v>
      </c>
      <c r="C1356" s="695" t="s">
        <v>2662</v>
      </c>
      <c r="D1356" s="696" t="s">
        <v>3713</v>
      </c>
      <c r="E1356" s="671" t="s">
        <v>1922</v>
      </c>
      <c r="F1356" s="487" t="s">
        <v>4216</v>
      </c>
      <c r="G1356" s="698">
        <v>37847325</v>
      </c>
      <c r="H1356" s="649" t="s">
        <v>4210</v>
      </c>
      <c r="I1356" s="699">
        <v>85.05</v>
      </c>
      <c r="J1356" s="77">
        <v>5</v>
      </c>
      <c r="K1356" s="92"/>
    </row>
    <row r="1357" spans="1:11" ht="40.799999999999997" x14ac:dyDescent="0.25">
      <c r="A1357" s="14" t="s">
        <v>1506</v>
      </c>
      <c r="B1357" s="694" t="s">
        <v>4208</v>
      </c>
      <c r="C1357" s="695" t="s">
        <v>2662</v>
      </c>
      <c r="D1357" s="696" t="s">
        <v>4217</v>
      </c>
      <c r="E1357" s="671" t="s">
        <v>1922</v>
      </c>
      <c r="F1357" s="487" t="s">
        <v>4218</v>
      </c>
      <c r="G1357" s="698">
        <v>37847325</v>
      </c>
      <c r="H1357" s="649" t="s">
        <v>4210</v>
      </c>
      <c r="I1357" s="699">
        <v>588.75</v>
      </c>
      <c r="J1357" s="77">
        <v>5</v>
      </c>
      <c r="K1357" s="92"/>
    </row>
    <row r="1358" spans="1:11" ht="20.399999999999999" x14ac:dyDescent="0.25">
      <c r="A1358" s="14" t="s">
        <v>1506</v>
      </c>
      <c r="B1358" s="694" t="s">
        <v>4208</v>
      </c>
      <c r="C1358" s="695" t="s">
        <v>2662</v>
      </c>
      <c r="D1358" s="696" t="s">
        <v>2482</v>
      </c>
      <c r="E1358" s="671" t="s">
        <v>1922</v>
      </c>
      <c r="F1358" s="487" t="s">
        <v>4219</v>
      </c>
      <c r="G1358" s="698">
        <v>37847325</v>
      </c>
      <c r="H1358" s="649" t="s">
        <v>4210</v>
      </c>
      <c r="I1358" s="699">
        <v>34.58</v>
      </c>
      <c r="J1358" s="77">
        <v>5</v>
      </c>
      <c r="K1358" s="92"/>
    </row>
    <row r="1359" spans="1:11" ht="20.399999999999999" x14ac:dyDescent="0.25">
      <c r="A1359" s="14" t="s">
        <v>1506</v>
      </c>
      <c r="B1359" s="694" t="s">
        <v>4208</v>
      </c>
      <c r="C1359" s="695" t="s">
        <v>2662</v>
      </c>
      <c r="D1359" s="696" t="s">
        <v>4220</v>
      </c>
      <c r="E1359" s="671" t="s">
        <v>1922</v>
      </c>
      <c r="F1359" s="487" t="s">
        <v>4221</v>
      </c>
      <c r="G1359" s="698">
        <v>37847325</v>
      </c>
      <c r="H1359" s="649" t="s">
        <v>4210</v>
      </c>
      <c r="I1359" s="699">
        <v>350</v>
      </c>
      <c r="J1359" s="77">
        <v>5</v>
      </c>
      <c r="K1359" s="92"/>
    </row>
    <row r="1360" spans="1:11" ht="20.399999999999999" x14ac:dyDescent="0.25">
      <c r="A1360" s="14" t="s">
        <v>1506</v>
      </c>
      <c r="B1360" s="694" t="s">
        <v>4208</v>
      </c>
      <c r="C1360" s="695" t="s">
        <v>2662</v>
      </c>
      <c r="D1360" s="696" t="s">
        <v>1918</v>
      </c>
      <c r="E1360" s="671" t="s">
        <v>1922</v>
      </c>
      <c r="F1360" s="487" t="s">
        <v>4222</v>
      </c>
      <c r="G1360" s="698">
        <v>37847325</v>
      </c>
      <c r="H1360" s="649" t="s">
        <v>4210</v>
      </c>
      <c r="I1360" s="699">
        <v>16.14</v>
      </c>
      <c r="J1360" s="77">
        <v>5</v>
      </c>
      <c r="K1360" s="92"/>
    </row>
    <row r="1361" spans="1:11" ht="30.6" x14ac:dyDescent="0.25">
      <c r="A1361" s="14" t="s">
        <v>1506</v>
      </c>
      <c r="B1361" s="694" t="s">
        <v>4208</v>
      </c>
      <c r="C1361" s="695" t="s">
        <v>2662</v>
      </c>
      <c r="D1361" s="696" t="s">
        <v>2482</v>
      </c>
      <c r="E1361" s="671" t="s">
        <v>1922</v>
      </c>
      <c r="F1361" s="487" t="s">
        <v>4223</v>
      </c>
      <c r="G1361" s="698">
        <v>37847325</v>
      </c>
      <c r="H1361" s="649" t="s">
        <v>4210</v>
      </c>
      <c r="I1361" s="699">
        <v>780.44</v>
      </c>
      <c r="J1361" s="77">
        <v>5</v>
      </c>
      <c r="K1361" s="92"/>
    </row>
    <row r="1362" spans="1:11" ht="20.399999999999999" x14ac:dyDescent="0.25">
      <c r="A1362" s="14" t="s">
        <v>1506</v>
      </c>
      <c r="B1362" s="694" t="s">
        <v>4208</v>
      </c>
      <c r="C1362" s="695" t="s">
        <v>2662</v>
      </c>
      <c r="D1362" s="696" t="s">
        <v>4224</v>
      </c>
      <c r="E1362" s="671" t="s">
        <v>1922</v>
      </c>
      <c r="F1362" s="487" t="s">
        <v>4225</v>
      </c>
      <c r="G1362" s="698">
        <v>37847325</v>
      </c>
      <c r="H1362" s="649" t="s">
        <v>4210</v>
      </c>
      <c r="I1362" s="699">
        <v>266.56</v>
      </c>
      <c r="J1362" s="77">
        <v>5</v>
      </c>
      <c r="K1362" s="92"/>
    </row>
    <row r="1363" spans="1:11" ht="13.2" x14ac:dyDescent="0.25">
      <c r="A1363" s="14" t="s">
        <v>1506</v>
      </c>
      <c r="B1363" s="694" t="s">
        <v>4208</v>
      </c>
      <c r="C1363" s="695" t="s">
        <v>2662</v>
      </c>
      <c r="D1363" s="696" t="s">
        <v>1925</v>
      </c>
      <c r="E1363" s="671" t="s">
        <v>1922</v>
      </c>
      <c r="F1363" s="487" t="s">
        <v>4226</v>
      </c>
      <c r="G1363" s="698">
        <v>37847325</v>
      </c>
      <c r="H1363" s="649" t="s">
        <v>4210</v>
      </c>
      <c r="I1363" s="699">
        <v>191</v>
      </c>
      <c r="J1363" s="77">
        <v>5</v>
      </c>
      <c r="K1363" s="92"/>
    </row>
    <row r="1364" spans="1:11" ht="30.6" x14ac:dyDescent="0.25">
      <c r="A1364" s="14" t="s">
        <v>1506</v>
      </c>
      <c r="B1364" s="694" t="s">
        <v>4208</v>
      </c>
      <c r="C1364" s="695" t="s">
        <v>2662</v>
      </c>
      <c r="D1364" s="696" t="s">
        <v>4123</v>
      </c>
      <c r="E1364" s="671" t="s">
        <v>1922</v>
      </c>
      <c r="F1364" s="487" t="s">
        <v>4227</v>
      </c>
      <c r="G1364" s="698">
        <v>37847325</v>
      </c>
      <c r="H1364" s="649" t="s">
        <v>4210</v>
      </c>
      <c r="I1364" s="699">
        <v>129.15</v>
      </c>
      <c r="J1364" s="77">
        <v>5</v>
      </c>
      <c r="K1364" s="92"/>
    </row>
    <row r="1365" spans="1:11" ht="30.6" x14ac:dyDescent="0.25">
      <c r="A1365" s="14" t="s">
        <v>1506</v>
      </c>
      <c r="B1365" s="694" t="s">
        <v>4208</v>
      </c>
      <c r="C1365" s="695" t="s">
        <v>2662</v>
      </c>
      <c r="D1365" s="696" t="s">
        <v>3713</v>
      </c>
      <c r="E1365" s="671" t="s">
        <v>1922</v>
      </c>
      <c r="F1365" s="487" t="s">
        <v>4228</v>
      </c>
      <c r="G1365" s="698">
        <v>37847325</v>
      </c>
      <c r="H1365" s="649" t="s">
        <v>4210</v>
      </c>
      <c r="I1365" s="699">
        <v>1577</v>
      </c>
      <c r="J1365" s="77">
        <v>5</v>
      </c>
      <c r="K1365" s="92"/>
    </row>
    <row r="1366" spans="1:11" ht="30.6" x14ac:dyDescent="0.25">
      <c r="A1366" s="14" t="s">
        <v>1506</v>
      </c>
      <c r="B1366" s="694" t="s">
        <v>4208</v>
      </c>
      <c r="C1366" s="695" t="s">
        <v>2662</v>
      </c>
      <c r="D1366" s="696" t="s">
        <v>3969</v>
      </c>
      <c r="E1366" s="671" t="s">
        <v>1922</v>
      </c>
      <c r="F1366" s="487" t="s">
        <v>4229</v>
      </c>
      <c r="G1366" s="698">
        <v>37847325</v>
      </c>
      <c r="H1366" s="649" t="s">
        <v>4210</v>
      </c>
      <c r="I1366" s="699">
        <v>42.8</v>
      </c>
      <c r="J1366" s="77">
        <v>5</v>
      </c>
      <c r="K1366" s="92"/>
    </row>
    <row r="1367" spans="1:11" ht="20.399999999999999" x14ac:dyDescent="0.25">
      <c r="A1367" s="14" t="s">
        <v>1506</v>
      </c>
      <c r="B1367" s="694" t="s">
        <v>4208</v>
      </c>
      <c r="C1367" s="695" t="s">
        <v>2662</v>
      </c>
      <c r="D1367" s="696" t="s">
        <v>4230</v>
      </c>
      <c r="E1367" s="671" t="s">
        <v>1922</v>
      </c>
      <c r="F1367" s="487" t="s">
        <v>4231</v>
      </c>
      <c r="G1367" s="698">
        <v>37847325</v>
      </c>
      <c r="H1367" s="649" t="s">
        <v>4210</v>
      </c>
      <c r="I1367" s="699">
        <v>18.100000000000001</v>
      </c>
      <c r="J1367" s="77">
        <v>5</v>
      </c>
      <c r="K1367" s="92"/>
    </row>
    <row r="1368" spans="1:11" ht="13.2" x14ac:dyDescent="0.25">
      <c r="A1368" s="14" t="s">
        <v>1506</v>
      </c>
      <c r="B1368" s="694" t="s">
        <v>4208</v>
      </c>
      <c r="C1368" s="695" t="s">
        <v>2662</v>
      </c>
      <c r="D1368" s="696" t="s">
        <v>2094</v>
      </c>
      <c r="E1368" s="671" t="s">
        <v>1922</v>
      </c>
      <c r="F1368" s="487" t="s">
        <v>4232</v>
      </c>
      <c r="G1368" s="698">
        <v>37847325</v>
      </c>
      <c r="H1368" s="649" t="s">
        <v>4210</v>
      </c>
      <c r="I1368" s="699">
        <v>22</v>
      </c>
      <c r="J1368" s="77">
        <v>5</v>
      </c>
      <c r="K1368" s="92"/>
    </row>
    <row r="1369" spans="1:11" ht="20.399999999999999" x14ac:dyDescent="0.25">
      <c r="A1369" s="14" t="s">
        <v>1506</v>
      </c>
      <c r="B1369" s="694" t="s">
        <v>4208</v>
      </c>
      <c r="C1369" s="695" t="s">
        <v>2662</v>
      </c>
      <c r="D1369" s="696" t="s">
        <v>2482</v>
      </c>
      <c r="E1369" s="671" t="s">
        <v>1922</v>
      </c>
      <c r="F1369" s="487" t="s">
        <v>4233</v>
      </c>
      <c r="G1369" s="698">
        <v>37847325</v>
      </c>
      <c r="H1369" s="649" t="s">
        <v>4210</v>
      </c>
      <c r="I1369" s="699">
        <v>79.900000000000006</v>
      </c>
      <c r="J1369" s="77">
        <v>5</v>
      </c>
      <c r="K1369" s="92"/>
    </row>
    <row r="1370" spans="1:11" ht="51" x14ac:dyDescent="0.25">
      <c r="A1370" s="14" t="s">
        <v>1506</v>
      </c>
      <c r="B1370" s="694" t="s">
        <v>4208</v>
      </c>
      <c r="C1370" s="695" t="s">
        <v>2662</v>
      </c>
      <c r="D1370" s="696"/>
      <c r="E1370" s="671" t="s">
        <v>1922</v>
      </c>
      <c r="F1370" s="487" t="s">
        <v>4234</v>
      </c>
      <c r="G1370" s="698">
        <v>37847325</v>
      </c>
      <c r="H1370" s="649" t="s">
        <v>4210</v>
      </c>
      <c r="I1370" s="699">
        <v>81.150000000000006</v>
      </c>
      <c r="J1370" s="77">
        <v>5</v>
      </c>
      <c r="K1370" s="92"/>
    </row>
    <row r="1371" spans="1:11" ht="20.399999999999999" x14ac:dyDescent="0.25">
      <c r="A1371" s="14" t="s">
        <v>1506</v>
      </c>
      <c r="B1371" s="694" t="s">
        <v>4208</v>
      </c>
      <c r="C1371" s="695" t="s">
        <v>2662</v>
      </c>
      <c r="D1371" s="696" t="s">
        <v>2482</v>
      </c>
      <c r="E1371" s="671" t="s">
        <v>1922</v>
      </c>
      <c r="F1371" s="487" t="s">
        <v>4235</v>
      </c>
      <c r="G1371" s="698">
        <v>37847325</v>
      </c>
      <c r="H1371" s="649" t="s">
        <v>4210</v>
      </c>
      <c r="I1371" s="699">
        <v>50.58</v>
      </c>
      <c r="J1371" s="77">
        <v>5</v>
      </c>
      <c r="K1371" s="92"/>
    </row>
    <row r="1372" spans="1:11" ht="30.6" x14ac:dyDescent="0.25">
      <c r="A1372" s="14" t="s">
        <v>1506</v>
      </c>
      <c r="B1372" s="694" t="s">
        <v>4208</v>
      </c>
      <c r="C1372" s="695" t="s">
        <v>2662</v>
      </c>
      <c r="D1372" s="696" t="s">
        <v>2482</v>
      </c>
      <c r="E1372" s="671" t="s">
        <v>1922</v>
      </c>
      <c r="F1372" s="487" t="s">
        <v>4236</v>
      </c>
      <c r="G1372" s="698">
        <v>37847325</v>
      </c>
      <c r="H1372" s="649" t="s">
        <v>4210</v>
      </c>
      <c r="I1372" s="699">
        <v>168.6</v>
      </c>
      <c r="J1372" s="77">
        <v>5</v>
      </c>
      <c r="K1372" s="92"/>
    </row>
    <row r="1373" spans="1:11" ht="20.399999999999999" x14ac:dyDescent="0.25">
      <c r="A1373" s="14" t="s">
        <v>1506</v>
      </c>
      <c r="B1373" s="694" t="s">
        <v>4208</v>
      </c>
      <c r="C1373" s="695" t="s">
        <v>2662</v>
      </c>
      <c r="D1373" s="696" t="s">
        <v>4237</v>
      </c>
      <c r="E1373" s="671" t="s">
        <v>1922</v>
      </c>
      <c r="F1373" s="487" t="s">
        <v>4238</v>
      </c>
      <c r="G1373" s="698">
        <v>37847325</v>
      </c>
      <c r="H1373" s="649" t="s">
        <v>4210</v>
      </c>
      <c r="I1373" s="699">
        <v>159.41</v>
      </c>
      <c r="J1373" s="77">
        <v>5</v>
      </c>
      <c r="K1373" s="92"/>
    </row>
    <row r="1374" spans="1:11" ht="20.399999999999999" x14ac:dyDescent="0.25">
      <c r="A1374" s="14" t="s">
        <v>1506</v>
      </c>
      <c r="B1374" s="694" t="s">
        <v>4208</v>
      </c>
      <c r="C1374" s="695" t="s">
        <v>2662</v>
      </c>
      <c r="D1374" s="696" t="s">
        <v>2150</v>
      </c>
      <c r="E1374" s="671" t="s">
        <v>1922</v>
      </c>
      <c r="F1374" s="487" t="s">
        <v>4239</v>
      </c>
      <c r="G1374" s="698">
        <v>37847325</v>
      </c>
      <c r="H1374" s="649" t="s">
        <v>4210</v>
      </c>
      <c r="I1374" s="699">
        <v>253.14</v>
      </c>
      <c r="J1374" s="77">
        <v>5</v>
      </c>
      <c r="K1374" s="92"/>
    </row>
    <row r="1375" spans="1:11" ht="51" x14ac:dyDescent="0.25">
      <c r="A1375" s="14" t="s">
        <v>1506</v>
      </c>
      <c r="B1375" s="694" t="s">
        <v>4208</v>
      </c>
      <c r="C1375" s="695" t="s">
        <v>2662</v>
      </c>
      <c r="D1375" s="696" t="s">
        <v>3722</v>
      </c>
      <c r="E1375" s="671" t="s">
        <v>1922</v>
      </c>
      <c r="F1375" s="487" t="s">
        <v>4240</v>
      </c>
      <c r="G1375" s="698">
        <v>37847325</v>
      </c>
      <c r="H1375" s="649" t="s">
        <v>4210</v>
      </c>
      <c r="I1375" s="699">
        <v>469</v>
      </c>
      <c r="J1375" s="77">
        <v>5</v>
      </c>
      <c r="K1375" s="92"/>
    </row>
    <row r="1376" spans="1:11" ht="51" x14ac:dyDescent="0.25">
      <c r="A1376" s="14" t="s">
        <v>1506</v>
      </c>
      <c r="B1376" s="694" t="s">
        <v>4208</v>
      </c>
      <c r="C1376" s="695" t="s">
        <v>2662</v>
      </c>
      <c r="D1376" s="696" t="s">
        <v>3722</v>
      </c>
      <c r="E1376" s="671" t="s">
        <v>2584</v>
      </c>
      <c r="F1376" s="487" t="s">
        <v>4241</v>
      </c>
      <c r="G1376" s="698">
        <v>37847325</v>
      </c>
      <c r="H1376" s="649" t="s">
        <v>4210</v>
      </c>
      <c r="I1376" s="699">
        <v>1746</v>
      </c>
      <c r="J1376" s="77">
        <v>5</v>
      </c>
      <c r="K1376" s="92"/>
    </row>
    <row r="1377" spans="1:11" ht="51" x14ac:dyDescent="0.25">
      <c r="A1377" s="14" t="s">
        <v>1506</v>
      </c>
      <c r="B1377" s="694" t="s">
        <v>4208</v>
      </c>
      <c r="C1377" s="695" t="s">
        <v>2662</v>
      </c>
      <c r="D1377" s="696" t="s">
        <v>3722</v>
      </c>
      <c r="E1377" s="671" t="s">
        <v>2584</v>
      </c>
      <c r="F1377" s="487" t="s">
        <v>4242</v>
      </c>
      <c r="G1377" s="698">
        <v>37847325</v>
      </c>
      <c r="H1377" s="649" t="s">
        <v>4210</v>
      </c>
      <c r="I1377" s="699">
        <v>2080</v>
      </c>
      <c r="J1377" s="77">
        <v>5</v>
      </c>
      <c r="K1377" s="92"/>
    </row>
    <row r="1378" spans="1:11" ht="20.399999999999999" x14ac:dyDescent="0.25">
      <c r="A1378" s="14" t="s">
        <v>1506</v>
      </c>
      <c r="B1378" s="694" t="s">
        <v>4208</v>
      </c>
      <c r="C1378" s="695" t="s">
        <v>2662</v>
      </c>
      <c r="D1378" s="696" t="s">
        <v>1925</v>
      </c>
      <c r="E1378" s="671" t="s">
        <v>2584</v>
      </c>
      <c r="F1378" s="487" t="s">
        <v>4243</v>
      </c>
      <c r="G1378" s="698">
        <v>37847325</v>
      </c>
      <c r="H1378" s="649" t="s">
        <v>4210</v>
      </c>
      <c r="I1378" s="699">
        <v>250</v>
      </c>
      <c r="J1378" s="77">
        <v>5</v>
      </c>
      <c r="K1378" s="92"/>
    </row>
    <row r="1379" spans="1:11" ht="20.399999999999999" x14ac:dyDescent="0.25">
      <c r="A1379" s="14" t="s">
        <v>1506</v>
      </c>
      <c r="B1379" s="694" t="s">
        <v>4208</v>
      </c>
      <c r="C1379" s="695" t="s">
        <v>2662</v>
      </c>
      <c r="D1379" s="696" t="s">
        <v>3969</v>
      </c>
      <c r="E1379" s="671" t="s">
        <v>2584</v>
      </c>
      <c r="F1379" s="487" t="s">
        <v>4244</v>
      </c>
      <c r="G1379" s="698">
        <v>37847325</v>
      </c>
      <c r="H1379" s="649" t="s">
        <v>4210</v>
      </c>
      <c r="I1379" s="699">
        <v>12</v>
      </c>
      <c r="J1379" s="77">
        <v>5</v>
      </c>
      <c r="K1379" s="92"/>
    </row>
    <row r="1380" spans="1:11" ht="20.399999999999999" x14ac:dyDescent="0.25">
      <c r="A1380" s="14" t="s">
        <v>1506</v>
      </c>
      <c r="B1380" s="694" t="s">
        <v>4208</v>
      </c>
      <c r="C1380" s="695" t="s">
        <v>2662</v>
      </c>
      <c r="D1380" s="696" t="s">
        <v>3969</v>
      </c>
      <c r="E1380" s="671" t="s">
        <v>2584</v>
      </c>
      <c r="F1380" s="487" t="s">
        <v>4244</v>
      </c>
      <c r="G1380" s="698">
        <v>37847325</v>
      </c>
      <c r="H1380" s="649" t="s">
        <v>4210</v>
      </c>
      <c r="I1380" s="699">
        <v>12</v>
      </c>
      <c r="J1380" s="77">
        <v>5</v>
      </c>
      <c r="K1380" s="92"/>
    </row>
    <row r="1381" spans="1:11" ht="71.400000000000006" x14ac:dyDescent="0.25">
      <c r="A1381" s="14" t="s">
        <v>1506</v>
      </c>
      <c r="B1381" s="621"/>
      <c r="C1381" s="617"/>
      <c r="D1381" s="622"/>
      <c r="E1381" s="622"/>
      <c r="F1381" s="673" t="s">
        <v>4245</v>
      </c>
      <c r="G1381" s="623"/>
      <c r="H1381" s="374"/>
      <c r="I1381" s="624"/>
      <c r="J1381" s="77">
        <v>5</v>
      </c>
      <c r="K1381" s="92"/>
    </row>
    <row r="1382" spans="1:11" ht="20.399999999999999" x14ac:dyDescent="0.25">
      <c r="A1382" s="14" t="s">
        <v>1506</v>
      </c>
      <c r="B1382" s="694" t="s">
        <v>4208</v>
      </c>
      <c r="C1382" s="695" t="s">
        <v>2662</v>
      </c>
      <c r="D1382" s="696" t="s">
        <v>4237</v>
      </c>
      <c r="E1382" s="671" t="s">
        <v>2584</v>
      </c>
      <c r="F1382" s="487" t="s">
        <v>4246</v>
      </c>
      <c r="G1382" s="698">
        <v>37847325</v>
      </c>
      <c r="H1382" s="649" t="s">
        <v>4210</v>
      </c>
      <c r="I1382" s="699">
        <v>360</v>
      </c>
      <c r="J1382" s="77">
        <v>5</v>
      </c>
      <c r="K1382" s="92"/>
    </row>
    <row r="1383" spans="1:11" ht="13.2" x14ac:dyDescent="0.25">
      <c r="A1383" s="14" t="s">
        <v>1506</v>
      </c>
      <c r="B1383" s="694" t="s">
        <v>4208</v>
      </c>
      <c r="C1383" s="695" t="s">
        <v>2662</v>
      </c>
      <c r="D1383" s="696" t="s">
        <v>1925</v>
      </c>
      <c r="E1383" s="671" t="s">
        <v>2584</v>
      </c>
      <c r="F1383" s="487" t="s">
        <v>4247</v>
      </c>
      <c r="G1383" s="698">
        <v>37847325</v>
      </c>
      <c r="H1383" s="649" t="s">
        <v>4210</v>
      </c>
      <c r="I1383" s="699">
        <v>60</v>
      </c>
      <c r="J1383" s="77">
        <v>5</v>
      </c>
      <c r="K1383" s="92"/>
    </row>
    <row r="1384" spans="1:11" ht="30.6" x14ac:dyDescent="0.25">
      <c r="A1384" s="14" t="s">
        <v>1506</v>
      </c>
      <c r="B1384" s="694" t="s">
        <v>4208</v>
      </c>
      <c r="C1384" s="695" t="s">
        <v>2662</v>
      </c>
      <c r="D1384" s="696" t="s">
        <v>3713</v>
      </c>
      <c r="E1384" s="671" t="s">
        <v>2584</v>
      </c>
      <c r="F1384" s="487" t="s">
        <v>4248</v>
      </c>
      <c r="G1384" s="698">
        <v>37847325</v>
      </c>
      <c r="H1384" s="649" t="s">
        <v>4210</v>
      </c>
      <c r="I1384" s="699">
        <v>709.5</v>
      </c>
      <c r="J1384" s="77">
        <v>5</v>
      </c>
      <c r="K1384" s="92"/>
    </row>
    <row r="1385" spans="1:11" ht="20.399999999999999" x14ac:dyDescent="0.25">
      <c r="A1385" s="14" t="s">
        <v>1506</v>
      </c>
      <c r="B1385" s="694" t="s">
        <v>4208</v>
      </c>
      <c r="C1385" s="695" t="s">
        <v>2662</v>
      </c>
      <c r="D1385" s="696" t="s">
        <v>4249</v>
      </c>
      <c r="E1385" s="671" t="s">
        <v>2584</v>
      </c>
      <c r="F1385" s="487" t="s">
        <v>4250</v>
      </c>
      <c r="G1385" s="698">
        <v>37847325</v>
      </c>
      <c r="H1385" s="649" t="s">
        <v>4210</v>
      </c>
      <c r="I1385" s="699">
        <v>362.16</v>
      </c>
      <c r="J1385" s="77">
        <v>5</v>
      </c>
      <c r="K1385" s="92"/>
    </row>
    <row r="1386" spans="1:11" ht="20.399999999999999" x14ac:dyDescent="0.25">
      <c r="A1386" s="14" t="s">
        <v>1506</v>
      </c>
      <c r="B1386" s="694" t="s">
        <v>4208</v>
      </c>
      <c r="C1386" s="695" t="s">
        <v>2662</v>
      </c>
      <c r="D1386" s="696" t="s">
        <v>3722</v>
      </c>
      <c r="E1386" s="671" t="s">
        <v>2584</v>
      </c>
      <c r="F1386" s="487" t="s">
        <v>4251</v>
      </c>
      <c r="G1386" s="698">
        <v>37847325</v>
      </c>
      <c r="H1386" s="649" t="s">
        <v>4210</v>
      </c>
      <c r="I1386" s="699">
        <v>676</v>
      </c>
      <c r="J1386" s="77">
        <v>5</v>
      </c>
      <c r="K1386" s="92"/>
    </row>
    <row r="1387" spans="1:11" ht="30.6" x14ac:dyDescent="0.25">
      <c r="A1387" s="14" t="s">
        <v>1506</v>
      </c>
      <c r="B1387" s="694" t="s">
        <v>4208</v>
      </c>
      <c r="C1387" s="695" t="s">
        <v>2662</v>
      </c>
      <c r="D1387" s="696" t="s">
        <v>3722</v>
      </c>
      <c r="E1387" s="671" t="s">
        <v>2584</v>
      </c>
      <c r="F1387" s="487" t="s">
        <v>4252</v>
      </c>
      <c r="G1387" s="698">
        <v>37847325</v>
      </c>
      <c r="H1387" s="649" t="s">
        <v>4210</v>
      </c>
      <c r="I1387" s="699">
        <v>785</v>
      </c>
      <c r="J1387" s="77">
        <v>5</v>
      </c>
      <c r="K1387" s="92"/>
    </row>
    <row r="1388" spans="1:11" ht="20.399999999999999" x14ac:dyDescent="0.25">
      <c r="A1388" s="14" t="s">
        <v>1506</v>
      </c>
      <c r="B1388" s="694" t="s">
        <v>4208</v>
      </c>
      <c r="C1388" s="695" t="s">
        <v>2662</v>
      </c>
      <c r="D1388" s="696" t="s">
        <v>4237</v>
      </c>
      <c r="E1388" s="671" t="s">
        <v>2584</v>
      </c>
      <c r="F1388" s="487" t="s">
        <v>4253</v>
      </c>
      <c r="G1388" s="698">
        <v>37847325</v>
      </c>
      <c r="H1388" s="649" t="s">
        <v>4210</v>
      </c>
      <c r="I1388" s="699">
        <v>44.95</v>
      </c>
      <c r="J1388" s="77">
        <v>5</v>
      </c>
      <c r="K1388" s="92"/>
    </row>
    <row r="1389" spans="1:11" ht="20.399999999999999" x14ac:dyDescent="0.25">
      <c r="A1389" s="14" t="s">
        <v>1506</v>
      </c>
      <c r="B1389" s="694" t="s">
        <v>4208</v>
      </c>
      <c r="C1389" s="695" t="s">
        <v>2662</v>
      </c>
      <c r="D1389" s="696" t="s">
        <v>4237</v>
      </c>
      <c r="E1389" s="671" t="s">
        <v>2584</v>
      </c>
      <c r="F1389" s="487" t="s">
        <v>4254</v>
      </c>
      <c r="G1389" s="698">
        <v>37847325</v>
      </c>
      <c r="H1389" s="649" t="s">
        <v>4210</v>
      </c>
      <c r="I1389" s="699">
        <v>70.349999999999994</v>
      </c>
      <c r="J1389" s="77">
        <v>5</v>
      </c>
      <c r="K1389" s="92"/>
    </row>
    <row r="1390" spans="1:11" ht="20.399999999999999" x14ac:dyDescent="0.25">
      <c r="A1390" s="14" t="s">
        <v>1506</v>
      </c>
      <c r="B1390" s="694" t="s">
        <v>4208</v>
      </c>
      <c r="C1390" s="695" t="s">
        <v>2662</v>
      </c>
      <c r="D1390" s="696" t="s">
        <v>4237</v>
      </c>
      <c r="E1390" s="671" t="s">
        <v>2584</v>
      </c>
      <c r="F1390" s="487" t="s">
        <v>4255</v>
      </c>
      <c r="G1390" s="698">
        <v>37847325</v>
      </c>
      <c r="H1390" s="649" t="s">
        <v>4210</v>
      </c>
      <c r="I1390" s="699">
        <v>19.600000000000001</v>
      </c>
      <c r="J1390" s="77">
        <v>5</v>
      </c>
      <c r="K1390" s="92"/>
    </row>
    <row r="1391" spans="1:11" ht="20.399999999999999" x14ac:dyDescent="0.25">
      <c r="A1391" s="14" t="s">
        <v>1506</v>
      </c>
      <c r="B1391" s="694" t="s">
        <v>4208</v>
      </c>
      <c r="C1391" s="695" t="s">
        <v>2662</v>
      </c>
      <c r="D1391" s="696" t="s">
        <v>4237</v>
      </c>
      <c r="E1391" s="671" t="s">
        <v>2584</v>
      </c>
      <c r="F1391" s="487" t="s">
        <v>4256</v>
      </c>
      <c r="G1391" s="698">
        <v>37847325</v>
      </c>
      <c r="H1391" s="649" t="s">
        <v>4210</v>
      </c>
      <c r="I1391" s="699">
        <v>42.15</v>
      </c>
      <c r="J1391" s="77">
        <v>5</v>
      </c>
      <c r="K1391" s="92"/>
    </row>
    <row r="1392" spans="1:11" ht="20.399999999999999" x14ac:dyDescent="0.25">
      <c r="A1392" s="14" t="s">
        <v>1506</v>
      </c>
      <c r="B1392" s="694" t="s">
        <v>4208</v>
      </c>
      <c r="C1392" s="695" t="s">
        <v>2662</v>
      </c>
      <c r="D1392" s="696" t="s">
        <v>4237</v>
      </c>
      <c r="E1392" s="671" t="s">
        <v>2584</v>
      </c>
      <c r="F1392" s="487" t="s">
        <v>4257</v>
      </c>
      <c r="G1392" s="698">
        <v>37847325</v>
      </c>
      <c r="H1392" s="649" t="s">
        <v>4210</v>
      </c>
      <c r="I1392" s="699">
        <v>179.84</v>
      </c>
      <c r="J1392" s="77">
        <v>5</v>
      </c>
      <c r="K1392" s="92"/>
    </row>
    <row r="1393" spans="1:11" ht="20.399999999999999" x14ac:dyDescent="0.25">
      <c r="A1393" s="14" t="s">
        <v>1506</v>
      </c>
      <c r="B1393" s="694" t="s">
        <v>4208</v>
      </c>
      <c r="C1393" s="695" t="s">
        <v>2662</v>
      </c>
      <c r="D1393" s="696" t="s">
        <v>4237</v>
      </c>
      <c r="E1393" s="671" t="s">
        <v>2584</v>
      </c>
      <c r="F1393" s="487" t="s">
        <v>4258</v>
      </c>
      <c r="G1393" s="698">
        <v>37847325</v>
      </c>
      <c r="H1393" s="649" t="s">
        <v>4210</v>
      </c>
      <c r="I1393" s="699">
        <v>26</v>
      </c>
      <c r="J1393" s="77">
        <v>5</v>
      </c>
      <c r="K1393" s="92"/>
    </row>
    <row r="1394" spans="1:11" ht="20.399999999999999" x14ac:dyDescent="0.25">
      <c r="A1394" s="14" t="s">
        <v>1506</v>
      </c>
      <c r="B1394" s="694" t="s">
        <v>4208</v>
      </c>
      <c r="C1394" s="695" t="s">
        <v>2662</v>
      </c>
      <c r="D1394" s="696" t="s">
        <v>4237</v>
      </c>
      <c r="E1394" s="671" t="s">
        <v>2584</v>
      </c>
      <c r="F1394" s="487" t="s">
        <v>4259</v>
      </c>
      <c r="G1394" s="698">
        <v>37847325</v>
      </c>
      <c r="H1394" s="649" t="s">
        <v>4210</v>
      </c>
      <c r="I1394" s="699">
        <v>36.6</v>
      </c>
      <c r="J1394" s="77">
        <v>5</v>
      </c>
      <c r="K1394" s="92"/>
    </row>
    <row r="1395" spans="1:11" ht="20.399999999999999" x14ac:dyDescent="0.25">
      <c r="A1395" s="14" t="s">
        <v>1506</v>
      </c>
      <c r="B1395" s="694" t="s">
        <v>4208</v>
      </c>
      <c r="C1395" s="695" t="s">
        <v>2662</v>
      </c>
      <c r="D1395" s="696" t="s">
        <v>4237</v>
      </c>
      <c r="E1395" s="671" t="s">
        <v>2584</v>
      </c>
      <c r="F1395" s="487" t="s">
        <v>4260</v>
      </c>
      <c r="G1395" s="698">
        <v>37847325</v>
      </c>
      <c r="H1395" s="649" t="s">
        <v>4210</v>
      </c>
      <c r="I1395" s="699">
        <v>44.95</v>
      </c>
      <c r="J1395" s="77">
        <v>5</v>
      </c>
      <c r="K1395" s="92"/>
    </row>
    <row r="1396" spans="1:11" ht="20.399999999999999" x14ac:dyDescent="0.25">
      <c r="A1396" s="14" t="s">
        <v>1506</v>
      </c>
      <c r="B1396" s="694" t="s">
        <v>4208</v>
      </c>
      <c r="C1396" s="695" t="s">
        <v>2662</v>
      </c>
      <c r="D1396" s="696" t="s">
        <v>4237</v>
      </c>
      <c r="E1396" s="671" t="s">
        <v>2584</v>
      </c>
      <c r="F1396" s="487" t="s">
        <v>4261</v>
      </c>
      <c r="G1396" s="698">
        <v>37847325</v>
      </c>
      <c r="H1396" s="649" t="s">
        <v>4210</v>
      </c>
      <c r="I1396" s="699">
        <v>78.680000000000007</v>
      </c>
      <c r="J1396" s="77">
        <v>5</v>
      </c>
      <c r="K1396" s="92"/>
    </row>
    <row r="1397" spans="1:11" ht="20.399999999999999" x14ac:dyDescent="0.25">
      <c r="A1397" s="14" t="s">
        <v>1506</v>
      </c>
      <c r="B1397" s="694" t="s">
        <v>4208</v>
      </c>
      <c r="C1397" s="695" t="s">
        <v>2662</v>
      </c>
      <c r="D1397" s="696" t="s">
        <v>4237</v>
      </c>
      <c r="E1397" s="671" t="s">
        <v>2584</v>
      </c>
      <c r="F1397" s="487" t="s">
        <v>4262</v>
      </c>
      <c r="G1397" s="698">
        <v>37847325</v>
      </c>
      <c r="H1397" s="649" t="s">
        <v>4210</v>
      </c>
      <c r="I1397" s="699">
        <v>55.2</v>
      </c>
      <c r="J1397" s="77">
        <v>5</v>
      </c>
      <c r="K1397" s="92"/>
    </row>
    <row r="1398" spans="1:11" ht="20.399999999999999" x14ac:dyDescent="0.25">
      <c r="A1398" s="14" t="s">
        <v>1506</v>
      </c>
      <c r="B1398" s="694" t="s">
        <v>4208</v>
      </c>
      <c r="C1398" s="695" t="s">
        <v>2662</v>
      </c>
      <c r="D1398" s="696" t="s">
        <v>4237</v>
      </c>
      <c r="E1398" s="671" t="s">
        <v>2584</v>
      </c>
      <c r="F1398" s="487" t="s">
        <v>4263</v>
      </c>
      <c r="G1398" s="698">
        <v>37847325</v>
      </c>
      <c r="H1398" s="649" t="s">
        <v>4210</v>
      </c>
      <c r="I1398" s="699">
        <v>26.8</v>
      </c>
      <c r="J1398" s="77">
        <v>5</v>
      </c>
      <c r="K1398" s="92"/>
    </row>
    <row r="1399" spans="1:11" ht="20.399999999999999" x14ac:dyDescent="0.25">
      <c r="A1399" s="14" t="s">
        <v>1506</v>
      </c>
      <c r="B1399" s="694" t="s">
        <v>4208</v>
      </c>
      <c r="C1399" s="695" t="s">
        <v>2662</v>
      </c>
      <c r="D1399" s="696" t="s">
        <v>4237</v>
      </c>
      <c r="E1399" s="671" t="s">
        <v>2584</v>
      </c>
      <c r="F1399" s="487" t="s">
        <v>4264</v>
      </c>
      <c r="G1399" s="698">
        <v>37847325</v>
      </c>
      <c r="H1399" s="649" t="s">
        <v>4210</v>
      </c>
      <c r="I1399" s="699">
        <v>74</v>
      </c>
      <c r="J1399" s="77">
        <v>5</v>
      </c>
      <c r="K1399" s="92"/>
    </row>
    <row r="1400" spans="1:11" ht="20.399999999999999" x14ac:dyDescent="0.25">
      <c r="A1400" s="14" t="s">
        <v>1506</v>
      </c>
      <c r="B1400" s="694" t="s">
        <v>4208</v>
      </c>
      <c r="C1400" s="695" t="s">
        <v>2662</v>
      </c>
      <c r="D1400" s="696" t="s">
        <v>4237</v>
      </c>
      <c r="E1400" s="671" t="s">
        <v>2584</v>
      </c>
      <c r="F1400" s="487" t="s">
        <v>4265</v>
      </c>
      <c r="G1400" s="698">
        <v>37847325</v>
      </c>
      <c r="H1400" s="649" t="s">
        <v>4210</v>
      </c>
      <c r="I1400" s="699">
        <v>98.4</v>
      </c>
      <c r="J1400" s="77">
        <v>5</v>
      </c>
      <c r="K1400" s="92"/>
    </row>
    <row r="1401" spans="1:11" ht="13.2" x14ac:dyDescent="0.25">
      <c r="A1401" s="14" t="s">
        <v>1506</v>
      </c>
      <c r="B1401" s="694" t="s">
        <v>4208</v>
      </c>
      <c r="C1401" s="695" t="s">
        <v>2662</v>
      </c>
      <c r="D1401" s="696" t="s">
        <v>4237</v>
      </c>
      <c r="E1401" s="671" t="s">
        <v>2584</v>
      </c>
      <c r="F1401" s="487" t="s">
        <v>4266</v>
      </c>
      <c r="G1401" s="698">
        <v>37847325</v>
      </c>
      <c r="H1401" s="649" t="s">
        <v>4210</v>
      </c>
      <c r="I1401" s="699">
        <v>65.599999999999994</v>
      </c>
      <c r="J1401" s="77">
        <v>5</v>
      </c>
      <c r="K1401" s="92"/>
    </row>
    <row r="1402" spans="1:11" ht="20.399999999999999" x14ac:dyDescent="0.25">
      <c r="A1402" s="14" t="s">
        <v>1506</v>
      </c>
      <c r="B1402" s="694" t="s">
        <v>4208</v>
      </c>
      <c r="C1402" s="695" t="s">
        <v>2662</v>
      </c>
      <c r="D1402" s="696" t="s">
        <v>4237</v>
      </c>
      <c r="E1402" s="671" t="s">
        <v>2584</v>
      </c>
      <c r="F1402" s="487" t="s">
        <v>4267</v>
      </c>
      <c r="G1402" s="698">
        <v>37847325</v>
      </c>
      <c r="H1402" s="649" t="s">
        <v>4210</v>
      </c>
      <c r="I1402" s="699">
        <v>258.5</v>
      </c>
      <c r="J1402" s="77">
        <v>5</v>
      </c>
      <c r="K1402" s="92"/>
    </row>
    <row r="1403" spans="1:11" ht="20.399999999999999" x14ac:dyDescent="0.25">
      <c r="A1403" s="14" t="s">
        <v>1506</v>
      </c>
      <c r="B1403" s="694" t="s">
        <v>4208</v>
      </c>
      <c r="C1403" s="695" t="s">
        <v>2662</v>
      </c>
      <c r="D1403" s="696" t="s">
        <v>4237</v>
      </c>
      <c r="E1403" s="671" t="s">
        <v>2584</v>
      </c>
      <c r="F1403" s="487" t="s">
        <v>4268</v>
      </c>
      <c r="G1403" s="698">
        <v>37847325</v>
      </c>
      <c r="H1403" s="649" t="s">
        <v>4210</v>
      </c>
      <c r="I1403" s="699">
        <v>65.599999999999994</v>
      </c>
      <c r="J1403" s="77">
        <v>5</v>
      </c>
      <c r="K1403" s="92"/>
    </row>
    <row r="1404" spans="1:11" ht="20.399999999999999" x14ac:dyDescent="0.25">
      <c r="A1404" s="14" t="s">
        <v>1506</v>
      </c>
      <c r="B1404" s="694" t="s">
        <v>4208</v>
      </c>
      <c r="C1404" s="695" t="s">
        <v>2662</v>
      </c>
      <c r="D1404" s="696" t="s">
        <v>4237</v>
      </c>
      <c r="E1404" s="671" t="s">
        <v>2584</v>
      </c>
      <c r="F1404" s="487" t="s">
        <v>4269</v>
      </c>
      <c r="G1404" s="698">
        <v>37847325</v>
      </c>
      <c r="H1404" s="649" t="s">
        <v>4210</v>
      </c>
      <c r="I1404" s="699">
        <v>269.75</v>
      </c>
      <c r="J1404" s="77">
        <v>5</v>
      </c>
      <c r="K1404" s="92"/>
    </row>
    <row r="1405" spans="1:11" ht="20.399999999999999" x14ac:dyDescent="0.25">
      <c r="A1405" s="14" t="s">
        <v>1506</v>
      </c>
      <c r="B1405" s="694" t="s">
        <v>4208</v>
      </c>
      <c r="C1405" s="695" t="s">
        <v>2662</v>
      </c>
      <c r="D1405" s="696" t="s">
        <v>4237</v>
      </c>
      <c r="E1405" s="671" t="s">
        <v>2584</v>
      </c>
      <c r="F1405" s="487" t="s">
        <v>4270</v>
      </c>
      <c r="G1405" s="698">
        <v>37847325</v>
      </c>
      <c r="H1405" s="649" t="s">
        <v>4210</v>
      </c>
      <c r="I1405" s="699">
        <v>98.4</v>
      </c>
      <c r="J1405" s="77">
        <v>5</v>
      </c>
      <c r="K1405" s="92"/>
    </row>
    <row r="1406" spans="1:11" ht="20.399999999999999" x14ac:dyDescent="0.25">
      <c r="A1406" s="14" t="s">
        <v>1506</v>
      </c>
      <c r="B1406" s="694" t="s">
        <v>4208</v>
      </c>
      <c r="C1406" s="695" t="s">
        <v>2662</v>
      </c>
      <c r="D1406" s="696" t="s">
        <v>4237</v>
      </c>
      <c r="E1406" s="671" t="s">
        <v>2584</v>
      </c>
      <c r="F1406" s="487" t="s">
        <v>4271</v>
      </c>
      <c r="G1406" s="698">
        <v>37847325</v>
      </c>
      <c r="H1406" s="649" t="s">
        <v>4210</v>
      </c>
      <c r="I1406" s="699">
        <v>135.6</v>
      </c>
      <c r="J1406" s="77">
        <v>5</v>
      </c>
      <c r="K1406" s="92"/>
    </row>
    <row r="1407" spans="1:11" ht="20.399999999999999" x14ac:dyDescent="0.25">
      <c r="A1407" s="14" t="s">
        <v>1506</v>
      </c>
      <c r="B1407" s="694" t="s">
        <v>4208</v>
      </c>
      <c r="C1407" s="695" t="s">
        <v>2662</v>
      </c>
      <c r="D1407" s="696" t="s">
        <v>4237</v>
      </c>
      <c r="E1407" s="671" t="s">
        <v>2584</v>
      </c>
      <c r="F1407" s="487" t="s">
        <v>4272</v>
      </c>
      <c r="G1407" s="698">
        <v>37847325</v>
      </c>
      <c r="H1407" s="649" t="s">
        <v>4210</v>
      </c>
      <c r="I1407" s="699">
        <v>255.7</v>
      </c>
      <c r="J1407" s="77">
        <v>5</v>
      </c>
      <c r="K1407" s="92"/>
    </row>
    <row r="1408" spans="1:11" ht="20.399999999999999" x14ac:dyDescent="0.25">
      <c r="A1408" s="14" t="s">
        <v>1506</v>
      </c>
      <c r="B1408" s="694" t="s">
        <v>4208</v>
      </c>
      <c r="C1408" s="695" t="s">
        <v>2662</v>
      </c>
      <c r="D1408" s="696" t="s">
        <v>4237</v>
      </c>
      <c r="E1408" s="671" t="s">
        <v>2584</v>
      </c>
      <c r="F1408" s="487" t="s">
        <v>4273</v>
      </c>
      <c r="G1408" s="698">
        <v>37847325</v>
      </c>
      <c r="H1408" s="649" t="s">
        <v>4210</v>
      </c>
      <c r="I1408" s="699">
        <v>255.7</v>
      </c>
      <c r="J1408" s="77">
        <v>5</v>
      </c>
      <c r="K1408" s="92"/>
    </row>
    <row r="1409" spans="1:11" ht="20.399999999999999" x14ac:dyDescent="0.25">
      <c r="A1409" s="14" t="s">
        <v>1506</v>
      </c>
      <c r="B1409" s="694" t="s">
        <v>4208</v>
      </c>
      <c r="C1409" s="695" t="s">
        <v>2662</v>
      </c>
      <c r="D1409" s="696" t="s">
        <v>4237</v>
      </c>
      <c r="E1409" s="671" t="s">
        <v>2584</v>
      </c>
      <c r="F1409" s="487" t="s">
        <v>4274</v>
      </c>
      <c r="G1409" s="698">
        <v>37847325</v>
      </c>
      <c r="H1409" s="649" t="s">
        <v>4210</v>
      </c>
      <c r="I1409" s="699">
        <v>224.8</v>
      </c>
      <c r="J1409" s="77">
        <v>5</v>
      </c>
      <c r="K1409" s="92"/>
    </row>
    <row r="1410" spans="1:11" ht="20.399999999999999" x14ac:dyDescent="0.25">
      <c r="A1410" s="14" t="s">
        <v>1506</v>
      </c>
      <c r="B1410" s="694" t="s">
        <v>4208</v>
      </c>
      <c r="C1410" s="695" t="s">
        <v>2662</v>
      </c>
      <c r="D1410" s="696" t="s">
        <v>4237</v>
      </c>
      <c r="E1410" s="671" t="s">
        <v>2584</v>
      </c>
      <c r="F1410" s="487" t="s">
        <v>4275</v>
      </c>
      <c r="G1410" s="698">
        <v>37847325</v>
      </c>
      <c r="H1410" s="649" t="s">
        <v>4210</v>
      </c>
      <c r="I1410" s="699">
        <v>90.4</v>
      </c>
      <c r="J1410" s="77">
        <v>5</v>
      </c>
      <c r="K1410" s="92"/>
    </row>
    <row r="1411" spans="1:11" ht="20.399999999999999" x14ac:dyDescent="0.25">
      <c r="A1411" s="14" t="s">
        <v>1506</v>
      </c>
      <c r="B1411" s="694" t="s">
        <v>4208</v>
      </c>
      <c r="C1411" s="695" t="s">
        <v>2662</v>
      </c>
      <c r="D1411" s="696" t="s">
        <v>4237</v>
      </c>
      <c r="E1411" s="671" t="s">
        <v>2584</v>
      </c>
      <c r="F1411" s="487" t="s">
        <v>4276</v>
      </c>
      <c r="G1411" s="698">
        <v>37847325</v>
      </c>
      <c r="H1411" s="649" t="s">
        <v>4210</v>
      </c>
      <c r="I1411" s="699">
        <v>337.2</v>
      </c>
      <c r="J1411" s="77">
        <v>5</v>
      </c>
      <c r="K1411" s="92"/>
    </row>
    <row r="1412" spans="1:11" ht="30.6" x14ac:dyDescent="0.25">
      <c r="A1412" s="14" t="s">
        <v>1506</v>
      </c>
      <c r="B1412" s="694" t="s">
        <v>4208</v>
      </c>
      <c r="C1412" s="695" t="s">
        <v>2662</v>
      </c>
      <c r="D1412" s="696" t="s">
        <v>4237</v>
      </c>
      <c r="E1412" s="671" t="s">
        <v>2584</v>
      </c>
      <c r="F1412" s="487" t="s">
        <v>4277</v>
      </c>
      <c r="G1412" s="698">
        <v>37847325</v>
      </c>
      <c r="H1412" s="649" t="s">
        <v>4210</v>
      </c>
      <c r="I1412" s="699">
        <v>592.57000000000005</v>
      </c>
      <c r="J1412" s="77">
        <v>5</v>
      </c>
      <c r="K1412" s="92"/>
    </row>
    <row r="1413" spans="1:11" ht="71.400000000000006" x14ac:dyDescent="0.25">
      <c r="A1413" s="14" t="s">
        <v>1506</v>
      </c>
      <c r="B1413" s="718"/>
      <c r="C1413" s="646"/>
      <c r="D1413" s="719"/>
      <c r="E1413" s="719"/>
      <c r="F1413" s="673" t="s">
        <v>4952</v>
      </c>
      <c r="G1413" s="643"/>
      <c r="H1413" s="644"/>
      <c r="I1413" s="645"/>
      <c r="J1413" s="77">
        <v>5</v>
      </c>
      <c r="K1413" s="92"/>
    </row>
    <row r="1414" spans="1:11" ht="40.799999999999997" x14ac:dyDescent="0.25">
      <c r="A1414" s="14" t="s">
        <v>1506</v>
      </c>
      <c r="B1414" s="694" t="s">
        <v>4953</v>
      </c>
      <c r="C1414" s="695" t="s">
        <v>4954</v>
      </c>
      <c r="D1414" s="696" t="s">
        <v>3876</v>
      </c>
      <c r="E1414" s="671" t="s">
        <v>2734</v>
      </c>
      <c r="F1414" s="487" t="s">
        <v>4955</v>
      </c>
      <c r="G1414" s="698">
        <v>31322832</v>
      </c>
      <c r="H1414" s="649" t="s">
        <v>2182</v>
      </c>
      <c r="I1414" s="699">
        <v>70.040000000000006</v>
      </c>
      <c r="J1414" s="77">
        <v>5</v>
      </c>
      <c r="K1414" s="92"/>
    </row>
    <row r="1415" spans="1:11" ht="21" x14ac:dyDescent="0.25">
      <c r="A1415" s="14" t="s">
        <v>1506</v>
      </c>
      <c r="B1415" s="694" t="s">
        <v>4956</v>
      </c>
      <c r="C1415" s="695" t="s">
        <v>1960</v>
      </c>
      <c r="D1415" s="696" t="s">
        <v>4957</v>
      </c>
      <c r="E1415" s="671">
        <v>45952</v>
      </c>
      <c r="F1415" s="487" t="s">
        <v>4958</v>
      </c>
      <c r="G1415" s="698">
        <v>45024871</v>
      </c>
      <c r="H1415" s="649" t="s">
        <v>4959</v>
      </c>
      <c r="I1415" s="699">
        <v>368</v>
      </c>
      <c r="J1415" s="77">
        <v>5</v>
      </c>
      <c r="K1415" s="92"/>
    </row>
    <row r="1416" spans="1:11" ht="30.6" x14ac:dyDescent="0.25">
      <c r="A1416" s="14" t="s">
        <v>1506</v>
      </c>
      <c r="B1416" s="694" t="s">
        <v>4956</v>
      </c>
      <c r="C1416" s="695" t="s">
        <v>1960</v>
      </c>
      <c r="D1416" s="696" t="s">
        <v>4957</v>
      </c>
      <c r="E1416" s="671">
        <v>45952</v>
      </c>
      <c r="F1416" s="487" t="s">
        <v>4960</v>
      </c>
      <c r="G1416" s="698">
        <v>45024871</v>
      </c>
      <c r="H1416" s="649" t="s">
        <v>4959</v>
      </c>
      <c r="I1416" s="699">
        <v>164.6</v>
      </c>
      <c r="J1416" s="77">
        <v>5</v>
      </c>
      <c r="K1416" s="92"/>
    </row>
    <row r="1417" spans="1:11" ht="40.799999999999997" x14ac:dyDescent="0.25">
      <c r="A1417" s="14" t="s">
        <v>1506</v>
      </c>
      <c r="B1417" s="694" t="s">
        <v>4956</v>
      </c>
      <c r="C1417" s="695" t="s">
        <v>1960</v>
      </c>
      <c r="D1417" s="696" t="s">
        <v>4898</v>
      </c>
      <c r="E1417" s="671">
        <v>45952</v>
      </c>
      <c r="F1417" s="487" t="s">
        <v>4961</v>
      </c>
      <c r="G1417" s="698">
        <v>45024871</v>
      </c>
      <c r="H1417" s="649" t="s">
        <v>4959</v>
      </c>
      <c r="I1417" s="699">
        <v>1935</v>
      </c>
      <c r="J1417" s="77">
        <v>5</v>
      </c>
      <c r="K1417" s="92"/>
    </row>
    <row r="1418" spans="1:11" ht="51" x14ac:dyDescent="0.25">
      <c r="A1418" s="14" t="s">
        <v>1506</v>
      </c>
      <c r="B1418" s="694" t="s">
        <v>4956</v>
      </c>
      <c r="C1418" s="695" t="s">
        <v>1960</v>
      </c>
      <c r="D1418" s="696" t="s">
        <v>4938</v>
      </c>
      <c r="E1418" s="671">
        <v>45952</v>
      </c>
      <c r="F1418" s="487" t="s">
        <v>4962</v>
      </c>
      <c r="G1418" s="698">
        <v>45024871</v>
      </c>
      <c r="H1418" s="649" t="s">
        <v>4959</v>
      </c>
      <c r="I1418" s="699">
        <v>644.45000000000005</v>
      </c>
      <c r="J1418" s="77">
        <v>5</v>
      </c>
      <c r="K1418" s="92"/>
    </row>
    <row r="1419" spans="1:11" ht="21" x14ac:dyDescent="0.25">
      <c r="A1419" s="14" t="s">
        <v>1506</v>
      </c>
      <c r="B1419" s="694" t="s">
        <v>4956</v>
      </c>
      <c r="C1419" s="695" t="s">
        <v>1960</v>
      </c>
      <c r="D1419" s="696" t="s">
        <v>4618</v>
      </c>
      <c r="E1419" s="671">
        <v>45952</v>
      </c>
      <c r="F1419" s="487" t="s">
        <v>4963</v>
      </c>
      <c r="G1419" s="698">
        <v>45024871</v>
      </c>
      <c r="H1419" s="649" t="s">
        <v>4959</v>
      </c>
      <c r="I1419" s="699">
        <v>1015</v>
      </c>
      <c r="J1419" s="77">
        <v>5</v>
      </c>
      <c r="K1419" s="92"/>
    </row>
    <row r="1420" spans="1:11" ht="30.6" x14ac:dyDescent="0.25">
      <c r="A1420" s="14" t="s">
        <v>1506</v>
      </c>
      <c r="B1420" s="694" t="s">
        <v>4956</v>
      </c>
      <c r="C1420" s="695" t="s">
        <v>1960</v>
      </c>
      <c r="D1420" s="696" t="s">
        <v>4618</v>
      </c>
      <c r="E1420" s="671">
        <v>45952</v>
      </c>
      <c r="F1420" s="487" t="s">
        <v>4964</v>
      </c>
      <c r="G1420" s="698">
        <v>45024871</v>
      </c>
      <c r="H1420" s="649" t="s">
        <v>4959</v>
      </c>
      <c r="I1420" s="699">
        <v>550.5</v>
      </c>
      <c r="J1420" s="77">
        <v>5</v>
      </c>
      <c r="K1420" s="92"/>
    </row>
    <row r="1421" spans="1:11" ht="61.2" x14ac:dyDescent="0.25">
      <c r="A1421" s="14" t="s">
        <v>1506</v>
      </c>
      <c r="B1421" s="694" t="s">
        <v>4956</v>
      </c>
      <c r="C1421" s="695" t="s">
        <v>1960</v>
      </c>
      <c r="D1421" s="696" t="s">
        <v>4957</v>
      </c>
      <c r="E1421" s="671">
        <v>45952</v>
      </c>
      <c r="F1421" s="487" t="s">
        <v>4965</v>
      </c>
      <c r="G1421" s="698">
        <v>45024871</v>
      </c>
      <c r="H1421" s="649" t="s">
        <v>4959</v>
      </c>
      <c r="I1421" s="699">
        <v>1636</v>
      </c>
      <c r="J1421" s="77">
        <v>5</v>
      </c>
      <c r="K1421" s="92"/>
    </row>
    <row r="1422" spans="1:11" ht="21" x14ac:dyDescent="0.25">
      <c r="A1422" s="14" t="s">
        <v>1506</v>
      </c>
      <c r="B1422" s="694" t="s">
        <v>4956</v>
      </c>
      <c r="C1422" s="695" t="s">
        <v>1960</v>
      </c>
      <c r="D1422" s="696" t="s">
        <v>4966</v>
      </c>
      <c r="E1422" s="671">
        <v>45952</v>
      </c>
      <c r="F1422" s="487" t="s">
        <v>4967</v>
      </c>
      <c r="G1422" s="698">
        <v>45024871</v>
      </c>
      <c r="H1422" s="649" t="s">
        <v>4959</v>
      </c>
      <c r="I1422" s="699">
        <v>27.83</v>
      </c>
      <c r="J1422" s="77">
        <v>5</v>
      </c>
      <c r="K1422" s="92"/>
    </row>
    <row r="1423" spans="1:11" ht="30.6" x14ac:dyDescent="0.25">
      <c r="A1423" s="14" t="s">
        <v>1506</v>
      </c>
      <c r="B1423" s="694" t="s">
        <v>4956</v>
      </c>
      <c r="C1423" s="695" t="s">
        <v>1960</v>
      </c>
      <c r="D1423" s="696" t="s">
        <v>4945</v>
      </c>
      <c r="E1423" s="671">
        <v>45952</v>
      </c>
      <c r="F1423" s="487" t="s">
        <v>4968</v>
      </c>
      <c r="G1423" s="698">
        <v>45024871</v>
      </c>
      <c r="H1423" s="649" t="s">
        <v>4959</v>
      </c>
      <c r="I1423" s="699">
        <v>117.9</v>
      </c>
      <c r="J1423" s="77">
        <v>5</v>
      </c>
      <c r="K1423" s="92"/>
    </row>
    <row r="1424" spans="1:11" ht="40.799999999999997" x14ac:dyDescent="0.25">
      <c r="A1424" s="14" t="s">
        <v>1506</v>
      </c>
      <c r="B1424" s="694" t="s">
        <v>4956</v>
      </c>
      <c r="C1424" s="695" t="s">
        <v>1960</v>
      </c>
      <c r="D1424" s="696" t="s">
        <v>4898</v>
      </c>
      <c r="E1424" s="671">
        <v>45952</v>
      </c>
      <c r="F1424" s="487" t="s">
        <v>4969</v>
      </c>
      <c r="G1424" s="698">
        <v>45024871</v>
      </c>
      <c r="H1424" s="649" t="s">
        <v>4959</v>
      </c>
      <c r="I1424" s="699">
        <v>2920.67</v>
      </c>
      <c r="J1424" s="77">
        <v>5</v>
      </c>
      <c r="K1424" s="92"/>
    </row>
    <row r="1425" spans="1:11" ht="21" x14ac:dyDescent="0.25">
      <c r="A1425" s="14" t="s">
        <v>1506</v>
      </c>
      <c r="B1425" s="694" t="s">
        <v>4956</v>
      </c>
      <c r="C1425" s="695" t="s">
        <v>1960</v>
      </c>
      <c r="D1425" s="696" t="s">
        <v>1519</v>
      </c>
      <c r="E1425" s="671">
        <v>45952</v>
      </c>
      <c r="F1425" s="487" t="s">
        <v>4970</v>
      </c>
      <c r="G1425" s="698">
        <v>45024871</v>
      </c>
      <c r="H1425" s="649" t="s">
        <v>4959</v>
      </c>
      <c r="I1425" s="699">
        <v>50</v>
      </c>
      <c r="J1425" s="77">
        <v>5</v>
      </c>
      <c r="K1425" s="92"/>
    </row>
    <row r="1426" spans="1:11" ht="30.6" x14ac:dyDescent="0.25">
      <c r="A1426" s="14" t="s">
        <v>1506</v>
      </c>
      <c r="B1426" s="694" t="s">
        <v>4956</v>
      </c>
      <c r="C1426" s="695" t="s">
        <v>1960</v>
      </c>
      <c r="D1426" s="696" t="s">
        <v>3922</v>
      </c>
      <c r="E1426" s="671">
        <v>45952</v>
      </c>
      <c r="F1426" s="487" t="s">
        <v>4971</v>
      </c>
      <c r="G1426" s="698">
        <v>45024871</v>
      </c>
      <c r="H1426" s="649" t="s">
        <v>4959</v>
      </c>
      <c r="I1426" s="699">
        <v>690.05</v>
      </c>
      <c r="J1426" s="77">
        <v>5</v>
      </c>
      <c r="K1426" s="92"/>
    </row>
    <row r="1427" spans="1:11" ht="40.799999999999997" x14ac:dyDescent="0.25">
      <c r="A1427" s="14" t="s">
        <v>1506</v>
      </c>
      <c r="B1427" s="694" t="s">
        <v>4972</v>
      </c>
      <c r="C1427" s="695" t="s">
        <v>4973</v>
      </c>
      <c r="D1427" s="696">
        <v>45909</v>
      </c>
      <c r="E1427" s="671">
        <v>46022</v>
      </c>
      <c r="F1427" s="487" t="s">
        <v>4974</v>
      </c>
      <c r="G1427" s="698">
        <v>31322832</v>
      </c>
      <c r="H1427" s="649" t="s">
        <v>2182</v>
      </c>
      <c r="I1427" s="699">
        <v>67.03</v>
      </c>
      <c r="J1427" s="77">
        <v>5</v>
      </c>
      <c r="K1427" s="92"/>
    </row>
    <row r="1428" spans="1:11" ht="61.8" x14ac:dyDescent="0.25">
      <c r="A1428" s="14" t="s">
        <v>1506</v>
      </c>
      <c r="B1428" s="428"/>
      <c r="C1428" s="721"/>
      <c r="D1428" s="661"/>
      <c r="E1428" s="661"/>
      <c r="F1428" s="720" t="s">
        <v>4975</v>
      </c>
      <c r="G1428" s="662"/>
      <c r="H1428" s="661"/>
      <c r="I1428" s="722"/>
      <c r="J1428" s="77">
        <v>5</v>
      </c>
      <c r="K1428" s="92"/>
    </row>
    <row r="1429" spans="1:11" ht="30.6" x14ac:dyDescent="0.25">
      <c r="A1429" s="14" t="s">
        <v>1506</v>
      </c>
      <c r="B1429" s="694" t="s">
        <v>4976</v>
      </c>
      <c r="C1429" s="695" t="s">
        <v>4977</v>
      </c>
      <c r="D1429" s="696" t="s">
        <v>3874</v>
      </c>
      <c r="E1429" s="671"/>
      <c r="F1429" s="487" t="s">
        <v>4978</v>
      </c>
      <c r="G1429" s="698">
        <v>47943165</v>
      </c>
      <c r="H1429" s="649" t="s">
        <v>4979</v>
      </c>
      <c r="I1429" s="699">
        <v>149.94999999999999</v>
      </c>
      <c r="J1429" s="77">
        <v>5</v>
      </c>
      <c r="K1429" s="92"/>
    </row>
    <row r="1430" spans="1:11" ht="30.6" x14ac:dyDescent="0.25">
      <c r="A1430" s="14" t="s">
        <v>1506</v>
      </c>
      <c r="B1430" s="694" t="s">
        <v>4980</v>
      </c>
      <c r="C1430" s="695" t="s">
        <v>4981</v>
      </c>
      <c r="D1430" s="696" t="s">
        <v>4982</v>
      </c>
      <c r="E1430" s="671" t="s">
        <v>4983</v>
      </c>
      <c r="F1430" s="487" t="s">
        <v>4984</v>
      </c>
      <c r="G1430" s="698">
        <v>56916591</v>
      </c>
      <c r="H1430" s="649" t="s">
        <v>4985</v>
      </c>
      <c r="I1430" s="699">
        <v>465.01</v>
      </c>
      <c r="J1430" s="77">
        <v>5</v>
      </c>
      <c r="K1430" s="92"/>
    </row>
    <row r="1431" spans="1:11" ht="20.399999999999999" x14ac:dyDescent="0.25">
      <c r="A1431" s="14" t="s">
        <v>1506</v>
      </c>
      <c r="B1431" s="694" t="s">
        <v>4980</v>
      </c>
      <c r="C1431" s="695" t="s">
        <v>4981</v>
      </c>
      <c r="D1431" s="696" t="s">
        <v>4905</v>
      </c>
      <c r="E1431" s="671" t="s">
        <v>4983</v>
      </c>
      <c r="F1431" s="487" t="s">
        <v>4986</v>
      </c>
      <c r="G1431" s="698">
        <v>56916591</v>
      </c>
      <c r="H1431" s="649" t="s">
        <v>4985</v>
      </c>
      <c r="I1431" s="699">
        <v>54.8</v>
      </c>
      <c r="J1431" s="77">
        <v>5</v>
      </c>
      <c r="K1431" s="92"/>
    </row>
    <row r="1432" spans="1:11" ht="20.399999999999999" x14ac:dyDescent="0.25">
      <c r="A1432" s="14" t="s">
        <v>1506</v>
      </c>
      <c r="B1432" s="694" t="s">
        <v>4980</v>
      </c>
      <c r="C1432" s="695" t="s">
        <v>4981</v>
      </c>
      <c r="D1432" s="696" t="s">
        <v>4987</v>
      </c>
      <c r="E1432" s="671" t="s">
        <v>4983</v>
      </c>
      <c r="F1432" s="487" t="s">
        <v>4988</v>
      </c>
      <c r="G1432" s="698">
        <v>56916591</v>
      </c>
      <c r="H1432" s="649" t="s">
        <v>4985</v>
      </c>
      <c r="I1432" s="699">
        <v>430.19</v>
      </c>
      <c r="J1432" s="77">
        <v>5</v>
      </c>
      <c r="K1432" s="92"/>
    </row>
    <row r="1433" spans="1:11" ht="61.8" x14ac:dyDescent="0.25">
      <c r="A1433" s="14" t="s">
        <v>1506</v>
      </c>
      <c r="B1433" s="664"/>
      <c r="C1433" s="723"/>
      <c r="D1433" s="724"/>
      <c r="E1433" s="724"/>
      <c r="F1433" s="720" t="s">
        <v>4989</v>
      </c>
      <c r="G1433" s="351"/>
      <c r="H1433" s="725"/>
      <c r="I1433" s="726"/>
      <c r="J1433" s="77">
        <v>5</v>
      </c>
      <c r="K1433" s="92"/>
    </row>
    <row r="1434" spans="1:11" ht="30.6" x14ac:dyDescent="0.25">
      <c r="A1434" s="14" t="s">
        <v>1506</v>
      </c>
      <c r="B1434" s="694" t="s">
        <v>4976</v>
      </c>
      <c r="C1434" s="695" t="s">
        <v>4977</v>
      </c>
      <c r="D1434" s="696" t="s">
        <v>3874</v>
      </c>
      <c r="E1434" s="671"/>
      <c r="F1434" s="487" t="s">
        <v>4990</v>
      </c>
      <c r="G1434" s="698">
        <v>47943165</v>
      </c>
      <c r="H1434" s="649" t="s">
        <v>4979</v>
      </c>
      <c r="I1434" s="699">
        <v>149.94999999999999</v>
      </c>
      <c r="J1434" s="77">
        <v>5</v>
      </c>
      <c r="K1434" s="92"/>
    </row>
    <row r="1435" spans="1:11" ht="30.6" x14ac:dyDescent="0.25">
      <c r="A1435" s="14" t="s">
        <v>1506</v>
      </c>
      <c r="B1435" s="694" t="s">
        <v>4991</v>
      </c>
      <c r="C1435" s="695" t="s">
        <v>4992</v>
      </c>
      <c r="D1435" s="696" t="s">
        <v>4993</v>
      </c>
      <c r="E1435" s="671" t="s">
        <v>4898</v>
      </c>
      <c r="F1435" s="487" t="s">
        <v>4994</v>
      </c>
      <c r="G1435" s="698">
        <v>56916591</v>
      </c>
      <c r="H1435" s="649" t="s">
        <v>4985</v>
      </c>
      <c r="I1435" s="699">
        <v>1416.89</v>
      </c>
      <c r="J1435" s="77">
        <v>5</v>
      </c>
      <c r="K1435" s="92"/>
    </row>
    <row r="1436" spans="1:11" ht="20.399999999999999" x14ac:dyDescent="0.25">
      <c r="A1436" s="14" t="s">
        <v>1506</v>
      </c>
      <c r="B1436" s="694" t="s">
        <v>4991</v>
      </c>
      <c r="C1436" s="695" t="s">
        <v>4992</v>
      </c>
      <c r="D1436" s="696" t="s">
        <v>4905</v>
      </c>
      <c r="E1436" s="671" t="s">
        <v>4898</v>
      </c>
      <c r="F1436" s="487" t="s">
        <v>4986</v>
      </c>
      <c r="G1436" s="698">
        <v>56916591</v>
      </c>
      <c r="H1436" s="649" t="s">
        <v>4985</v>
      </c>
      <c r="I1436" s="699">
        <v>196.3</v>
      </c>
      <c r="J1436" s="77">
        <v>5</v>
      </c>
      <c r="K1436" s="92"/>
    </row>
    <row r="1437" spans="1:11" ht="20.399999999999999" x14ac:dyDescent="0.25">
      <c r="A1437" s="14" t="s">
        <v>1506</v>
      </c>
      <c r="B1437" s="694" t="s">
        <v>4991</v>
      </c>
      <c r="C1437" s="695" t="s">
        <v>4992</v>
      </c>
      <c r="D1437" s="696" t="s">
        <v>4987</v>
      </c>
      <c r="E1437" s="671" t="s">
        <v>4898</v>
      </c>
      <c r="F1437" s="487" t="s">
        <v>4995</v>
      </c>
      <c r="G1437" s="698">
        <v>56916591</v>
      </c>
      <c r="H1437" s="649" t="s">
        <v>4985</v>
      </c>
      <c r="I1437" s="699">
        <v>110.7</v>
      </c>
      <c r="J1437" s="77">
        <v>5</v>
      </c>
      <c r="K1437" s="92"/>
    </row>
    <row r="1438" spans="1:11" ht="20.399999999999999" x14ac:dyDescent="0.25">
      <c r="A1438" s="14" t="s">
        <v>1506</v>
      </c>
      <c r="B1438" s="694" t="s">
        <v>4991</v>
      </c>
      <c r="C1438" s="695" t="s">
        <v>4992</v>
      </c>
      <c r="D1438" s="696" t="s">
        <v>4966</v>
      </c>
      <c r="E1438" s="671" t="s">
        <v>4898</v>
      </c>
      <c r="F1438" s="487" t="s">
        <v>4996</v>
      </c>
      <c r="G1438" s="698">
        <v>56916591</v>
      </c>
      <c r="H1438" s="649" t="s">
        <v>4985</v>
      </c>
      <c r="I1438" s="699">
        <v>326.11</v>
      </c>
      <c r="J1438" s="77">
        <v>5</v>
      </c>
      <c r="K1438" s="92"/>
    </row>
    <row r="1439" spans="1:11" ht="51.6" x14ac:dyDescent="0.25">
      <c r="A1439" s="14" t="s">
        <v>1506</v>
      </c>
      <c r="B1439" s="664"/>
      <c r="C1439" s="723"/>
      <c r="D1439" s="724"/>
      <c r="E1439" s="724"/>
      <c r="F1439" s="727" t="s">
        <v>4997</v>
      </c>
      <c r="G1439" s="351"/>
      <c r="H1439" s="725"/>
      <c r="I1439" s="726"/>
      <c r="J1439" s="77">
        <v>5</v>
      </c>
      <c r="K1439" s="92"/>
    </row>
    <row r="1440" spans="1:11" ht="30.6" x14ac:dyDescent="0.25">
      <c r="A1440" s="14" t="s">
        <v>1506</v>
      </c>
      <c r="B1440" s="694" t="s">
        <v>4998</v>
      </c>
      <c r="C1440" s="695">
        <v>2025018</v>
      </c>
      <c r="D1440" s="696" t="s">
        <v>4982</v>
      </c>
      <c r="E1440" s="671" t="s">
        <v>4983</v>
      </c>
      <c r="F1440" s="487" t="s">
        <v>4999</v>
      </c>
      <c r="G1440" s="698">
        <v>56916591</v>
      </c>
      <c r="H1440" s="649" t="s">
        <v>4985</v>
      </c>
      <c r="I1440" s="699">
        <v>270.55</v>
      </c>
      <c r="J1440" s="77">
        <v>5</v>
      </c>
      <c r="K1440" s="92"/>
    </row>
    <row r="1441" spans="1:11" ht="13.2" x14ac:dyDescent="0.25">
      <c r="A1441" s="14" t="s">
        <v>1506</v>
      </c>
      <c r="B1441" s="694" t="s">
        <v>4998</v>
      </c>
      <c r="C1441" s="695">
        <v>2025018</v>
      </c>
      <c r="D1441" s="696" t="s">
        <v>4987</v>
      </c>
      <c r="E1441" s="671" t="s">
        <v>4983</v>
      </c>
      <c r="F1441" s="487" t="s">
        <v>5000</v>
      </c>
      <c r="G1441" s="698">
        <v>56916591</v>
      </c>
      <c r="H1441" s="649" t="s">
        <v>4985</v>
      </c>
      <c r="I1441" s="699">
        <v>80</v>
      </c>
      <c r="J1441" s="77">
        <v>5</v>
      </c>
      <c r="K1441" s="92"/>
    </row>
    <row r="1442" spans="1:11" ht="30.6" x14ac:dyDescent="0.25">
      <c r="A1442" s="14" t="s">
        <v>1506</v>
      </c>
      <c r="B1442" s="694" t="s">
        <v>4998</v>
      </c>
      <c r="C1442" s="695">
        <v>2025018</v>
      </c>
      <c r="D1442" s="696" t="s">
        <v>2870</v>
      </c>
      <c r="E1442" s="671" t="s">
        <v>4983</v>
      </c>
      <c r="F1442" s="487" t="s">
        <v>5001</v>
      </c>
      <c r="G1442" s="698">
        <v>56916591</v>
      </c>
      <c r="H1442" s="649" t="s">
        <v>4985</v>
      </c>
      <c r="I1442" s="699">
        <v>26.35</v>
      </c>
      <c r="J1442" s="77">
        <v>5</v>
      </c>
      <c r="K1442" s="92"/>
    </row>
    <row r="1443" spans="1:11" ht="20.399999999999999" x14ac:dyDescent="0.25">
      <c r="A1443" s="14" t="s">
        <v>1506</v>
      </c>
      <c r="B1443" s="694" t="s">
        <v>4998</v>
      </c>
      <c r="C1443" s="695">
        <v>2025018</v>
      </c>
      <c r="D1443" s="696" t="s">
        <v>4905</v>
      </c>
      <c r="E1443" s="671" t="s">
        <v>4983</v>
      </c>
      <c r="F1443" s="487" t="s">
        <v>5002</v>
      </c>
      <c r="G1443" s="698">
        <v>56916591</v>
      </c>
      <c r="H1443" s="649" t="s">
        <v>4985</v>
      </c>
      <c r="I1443" s="699">
        <v>123.1</v>
      </c>
      <c r="J1443" s="77">
        <v>5</v>
      </c>
      <c r="K1443" s="92"/>
    </row>
    <row r="1444" spans="1:11" ht="51" x14ac:dyDescent="0.25">
      <c r="A1444" s="14" t="s">
        <v>1506</v>
      </c>
      <c r="B1444" s="728"/>
      <c r="C1444" s="707"/>
      <c r="D1444" s="648"/>
      <c r="E1444" s="648"/>
      <c r="F1444" s="729" t="s">
        <v>5003</v>
      </c>
      <c r="G1444" s="626"/>
      <c r="H1444" s="625"/>
      <c r="I1444" s="615"/>
      <c r="J1444" s="77">
        <v>5</v>
      </c>
      <c r="K1444" s="92"/>
    </row>
    <row r="1445" spans="1:11" ht="21" x14ac:dyDescent="0.25">
      <c r="A1445" s="14" t="s">
        <v>1506</v>
      </c>
      <c r="B1445" s="694" t="s">
        <v>5004</v>
      </c>
      <c r="C1445" s="695" t="s">
        <v>5005</v>
      </c>
      <c r="D1445" s="696" t="s">
        <v>2052</v>
      </c>
      <c r="E1445" s="671"/>
      <c r="F1445" s="487" t="s">
        <v>5006</v>
      </c>
      <c r="G1445" s="698">
        <v>35674962</v>
      </c>
      <c r="H1445" s="649" t="s">
        <v>5007</v>
      </c>
      <c r="I1445" s="699">
        <v>43.2</v>
      </c>
      <c r="J1445" s="77">
        <v>5</v>
      </c>
      <c r="K1445" s="92"/>
    </row>
    <row r="1446" spans="1:11" ht="51" x14ac:dyDescent="0.25">
      <c r="A1446" s="14" t="s">
        <v>1506</v>
      </c>
      <c r="B1446" s="694" t="s">
        <v>5004</v>
      </c>
      <c r="C1446" s="695" t="s">
        <v>5005</v>
      </c>
      <c r="D1446" s="696" t="s">
        <v>2052</v>
      </c>
      <c r="E1446" s="671"/>
      <c r="F1446" s="487" t="s">
        <v>5008</v>
      </c>
      <c r="G1446" s="698">
        <v>35674962</v>
      </c>
      <c r="H1446" s="649" t="s">
        <v>5007</v>
      </c>
      <c r="I1446" s="699">
        <v>15</v>
      </c>
      <c r="J1446" s="77">
        <v>5</v>
      </c>
      <c r="K1446" s="92"/>
    </row>
    <row r="1447" spans="1:11" ht="51" x14ac:dyDescent="0.25">
      <c r="A1447" s="14" t="s">
        <v>1506</v>
      </c>
      <c r="B1447" s="694" t="s">
        <v>5004</v>
      </c>
      <c r="C1447" s="695" t="s">
        <v>5005</v>
      </c>
      <c r="D1447" s="696" t="s">
        <v>2052</v>
      </c>
      <c r="E1447" s="671"/>
      <c r="F1447" s="487" t="s">
        <v>5009</v>
      </c>
      <c r="G1447" s="698">
        <v>35674962</v>
      </c>
      <c r="H1447" s="649" t="s">
        <v>5007</v>
      </c>
      <c r="I1447" s="699">
        <v>54.2</v>
      </c>
      <c r="J1447" s="77">
        <v>5</v>
      </c>
      <c r="K1447" s="92"/>
    </row>
    <row r="1448" spans="1:11" ht="30.6" x14ac:dyDescent="0.25">
      <c r="A1448" s="14" t="s">
        <v>1506</v>
      </c>
      <c r="B1448" s="694" t="s">
        <v>5004</v>
      </c>
      <c r="C1448" s="695" t="s">
        <v>5005</v>
      </c>
      <c r="D1448" s="696" t="s">
        <v>2052</v>
      </c>
      <c r="E1448" s="671"/>
      <c r="F1448" s="487" t="s">
        <v>5010</v>
      </c>
      <c r="G1448" s="698">
        <v>35674962</v>
      </c>
      <c r="H1448" s="649" t="s">
        <v>5007</v>
      </c>
      <c r="I1448" s="699">
        <v>119.7</v>
      </c>
      <c r="J1448" s="77">
        <v>5</v>
      </c>
      <c r="K1448" s="92"/>
    </row>
    <row r="1449" spans="1:11" ht="40.799999999999997" x14ac:dyDescent="0.25">
      <c r="A1449" s="14" t="s">
        <v>1506</v>
      </c>
      <c r="B1449" s="694" t="s">
        <v>5004</v>
      </c>
      <c r="C1449" s="695" t="s">
        <v>5005</v>
      </c>
      <c r="D1449" s="696" t="s">
        <v>2052</v>
      </c>
      <c r="E1449" s="671"/>
      <c r="F1449" s="487" t="s">
        <v>5011</v>
      </c>
      <c r="G1449" s="698">
        <v>35674962</v>
      </c>
      <c r="H1449" s="649" t="s">
        <v>5007</v>
      </c>
      <c r="I1449" s="699">
        <v>17.899999999999999</v>
      </c>
      <c r="J1449" s="77">
        <v>5</v>
      </c>
      <c r="K1449" s="92"/>
    </row>
    <row r="1450" spans="1:11" ht="51.6" x14ac:dyDescent="0.25">
      <c r="A1450" s="14" t="s">
        <v>1506</v>
      </c>
      <c r="B1450" s="374"/>
      <c r="C1450" s="374"/>
      <c r="D1450" s="374"/>
      <c r="E1450" s="736"/>
      <c r="F1450" s="737" t="s">
        <v>5200</v>
      </c>
      <c r="G1450" s="736"/>
      <c r="H1450" s="736"/>
      <c r="I1450" s="738"/>
      <c r="J1450" s="77">
        <v>5</v>
      </c>
      <c r="K1450" s="92"/>
    </row>
    <row r="1451" spans="1:11" ht="31.2" x14ac:dyDescent="0.25">
      <c r="A1451" s="14" t="s">
        <v>1506</v>
      </c>
      <c r="B1451" s="694" t="s">
        <v>5201</v>
      </c>
      <c r="C1451" s="695" t="s">
        <v>5202</v>
      </c>
      <c r="D1451" s="696" t="s">
        <v>4421</v>
      </c>
      <c r="E1451" s="648"/>
      <c r="F1451" s="589" t="s">
        <v>5203</v>
      </c>
      <c r="G1451" s="698">
        <v>35674962</v>
      </c>
      <c r="H1451" s="644" t="s">
        <v>5007</v>
      </c>
      <c r="I1451" s="739">
        <v>145.52000000000001</v>
      </c>
      <c r="J1451" s="77">
        <v>5</v>
      </c>
      <c r="K1451" s="92"/>
    </row>
    <row r="1452" spans="1:11" ht="21" x14ac:dyDescent="0.25">
      <c r="A1452" s="14" t="s">
        <v>1506</v>
      </c>
      <c r="B1452" s="694" t="s">
        <v>5201</v>
      </c>
      <c r="C1452" s="695" t="s">
        <v>5202</v>
      </c>
      <c r="D1452" s="696" t="s">
        <v>4421</v>
      </c>
      <c r="E1452" s="648"/>
      <c r="F1452" s="589" t="s">
        <v>5204</v>
      </c>
      <c r="G1452" s="698">
        <v>35674962</v>
      </c>
      <c r="H1452" s="644" t="s">
        <v>5007</v>
      </c>
      <c r="I1452" s="319">
        <v>228</v>
      </c>
      <c r="J1452" s="77">
        <v>5</v>
      </c>
      <c r="K1452" s="92"/>
    </row>
    <row r="1453" spans="1:11" ht="41.4" x14ac:dyDescent="0.25">
      <c r="A1453" s="14" t="s">
        <v>1506</v>
      </c>
      <c r="B1453" s="694" t="s">
        <v>5201</v>
      </c>
      <c r="C1453" s="695" t="s">
        <v>5202</v>
      </c>
      <c r="D1453" s="696" t="s">
        <v>4421</v>
      </c>
      <c r="E1453" s="648"/>
      <c r="F1453" s="589" t="s">
        <v>5205</v>
      </c>
      <c r="G1453" s="698">
        <v>35674962</v>
      </c>
      <c r="H1453" s="644" t="s">
        <v>5007</v>
      </c>
      <c r="I1453" s="319">
        <v>176.48</v>
      </c>
      <c r="J1453" s="77">
        <v>5</v>
      </c>
      <c r="K1453" s="92"/>
    </row>
    <row r="1454" spans="1:11" ht="72" x14ac:dyDescent="0.25">
      <c r="A1454" s="14" t="s">
        <v>1506</v>
      </c>
      <c r="B1454" s="694" t="s">
        <v>5206</v>
      </c>
      <c r="C1454" s="695" t="s">
        <v>5207</v>
      </c>
      <c r="D1454" s="696" t="s">
        <v>5208</v>
      </c>
      <c r="E1454" s="373"/>
      <c r="F1454" s="374" t="s">
        <v>5209</v>
      </c>
      <c r="G1454" s="698">
        <v>42096928</v>
      </c>
      <c r="H1454" s="644" t="s">
        <v>5210</v>
      </c>
      <c r="I1454" s="319">
        <v>300</v>
      </c>
      <c r="J1454" s="77">
        <v>5</v>
      </c>
      <c r="K1454" s="92"/>
    </row>
    <row r="1455" spans="1:11" ht="71.400000000000006" x14ac:dyDescent="0.25">
      <c r="A1455" s="14" t="s">
        <v>1506</v>
      </c>
      <c r="B1455" s="627"/>
      <c r="C1455" s="628"/>
      <c r="D1455" s="629"/>
      <c r="E1455" s="630"/>
      <c r="F1455" s="673" t="s">
        <v>4278</v>
      </c>
      <c r="G1455" s="631"/>
      <c r="H1455" s="632"/>
      <c r="I1455" s="633"/>
      <c r="J1455" s="77">
        <v>5</v>
      </c>
      <c r="K1455" s="92"/>
    </row>
    <row r="1456" spans="1:11" ht="13.2" x14ac:dyDescent="0.25">
      <c r="A1456" s="14" t="s">
        <v>1506</v>
      </c>
      <c r="B1456" s="694" t="s">
        <v>4279</v>
      </c>
      <c r="C1456" s="695" t="s">
        <v>4279</v>
      </c>
      <c r="D1456" s="696" t="s">
        <v>3963</v>
      </c>
      <c r="E1456" s="671"/>
      <c r="F1456" s="487" t="s">
        <v>4280</v>
      </c>
      <c r="G1456" s="698"/>
      <c r="H1456" s="649" t="s">
        <v>3924</v>
      </c>
      <c r="I1456" s="699">
        <v>48.2</v>
      </c>
      <c r="J1456" s="77">
        <v>5</v>
      </c>
      <c r="K1456" s="92"/>
    </row>
    <row r="1457" spans="1:11" ht="30.6" x14ac:dyDescent="0.25">
      <c r="A1457" s="14" t="s">
        <v>1506</v>
      </c>
      <c r="B1457" s="694" t="s">
        <v>4180</v>
      </c>
      <c r="C1457" s="695">
        <v>6594</v>
      </c>
      <c r="D1457" s="696" t="s">
        <v>1877</v>
      </c>
      <c r="E1457" s="671" t="s">
        <v>3687</v>
      </c>
      <c r="F1457" s="487" t="s">
        <v>4281</v>
      </c>
      <c r="G1457" s="698">
        <v>31322831</v>
      </c>
      <c r="H1457" s="649" t="s">
        <v>2316</v>
      </c>
      <c r="I1457" s="699">
        <v>83.9</v>
      </c>
      <c r="J1457" s="77">
        <v>5</v>
      </c>
      <c r="K1457" s="92"/>
    </row>
    <row r="1458" spans="1:11" ht="40.799999999999997" x14ac:dyDescent="0.25">
      <c r="A1458" s="14" t="s">
        <v>1506</v>
      </c>
      <c r="B1458" s="694" t="s">
        <v>4282</v>
      </c>
      <c r="C1458" s="695">
        <v>321956</v>
      </c>
      <c r="D1458" s="696" t="s">
        <v>1877</v>
      </c>
      <c r="E1458" s="671" t="s">
        <v>3633</v>
      </c>
      <c r="F1458" s="487" t="s">
        <v>4283</v>
      </c>
      <c r="G1458" s="698">
        <v>31322831</v>
      </c>
      <c r="H1458" s="649" t="s">
        <v>2316</v>
      </c>
      <c r="I1458" s="699">
        <v>116.8</v>
      </c>
      <c r="J1458" s="77">
        <v>5</v>
      </c>
      <c r="K1458" s="92"/>
    </row>
    <row r="1459" spans="1:11" ht="30.6" x14ac:dyDescent="0.25">
      <c r="A1459" s="14" t="s">
        <v>1506</v>
      </c>
      <c r="B1459" s="694" t="s">
        <v>2921</v>
      </c>
      <c r="C1459" s="695">
        <v>2590015317</v>
      </c>
      <c r="D1459" s="696" t="s">
        <v>2922</v>
      </c>
      <c r="E1459" s="671"/>
      <c r="F1459" s="487" t="s">
        <v>4284</v>
      </c>
      <c r="G1459" s="698">
        <v>35919001</v>
      </c>
      <c r="H1459" s="649" t="s">
        <v>2924</v>
      </c>
      <c r="I1459" s="699">
        <v>90</v>
      </c>
      <c r="J1459" s="77">
        <v>5</v>
      </c>
      <c r="K1459" s="92"/>
    </row>
    <row r="1460" spans="1:11" ht="71.400000000000006" x14ac:dyDescent="0.25">
      <c r="A1460" s="14" t="s">
        <v>1506</v>
      </c>
      <c r="B1460" s="627"/>
      <c r="C1460" s="628"/>
      <c r="D1460" s="629"/>
      <c r="E1460" s="630"/>
      <c r="F1460" s="673" t="s">
        <v>4285</v>
      </c>
      <c r="G1460" s="631"/>
      <c r="H1460" s="632"/>
      <c r="I1460" s="633"/>
      <c r="J1460" s="77">
        <v>5</v>
      </c>
      <c r="K1460" s="92"/>
    </row>
    <row r="1461" spans="1:11" ht="30.6" x14ac:dyDescent="0.25">
      <c r="A1461" s="14" t="s">
        <v>1506</v>
      </c>
      <c r="B1461" s="694" t="s">
        <v>4286</v>
      </c>
      <c r="C1461" s="695">
        <v>20250001</v>
      </c>
      <c r="D1461" s="696" t="s">
        <v>4287</v>
      </c>
      <c r="E1461" s="671" t="s">
        <v>4067</v>
      </c>
      <c r="F1461" s="487" t="s">
        <v>4288</v>
      </c>
      <c r="G1461" s="698">
        <v>54191661</v>
      </c>
      <c r="H1461" s="649" t="s">
        <v>1653</v>
      </c>
      <c r="I1461" s="699">
        <v>215.94</v>
      </c>
      <c r="J1461" s="77">
        <v>5</v>
      </c>
      <c r="K1461" s="92"/>
    </row>
    <row r="1462" spans="1:11" ht="20.399999999999999" x14ac:dyDescent="0.25">
      <c r="A1462" s="14" t="s">
        <v>1506</v>
      </c>
      <c r="B1462" s="694" t="s">
        <v>4286</v>
      </c>
      <c r="C1462" s="695">
        <v>20250001</v>
      </c>
      <c r="D1462" s="696" t="s">
        <v>4289</v>
      </c>
      <c r="E1462" s="671" t="s">
        <v>4067</v>
      </c>
      <c r="F1462" s="487" t="s">
        <v>4290</v>
      </c>
      <c r="G1462" s="698">
        <v>54191661</v>
      </c>
      <c r="H1462" s="649" t="s">
        <v>1653</v>
      </c>
      <c r="I1462" s="699">
        <v>103</v>
      </c>
      <c r="J1462" s="77">
        <v>5</v>
      </c>
      <c r="K1462" s="92"/>
    </row>
    <row r="1463" spans="1:11" ht="61.2" x14ac:dyDescent="0.25">
      <c r="A1463" s="14" t="s">
        <v>1506</v>
      </c>
      <c r="B1463" s="694" t="s">
        <v>4286</v>
      </c>
      <c r="C1463" s="695">
        <v>20250001</v>
      </c>
      <c r="D1463" s="696" t="s">
        <v>2358</v>
      </c>
      <c r="E1463" s="671" t="s">
        <v>4067</v>
      </c>
      <c r="F1463" s="487" t="s">
        <v>4291</v>
      </c>
      <c r="G1463" s="698">
        <v>54191661</v>
      </c>
      <c r="H1463" s="649" t="s">
        <v>1653</v>
      </c>
      <c r="I1463" s="699">
        <v>958.34</v>
      </c>
      <c r="J1463" s="77">
        <v>5</v>
      </c>
      <c r="K1463" s="92"/>
    </row>
    <row r="1464" spans="1:11" ht="40.799999999999997" x14ac:dyDescent="0.25">
      <c r="A1464" s="14" t="s">
        <v>1506</v>
      </c>
      <c r="B1464" s="694" t="s">
        <v>4286</v>
      </c>
      <c r="C1464" s="695">
        <v>20250001</v>
      </c>
      <c r="D1464" s="696" t="s">
        <v>4292</v>
      </c>
      <c r="E1464" s="671" t="s">
        <v>4067</v>
      </c>
      <c r="F1464" s="487" t="s">
        <v>4293</v>
      </c>
      <c r="G1464" s="698">
        <v>54191661</v>
      </c>
      <c r="H1464" s="649" t="s">
        <v>1653</v>
      </c>
      <c r="I1464" s="699">
        <v>717.33</v>
      </c>
      <c r="J1464" s="77">
        <v>5</v>
      </c>
      <c r="K1464" s="92"/>
    </row>
    <row r="1465" spans="1:11" ht="20.399999999999999" x14ac:dyDescent="0.25">
      <c r="A1465" s="14" t="s">
        <v>1506</v>
      </c>
      <c r="B1465" s="694" t="s">
        <v>4286</v>
      </c>
      <c r="C1465" s="695">
        <v>20250001</v>
      </c>
      <c r="D1465" s="696" t="s">
        <v>4063</v>
      </c>
      <c r="E1465" s="671" t="s">
        <v>4067</v>
      </c>
      <c r="F1465" s="487" t="s">
        <v>4294</v>
      </c>
      <c r="G1465" s="698">
        <v>54191661</v>
      </c>
      <c r="H1465" s="649" t="s">
        <v>1653</v>
      </c>
      <c r="I1465" s="699">
        <v>703.4</v>
      </c>
      <c r="J1465" s="77">
        <v>5</v>
      </c>
      <c r="K1465" s="92"/>
    </row>
    <row r="1466" spans="1:11" ht="30.6" x14ac:dyDescent="0.25">
      <c r="A1466" s="14" t="s">
        <v>1506</v>
      </c>
      <c r="B1466" s="694" t="s">
        <v>4286</v>
      </c>
      <c r="C1466" s="695">
        <v>20250001</v>
      </c>
      <c r="D1466" s="696" t="s">
        <v>4289</v>
      </c>
      <c r="E1466" s="671" t="s">
        <v>4067</v>
      </c>
      <c r="F1466" s="487" t="s">
        <v>4295</v>
      </c>
      <c r="G1466" s="698">
        <v>54191661</v>
      </c>
      <c r="H1466" s="649" t="s">
        <v>1653</v>
      </c>
      <c r="I1466" s="699">
        <v>1271.8599999999999</v>
      </c>
      <c r="J1466" s="77">
        <v>5</v>
      </c>
      <c r="K1466" s="92"/>
    </row>
    <row r="1467" spans="1:11" ht="30.6" x14ac:dyDescent="0.25">
      <c r="A1467" s="14" t="s">
        <v>1506</v>
      </c>
      <c r="B1467" s="694" t="s">
        <v>4286</v>
      </c>
      <c r="C1467" s="695">
        <v>20250001</v>
      </c>
      <c r="D1467" s="696" t="s">
        <v>2472</v>
      </c>
      <c r="E1467" s="671" t="s">
        <v>4067</v>
      </c>
      <c r="F1467" s="487" t="s">
        <v>4296</v>
      </c>
      <c r="G1467" s="698">
        <v>54191661</v>
      </c>
      <c r="H1467" s="649" t="s">
        <v>1653</v>
      </c>
      <c r="I1467" s="699">
        <v>135.30000000000001</v>
      </c>
      <c r="J1467" s="77">
        <v>5</v>
      </c>
      <c r="K1467" s="92"/>
    </row>
    <row r="1468" spans="1:11" ht="40.799999999999997" x14ac:dyDescent="0.25">
      <c r="A1468" s="14" t="s">
        <v>1506</v>
      </c>
      <c r="B1468" s="694" t="s">
        <v>4286</v>
      </c>
      <c r="C1468" s="695">
        <v>20250001</v>
      </c>
      <c r="D1468" s="696" t="s">
        <v>4297</v>
      </c>
      <c r="E1468" s="671" t="s">
        <v>4067</v>
      </c>
      <c r="F1468" s="487" t="s">
        <v>4298</v>
      </c>
      <c r="G1468" s="698">
        <v>54191661</v>
      </c>
      <c r="H1468" s="649" t="s">
        <v>1653</v>
      </c>
      <c r="I1468" s="699">
        <v>74.83</v>
      </c>
      <c r="J1468" s="77">
        <v>5</v>
      </c>
      <c r="K1468" s="92"/>
    </row>
    <row r="1469" spans="1:11" ht="40.799999999999997" x14ac:dyDescent="0.25">
      <c r="A1469" s="14" t="s">
        <v>1506</v>
      </c>
      <c r="B1469" s="694" t="s">
        <v>4286</v>
      </c>
      <c r="C1469" s="695">
        <v>20250001</v>
      </c>
      <c r="D1469" s="696" t="s">
        <v>2358</v>
      </c>
      <c r="E1469" s="671" t="s">
        <v>4067</v>
      </c>
      <c r="F1469" s="487" t="s">
        <v>4299</v>
      </c>
      <c r="G1469" s="698">
        <v>54191661</v>
      </c>
      <c r="H1469" s="649" t="s">
        <v>1653</v>
      </c>
      <c r="I1469" s="699">
        <v>520</v>
      </c>
      <c r="J1469" s="77">
        <v>5</v>
      </c>
      <c r="K1469" s="92"/>
    </row>
    <row r="1470" spans="1:11" ht="40.799999999999997" x14ac:dyDescent="0.25">
      <c r="A1470" s="14" t="s">
        <v>1506</v>
      </c>
      <c r="B1470" s="694" t="s">
        <v>4300</v>
      </c>
      <c r="C1470" s="695">
        <v>331403</v>
      </c>
      <c r="D1470" s="696" t="s">
        <v>4289</v>
      </c>
      <c r="E1470" s="671" t="s">
        <v>2684</v>
      </c>
      <c r="F1470" s="487" t="s">
        <v>4301</v>
      </c>
      <c r="G1470" s="698">
        <v>31322831</v>
      </c>
      <c r="H1470" s="649" t="s">
        <v>2316</v>
      </c>
      <c r="I1470" s="699">
        <v>75.900000000000006</v>
      </c>
      <c r="J1470" s="77">
        <v>5</v>
      </c>
      <c r="K1470" s="92"/>
    </row>
    <row r="1471" spans="1:11" ht="61.2" x14ac:dyDescent="0.25">
      <c r="A1471" s="14" t="s">
        <v>1506</v>
      </c>
      <c r="B1471" s="634"/>
      <c r="C1471" s="635"/>
      <c r="D1471" s="636"/>
      <c r="E1471" s="636"/>
      <c r="F1471" s="673" t="s">
        <v>4302</v>
      </c>
      <c r="G1471" s="638"/>
      <c r="H1471" s="635"/>
      <c r="I1471" s="639"/>
      <c r="J1471" s="77">
        <v>5</v>
      </c>
      <c r="K1471" s="92"/>
    </row>
    <row r="1472" spans="1:11" ht="20.399999999999999" x14ac:dyDescent="0.25">
      <c r="A1472" s="14" t="s">
        <v>1506</v>
      </c>
      <c r="B1472" s="694" t="s">
        <v>4303</v>
      </c>
      <c r="C1472" s="695">
        <v>25038</v>
      </c>
      <c r="D1472" s="696" t="s">
        <v>2060</v>
      </c>
      <c r="E1472" s="671"/>
      <c r="F1472" s="487" t="s">
        <v>4304</v>
      </c>
      <c r="G1472" s="698">
        <v>37840029</v>
      </c>
      <c r="H1472" s="649" t="s">
        <v>2856</v>
      </c>
      <c r="I1472" s="699">
        <v>456</v>
      </c>
      <c r="J1472" s="77">
        <v>5</v>
      </c>
      <c r="K1472" s="92"/>
    </row>
    <row r="1473" spans="1:11" ht="30.6" x14ac:dyDescent="0.25">
      <c r="A1473" s="14" t="s">
        <v>1506</v>
      </c>
      <c r="B1473" s="694" t="s">
        <v>4303</v>
      </c>
      <c r="C1473" s="695">
        <v>25038</v>
      </c>
      <c r="D1473" s="696" t="s">
        <v>2060</v>
      </c>
      <c r="E1473" s="671"/>
      <c r="F1473" s="487" t="s">
        <v>4305</v>
      </c>
      <c r="G1473" s="698">
        <v>37840029</v>
      </c>
      <c r="H1473" s="649" t="s">
        <v>2856</v>
      </c>
      <c r="I1473" s="699">
        <v>1253.81</v>
      </c>
      <c r="J1473" s="77">
        <v>5</v>
      </c>
      <c r="K1473" s="92"/>
    </row>
    <row r="1474" spans="1:11" ht="20.399999999999999" x14ac:dyDescent="0.25">
      <c r="A1474" s="14" t="s">
        <v>1506</v>
      </c>
      <c r="B1474" s="694" t="s">
        <v>4303</v>
      </c>
      <c r="C1474" s="695">
        <v>25038</v>
      </c>
      <c r="D1474" s="696" t="s">
        <v>2060</v>
      </c>
      <c r="E1474" s="671"/>
      <c r="F1474" s="487" t="s">
        <v>4306</v>
      </c>
      <c r="G1474" s="698">
        <v>37840029</v>
      </c>
      <c r="H1474" s="649" t="s">
        <v>2856</v>
      </c>
      <c r="I1474" s="699">
        <v>1225</v>
      </c>
      <c r="J1474" s="77">
        <v>5</v>
      </c>
      <c r="K1474" s="92"/>
    </row>
    <row r="1475" spans="1:11" ht="13.2" x14ac:dyDescent="0.25">
      <c r="A1475" s="14" t="s">
        <v>1506</v>
      </c>
      <c r="B1475" s="694" t="s">
        <v>4303</v>
      </c>
      <c r="C1475" s="695">
        <v>25038</v>
      </c>
      <c r="D1475" s="696" t="s">
        <v>2060</v>
      </c>
      <c r="E1475" s="671"/>
      <c r="F1475" s="487" t="s">
        <v>4307</v>
      </c>
      <c r="G1475" s="698">
        <v>37840029</v>
      </c>
      <c r="H1475" s="649" t="s">
        <v>2856</v>
      </c>
      <c r="I1475" s="699">
        <v>65.19</v>
      </c>
      <c r="J1475" s="77">
        <v>5</v>
      </c>
      <c r="K1475" s="92"/>
    </row>
    <row r="1476" spans="1:11" ht="71.400000000000006" x14ac:dyDescent="0.25">
      <c r="A1476" s="14" t="s">
        <v>1506</v>
      </c>
      <c r="B1476" s="640"/>
      <c r="C1476" s="641"/>
      <c r="D1476" s="642"/>
      <c r="E1476" s="642"/>
      <c r="F1476" s="673" t="s">
        <v>4308</v>
      </c>
      <c r="G1476" s="643"/>
      <c r="H1476" s="644"/>
      <c r="I1476" s="645"/>
      <c r="J1476" s="77">
        <v>5</v>
      </c>
      <c r="K1476" s="92"/>
    </row>
    <row r="1477" spans="1:11" ht="40.799999999999997" x14ac:dyDescent="0.25">
      <c r="A1477" s="14" t="s">
        <v>1506</v>
      </c>
      <c r="B1477" s="694" t="s">
        <v>4309</v>
      </c>
      <c r="C1477" s="695" t="s">
        <v>4310</v>
      </c>
      <c r="D1477" s="696" t="s">
        <v>4237</v>
      </c>
      <c r="E1477" s="671"/>
      <c r="F1477" s="487" t="s">
        <v>4311</v>
      </c>
      <c r="G1477" s="698" t="s">
        <v>4312</v>
      </c>
      <c r="H1477" s="649" t="s">
        <v>4313</v>
      </c>
      <c r="I1477" s="699">
        <v>528</v>
      </c>
      <c r="J1477" s="77">
        <v>5</v>
      </c>
      <c r="K1477" s="92"/>
    </row>
    <row r="1478" spans="1:11" ht="51" x14ac:dyDescent="0.25">
      <c r="A1478" s="14" t="s">
        <v>1506</v>
      </c>
      <c r="B1478" s="694" t="s">
        <v>4314</v>
      </c>
      <c r="C1478" s="695" t="s">
        <v>4315</v>
      </c>
      <c r="D1478" s="696" t="s">
        <v>1731</v>
      </c>
      <c r="E1478" s="671" t="s">
        <v>2095</v>
      </c>
      <c r="F1478" s="487" t="s">
        <v>4316</v>
      </c>
      <c r="G1478" s="698">
        <v>31322831</v>
      </c>
      <c r="H1478" s="649" t="s">
        <v>2316</v>
      </c>
      <c r="I1478" s="699">
        <v>107.1</v>
      </c>
      <c r="J1478" s="77">
        <v>5</v>
      </c>
      <c r="K1478" s="92"/>
    </row>
    <row r="1479" spans="1:11" ht="40.799999999999997" x14ac:dyDescent="0.25">
      <c r="A1479" s="14" t="s">
        <v>1506</v>
      </c>
      <c r="B1479" s="694" t="s">
        <v>3912</v>
      </c>
      <c r="C1479" s="695" t="s">
        <v>3913</v>
      </c>
      <c r="D1479" s="696" t="s">
        <v>2524</v>
      </c>
      <c r="E1479" s="671" t="s">
        <v>2095</v>
      </c>
      <c r="F1479" s="487" t="s">
        <v>4317</v>
      </c>
      <c r="G1479" s="698">
        <v>31322831</v>
      </c>
      <c r="H1479" s="649" t="s">
        <v>2316</v>
      </c>
      <c r="I1479" s="699">
        <v>63.32</v>
      </c>
      <c r="J1479" s="77">
        <v>5</v>
      </c>
      <c r="K1479" s="92"/>
    </row>
    <row r="1480" spans="1:11" ht="40.799999999999997" x14ac:dyDescent="0.25">
      <c r="A1480" s="14" t="s">
        <v>1506</v>
      </c>
      <c r="B1480" s="694" t="s">
        <v>3912</v>
      </c>
      <c r="C1480" s="695" t="s">
        <v>4318</v>
      </c>
      <c r="D1480" s="696" t="s">
        <v>2828</v>
      </c>
      <c r="E1480" s="671" t="s">
        <v>2095</v>
      </c>
      <c r="F1480" s="487" t="s">
        <v>4319</v>
      </c>
      <c r="G1480" s="698">
        <v>31322831</v>
      </c>
      <c r="H1480" s="649" t="s">
        <v>2316</v>
      </c>
      <c r="I1480" s="699">
        <v>33.22</v>
      </c>
      <c r="J1480" s="77">
        <v>5</v>
      </c>
      <c r="K1480" s="92"/>
    </row>
    <row r="1481" spans="1:11" ht="40.799999999999997" x14ac:dyDescent="0.25">
      <c r="A1481" s="14" t="s">
        <v>1506</v>
      </c>
      <c r="B1481" s="694" t="s">
        <v>3912</v>
      </c>
      <c r="C1481" s="695" t="s">
        <v>4320</v>
      </c>
      <c r="D1481" s="696" t="s">
        <v>4321</v>
      </c>
      <c r="E1481" s="671" t="s">
        <v>2095</v>
      </c>
      <c r="F1481" s="487" t="s">
        <v>4322</v>
      </c>
      <c r="G1481" s="698">
        <v>31322831</v>
      </c>
      <c r="H1481" s="649" t="s">
        <v>2316</v>
      </c>
      <c r="I1481" s="699">
        <v>101.88</v>
      </c>
      <c r="J1481" s="77">
        <v>5</v>
      </c>
      <c r="K1481" s="92"/>
    </row>
    <row r="1482" spans="1:11" ht="61.2" x14ac:dyDescent="0.25">
      <c r="A1482" s="14" t="s">
        <v>1506</v>
      </c>
      <c r="B1482" s="694" t="s">
        <v>4323</v>
      </c>
      <c r="C1482" s="695" t="s">
        <v>4324</v>
      </c>
      <c r="D1482" s="696" t="s">
        <v>4075</v>
      </c>
      <c r="E1482" s="671" t="s">
        <v>1719</v>
      </c>
      <c r="F1482" s="487" t="s">
        <v>4325</v>
      </c>
      <c r="G1482" s="698">
        <v>31322831</v>
      </c>
      <c r="H1482" s="649" t="s">
        <v>2316</v>
      </c>
      <c r="I1482" s="699">
        <v>60.55</v>
      </c>
      <c r="J1482" s="77">
        <v>5</v>
      </c>
      <c r="K1482" s="92"/>
    </row>
    <row r="1483" spans="1:11" ht="61.2" x14ac:dyDescent="0.25">
      <c r="A1483" s="14" t="s">
        <v>1506</v>
      </c>
      <c r="B1483" s="694" t="s">
        <v>4323</v>
      </c>
      <c r="C1483" s="695" t="s">
        <v>4326</v>
      </c>
      <c r="D1483" s="696" t="s">
        <v>4327</v>
      </c>
      <c r="E1483" s="671" t="s">
        <v>1719</v>
      </c>
      <c r="F1483" s="487" t="s">
        <v>4328</v>
      </c>
      <c r="G1483" s="698">
        <v>31322831</v>
      </c>
      <c r="H1483" s="649" t="s">
        <v>2316</v>
      </c>
      <c r="I1483" s="699">
        <v>65.95</v>
      </c>
      <c r="J1483" s="77">
        <v>5</v>
      </c>
      <c r="K1483" s="92"/>
    </row>
    <row r="1484" spans="1:11" ht="30.6" x14ac:dyDescent="0.25">
      <c r="A1484" s="14" t="s">
        <v>1506</v>
      </c>
      <c r="B1484" s="694" t="s">
        <v>4329</v>
      </c>
      <c r="C1484" s="695">
        <v>1250219</v>
      </c>
      <c r="D1484" s="696" t="s">
        <v>1774</v>
      </c>
      <c r="E1484" s="671" t="s">
        <v>2226</v>
      </c>
      <c r="F1484" s="487" t="s">
        <v>4330</v>
      </c>
      <c r="G1484" s="698">
        <v>31322831</v>
      </c>
      <c r="H1484" s="649" t="s">
        <v>2316</v>
      </c>
      <c r="I1484" s="699">
        <v>64.55</v>
      </c>
      <c r="J1484" s="77">
        <v>5</v>
      </c>
      <c r="K1484" s="92"/>
    </row>
    <row r="1485" spans="1:11" ht="13.2" x14ac:dyDescent="0.25">
      <c r="A1485" s="14" t="s">
        <v>1506</v>
      </c>
      <c r="B1485" s="694" t="s">
        <v>4329</v>
      </c>
      <c r="C1485" s="695" t="s">
        <v>4329</v>
      </c>
      <c r="D1485" s="696" t="s">
        <v>2226</v>
      </c>
      <c r="E1485" s="671" t="s">
        <v>2226</v>
      </c>
      <c r="F1485" s="487" t="s">
        <v>3926</v>
      </c>
      <c r="G1485" s="698"/>
      <c r="H1485" s="649" t="s">
        <v>3924</v>
      </c>
      <c r="I1485" s="699">
        <v>42.36</v>
      </c>
      <c r="J1485" s="77">
        <v>5</v>
      </c>
      <c r="K1485" s="92"/>
    </row>
    <row r="1486" spans="1:11" ht="20.399999999999999" x14ac:dyDescent="0.25">
      <c r="A1486" s="14" t="s">
        <v>1506</v>
      </c>
      <c r="B1486" s="694" t="s">
        <v>4331</v>
      </c>
      <c r="C1486" s="695" t="s">
        <v>2623</v>
      </c>
      <c r="D1486" s="696" t="s">
        <v>2226</v>
      </c>
      <c r="E1486" s="671" t="s">
        <v>2104</v>
      </c>
      <c r="F1486" s="487" t="s">
        <v>4332</v>
      </c>
      <c r="G1486" s="698">
        <v>45024871</v>
      </c>
      <c r="H1486" s="649" t="s">
        <v>4333</v>
      </c>
      <c r="I1486" s="699">
        <v>530.25</v>
      </c>
      <c r="J1486" s="77">
        <v>5</v>
      </c>
      <c r="K1486" s="92"/>
    </row>
    <row r="1487" spans="1:11" ht="20.399999999999999" x14ac:dyDescent="0.25">
      <c r="A1487" s="14" t="s">
        <v>1506</v>
      </c>
      <c r="B1487" s="694" t="s">
        <v>4331</v>
      </c>
      <c r="C1487" s="695" t="s">
        <v>2623</v>
      </c>
      <c r="D1487" s="696" t="s">
        <v>2104</v>
      </c>
      <c r="E1487" s="671" t="s">
        <v>2104</v>
      </c>
      <c r="F1487" s="487" t="s">
        <v>4334</v>
      </c>
      <c r="G1487" s="698">
        <v>45024871</v>
      </c>
      <c r="H1487" s="649" t="s">
        <v>4333</v>
      </c>
      <c r="I1487" s="699">
        <v>150</v>
      </c>
      <c r="J1487" s="77">
        <v>5</v>
      </c>
      <c r="K1487" s="92"/>
    </row>
    <row r="1488" spans="1:11" ht="40.799999999999997" x14ac:dyDescent="0.25">
      <c r="A1488" s="14" t="s">
        <v>1506</v>
      </c>
      <c r="B1488" s="694" t="s">
        <v>4331</v>
      </c>
      <c r="C1488" s="695" t="s">
        <v>2623</v>
      </c>
      <c r="D1488" s="696" t="s">
        <v>3618</v>
      </c>
      <c r="E1488" s="671" t="s">
        <v>2104</v>
      </c>
      <c r="F1488" s="487" t="s">
        <v>4335</v>
      </c>
      <c r="G1488" s="698">
        <v>45024871</v>
      </c>
      <c r="H1488" s="649" t="s">
        <v>4333</v>
      </c>
      <c r="I1488" s="699">
        <v>823</v>
      </c>
      <c r="J1488" s="77">
        <v>5</v>
      </c>
      <c r="K1488" s="92"/>
    </row>
    <row r="1489" spans="1:11" ht="40.799999999999997" x14ac:dyDescent="0.25">
      <c r="A1489" s="14" t="s">
        <v>1506</v>
      </c>
      <c r="B1489" s="694" t="s">
        <v>4331</v>
      </c>
      <c r="C1489" s="695" t="s">
        <v>2623</v>
      </c>
      <c r="D1489" s="696" t="s">
        <v>3618</v>
      </c>
      <c r="E1489" s="671" t="s">
        <v>2104</v>
      </c>
      <c r="F1489" s="487" t="s">
        <v>4335</v>
      </c>
      <c r="G1489" s="698">
        <v>45024871</v>
      </c>
      <c r="H1489" s="649" t="s">
        <v>4333</v>
      </c>
      <c r="I1489" s="699">
        <v>58.9</v>
      </c>
      <c r="J1489" s="77">
        <v>5</v>
      </c>
      <c r="K1489" s="92"/>
    </row>
    <row r="1490" spans="1:11" ht="30.6" x14ac:dyDescent="0.25">
      <c r="A1490" s="14" t="s">
        <v>1506</v>
      </c>
      <c r="B1490" s="694" t="s">
        <v>4331</v>
      </c>
      <c r="C1490" s="695" t="s">
        <v>2623</v>
      </c>
      <c r="D1490" s="696" t="s">
        <v>3618</v>
      </c>
      <c r="E1490" s="671" t="s">
        <v>2104</v>
      </c>
      <c r="F1490" s="487" t="s">
        <v>4336</v>
      </c>
      <c r="G1490" s="698">
        <v>45024871</v>
      </c>
      <c r="H1490" s="649" t="s">
        <v>4333</v>
      </c>
      <c r="I1490" s="699">
        <v>1980</v>
      </c>
      <c r="J1490" s="77">
        <v>5</v>
      </c>
      <c r="K1490" s="92"/>
    </row>
    <row r="1491" spans="1:11" ht="20.399999999999999" x14ac:dyDescent="0.25">
      <c r="A1491" s="14" t="s">
        <v>1506</v>
      </c>
      <c r="B1491" s="694" t="s">
        <v>4331</v>
      </c>
      <c r="C1491" s="695" t="s">
        <v>2623</v>
      </c>
      <c r="D1491" s="696" t="s">
        <v>4337</v>
      </c>
      <c r="E1491" s="671" t="s">
        <v>2104</v>
      </c>
      <c r="F1491" s="487" t="s">
        <v>4338</v>
      </c>
      <c r="G1491" s="698">
        <v>45024871</v>
      </c>
      <c r="H1491" s="649" t="s">
        <v>4333</v>
      </c>
      <c r="I1491" s="699">
        <v>1543.65</v>
      </c>
      <c r="J1491" s="77">
        <v>5</v>
      </c>
      <c r="K1491" s="92"/>
    </row>
    <row r="1492" spans="1:11" ht="40.799999999999997" x14ac:dyDescent="0.25">
      <c r="A1492" s="14" t="s">
        <v>1506</v>
      </c>
      <c r="B1492" s="694" t="s">
        <v>4331</v>
      </c>
      <c r="C1492" s="695" t="s">
        <v>2623</v>
      </c>
      <c r="D1492" s="696" t="s">
        <v>1731</v>
      </c>
      <c r="E1492" s="671" t="s">
        <v>2104</v>
      </c>
      <c r="F1492" s="487" t="s">
        <v>4339</v>
      </c>
      <c r="G1492" s="698">
        <v>45024871</v>
      </c>
      <c r="H1492" s="649" t="s">
        <v>4333</v>
      </c>
      <c r="I1492" s="699">
        <v>493.45</v>
      </c>
      <c r="J1492" s="77">
        <v>5</v>
      </c>
      <c r="K1492" s="92"/>
    </row>
    <row r="1493" spans="1:11" ht="30.6" x14ac:dyDescent="0.25">
      <c r="A1493" s="14" t="s">
        <v>1506</v>
      </c>
      <c r="B1493" s="694" t="s">
        <v>4331</v>
      </c>
      <c r="C1493" s="695" t="s">
        <v>2623</v>
      </c>
      <c r="D1493" s="696" t="s">
        <v>1731</v>
      </c>
      <c r="E1493" s="671" t="s">
        <v>2104</v>
      </c>
      <c r="F1493" s="487" t="s">
        <v>4340</v>
      </c>
      <c r="G1493" s="698">
        <v>45024871</v>
      </c>
      <c r="H1493" s="649" t="s">
        <v>4333</v>
      </c>
      <c r="I1493" s="699">
        <v>435.65</v>
      </c>
      <c r="J1493" s="77">
        <v>5</v>
      </c>
      <c r="K1493" s="92"/>
    </row>
    <row r="1494" spans="1:11" ht="20.399999999999999" x14ac:dyDescent="0.25">
      <c r="A1494" s="14" t="s">
        <v>1506</v>
      </c>
      <c r="B1494" s="694" t="s">
        <v>4331</v>
      </c>
      <c r="C1494" s="695" t="s">
        <v>2623</v>
      </c>
      <c r="D1494" s="696" t="s">
        <v>2789</v>
      </c>
      <c r="E1494" s="671" t="s">
        <v>2104</v>
      </c>
      <c r="F1494" s="487" t="s">
        <v>4341</v>
      </c>
      <c r="G1494" s="698">
        <v>45024871</v>
      </c>
      <c r="H1494" s="649" t="s">
        <v>4333</v>
      </c>
      <c r="I1494" s="699">
        <v>42.6</v>
      </c>
      <c r="J1494" s="77">
        <v>5</v>
      </c>
      <c r="K1494" s="92"/>
    </row>
    <row r="1495" spans="1:11" ht="20.399999999999999" x14ac:dyDescent="0.25">
      <c r="A1495" s="14" t="s">
        <v>1506</v>
      </c>
      <c r="B1495" s="694" t="s">
        <v>4331</v>
      </c>
      <c r="C1495" s="695" t="s">
        <v>2623</v>
      </c>
      <c r="D1495" s="696" t="s">
        <v>1928</v>
      </c>
      <c r="E1495" s="671" t="s">
        <v>2104</v>
      </c>
      <c r="F1495" s="487" t="s">
        <v>4342</v>
      </c>
      <c r="G1495" s="698">
        <v>45024871</v>
      </c>
      <c r="H1495" s="649" t="s">
        <v>4333</v>
      </c>
      <c r="I1495" s="699">
        <v>42.5</v>
      </c>
      <c r="J1495" s="77">
        <v>5</v>
      </c>
      <c r="K1495" s="92"/>
    </row>
    <row r="1496" spans="1:11" ht="61.2" x14ac:dyDescent="0.25">
      <c r="A1496" s="14" t="s">
        <v>1506</v>
      </c>
      <c r="B1496" s="640"/>
      <c r="C1496" s="641"/>
      <c r="D1496" s="642"/>
      <c r="E1496" s="642"/>
      <c r="F1496" s="673" t="s">
        <v>4343</v>
      </c>
      <c r="G1496" s="643"/>
      <c r="H1496" s="644"/>
      <c r="I1496" s="645"/>
      <c r="J1496" s="77">
        <v>5</v>
      </c>
      <c r="K1496" s="92"/>
    </row>
    <row r="1497" spans="1:11" ht="40.799999999999997" x14ac:dyDescent="0.25">
      <c r="A1497" s="14" t="s">
        <v>1506</v>
      </c>
      <c r="B1497" s="694" t="s">
        <v>4344</v>
      </c>
      <c r="C1497" s="695">
        <v>6222</v>
      </c>
      <c r="D1497" s="696" t="s">
        <v>2100</v>
      </c>
      <c r="E1497" s="671" t="s">
        <v>2110</v>
      </c>
      <c r="F1497" s="487" t="s">
        <v>4345</v>
      </c>
      <c r="G1497" s="698">
        <v>31731945</v>
      </c>
      <c r="H1497" s="649" t="s">
        <v>4346</v>
      </c>
      <c r="I1497" s="699">
        <v>122.5</v>
      </c>
      <c r="J1497" s="77">
        <v>5</v>
      </c>
      <c r="K1497" s="92"/>
    </row>
    <row r="1498" spans="1:11" ht="40.799999999999997" x14ac:dyDescent="0.25">
      <c r="A1498" s="14" t="s">
        <v>1506</v>
      </c>
      <c r="B1498" s="694" t="s">
        <v>4344</v>
      </c>
      <c r="C1498" s="695">
        <v>1125963</v>
      </c>
      <c r="D1498" s="696" t="s">
        <v>2226</v>
      </c>
      <c r="E1498" s="671" t="s">
        <v>2110</v>
      </c>
      <c r="F1498" s="487" t="s">
        <v>4347</v>
      </c>
      <c r="G1498" s="698">
        <v>31322831</v>
      </c>
      <c r="H1498" s="649" t="s">
        <v>2316</v>
      </c>
      <c r="I1498" s="699">
        <v>51.9</v>
      </c>
      <c r="J1498" s="77">
        <v>5</v>
      </c>
      <c r="K1498" s="92"/>
    </row>
    <row r="1499" spans="1:11" ht="40.799999999999997" x14ac:dyDescent="0.25">
      <c r="A1499" s="14" t="s">
        <v>1506</v>
      </c>
      <c r="B1499" s="694" t="s">
        <v>4348</v>
      </c>
      <c r="C1499" s="695">
        <v>1539470</v>
      </c>
      <c r="D1499" s="696" t="s">
        <v>2163</v>
      </c>
      <c r="E1499" s="671" t="s">
        <v>4096</v>
      </c>
      <c r="F1499" s="487" t="s">
        <v>4349</v>
      </c>
      <c r="G1499" s="698">
        <v>31322831</v>
      </c>
      <c r="H1499" s="649" t="s">
        <v>2316</v>
      </c>
      <c r="I1499" s="699">
        <v>87.05</v>
      </c>
      <c r="J1499" s="77">
        <v>5</v>
      </c>
      <c r="K1499" s="92"/>
    </row>
    <row r="1500" spans="1:11" ht="51" x14ac:dyDescent="0.25">
      <c r="A1500" s="14" t="s">
        <v>1506</v>
      </c>
      <c r="B1500" s="694" t="s">
        <v>4348</v>
      </c>
      <c r="C1500" s="695">
        <v>1228419</v>
      </c>
      <c r="D1500" s="696" t="s">
        <v>2100</v>
      </c>
      <c r="E1500" s="671" t="s">
        <v>4096</v>
      </c>
      <c r="F1500" s="487" t="s">
        <v>4350</v>
      </c>
      <c r="G1500" s="698">
        <v>31322831</v>
      </c>
      <c r="H1500" s="649" t="s">
        <v>2316</v>
      </c>
      <c r="I1500" s="699">
        <v>41.25</v>
      </c>
      <c r="J1500" s="77">
        <v>5</v>
      </c>
      <c r="K1500" s="92"/>
    </row>
    <row r="1501" spans="1:11" ht="30.6" x14ac:dyDescent="0.25">
      <c r="A1501" s="14" t="s">
        <v>1506</v>
      </c>
      <c r="B1501" s="694" t="s">
        <v>4351</v>
      </c>
      <c r="C1501" s="695">
        <v>225016</v>
      </c>
      <c r="D1501" s="696" t="s">
        <v>2163</v>
      </c>
      <c r="E1501" s="671" t="s">
        <v>4352</v>
      </c>
      <c r="F1501" s="487" t="s">
        <v>4353</v>
      </c>
      <c r="G1501" s="698">
        <v>31300421</v>
      </c>
      <c r="H1501" s="649" t="s">
        <v>4354</v>
      </c>
      <c r="I1501" s="699">
        <v>1220</v>
      </c>
      <c r="J1501" s="77">
        <v>5</v>
      </c>
      <c r="K1501" s="92"/>
    </row>
    <row r="1502" spans="1:11" ht="40.799999999999997" x14ac:dyDescent="0.25">
      <c r="A1502" s="14" t="s">
        <v>1506</v>
      </c>
      <c r="B1502" s="694" t="s">
        <v>4351</v>
      </c>
      <c r="C1502" s="695">
        <v>225016</v>
      </c>
      <c r="D1502" s="696" t="s">
        <v>2163</v>
      </c>
      <c r="E1502" s="671" t="s">
        <v>4352</v>
      </c>
      <c r="F1502" s="487" t="s">
        <v>4355</v>
      </c>
      <c r="G1502" s="698">
        <v>31300421</v>
      </c>
      <c r="H1502" s="649" t="s">
        <v>4354</v>
      </c>
      <c r="I1502" s="699">
        <v>170.14</v>
      </c>
      <c r="J1502" s="77">
        <v>5</v>
      </c>
      <c r="K1502" s="92"/>
    </row>
    <row r="1503" spans="1:11" ht="20.399999999999999" x14ac:dyDescent="0.25">
      <c r="A1503" s="14" t="s">
        <v>1506</v>
      </c>
      <c r="B1503" s="694" t="s">
        <v>4351</v>
      </c>
      <c r="C1503" s="695">
        <v>225016</v>
      </c>
      <c r="D1503" s="696" t="s">
        <v>2215</v>
      </c>
      <c r="E1503" s="671" t="s">
        <v>4352</v>
      </c>
      <c r="F1503" s="487" t="s">
        <v>4356</v>
      </c>
      <c r="G1503" s="698">
        <v>31300421</v>
      </c>
      <c r="H1503" s="649" t="s">
        <v>4354</v>
      </c>
      <c r="I1503" s="699">
        <v>849.55</v>
      </c>
      <c r="J1503" s="77">
        <v>5</v>
      </c>
      <c r="K1503" s="92"/>
    </row>
    <row r="1504" spans="1:11" ht="40.799999999999997" x14ac:dyDescent="0.25">
      <c r="A1504" s="14" t="s">
        <v>1506</v>
      </c>
      <c r="B1504" s="694" t="s">
        <v>4351</v>
      </c>
      <c r="C1504" s="695">
        <v>225016</v>
      </c>
      <c r="D1504" s="696" t="s">
        <v>2188</v>
      </c>
      <c r="E1504" s="671" t="s">
        <v>4352</v>
      </c>
      <c r="F1504" s="487" t="s">
        <v>4357</v>
      </c>
      <c r="G1504" s="698">
        <v>31300421</v>
      </c>
      <c r="H1504" s="649" t="s">
        <v>4354</v>
      </c>
      <c r="I1504" s="699">
        <v>720.78</v>
      </c>
      <c r="J1504" s="77">
        <v>5</v>
      </c>
      <c r="K1504" s="92"/>
    </row>
    <row r="1505" spans="1:11" ht="20.399999999999999" x14ac:dyDescent="0.25">
      <c r="A1505" s="14" t="s">
        <v>1506</v>
      </c>
      <c r="B1505" s="694" t="s">
        <v>4351</v>
      </c>
      <c r="C1505" s="695">
        <v>225016</v>
      </c>
      <c r="D1505" s="696" t="s">
        <v>1719</v>
      </c>
      <c r="E1505" s="671" t="s">
        <v>4352</v>
      </c>
      <c r="F1505" s="487" t="s">
        <v>4358</v>
      </c>
      <c r="G1505" s="698">
        <v>31300421</v>
      </c>
      <c r="H1505" s="649" t="s">
        <v>4354</v>
      </c>
      <c r="I1505" s="699">
        <v>132.94999999999999</v>
      </c>
      <c r="J1505" s="77">
        <v>5</v>
      </c>
      <c r="K1505" s="92"/>
    </row>
    <row r="1506" spans="1:11" ht="30.6" x14ac:dyDescent="0.25">
      <c r="A1506" s="14" t="s">
        <v>1506</v>
      </c>
      <c r="B1506" s="694" t="s">
        <v>4351</v>
      </c>
      <c r="C1506" s="695">
        <v>225016</v>
      </c>
      <c r="D1506" s="696" t="s">
        <v>1719</v>
      </c>
      <c r="E1506" s="671" t="s">
        <v>4352</v>
      </c>
      <c r="F1506" s="487" t="s">
        <v>4359</v>
      </c>
      <c r="G1506" s="698">
        <v>31300421</v>
      </c>
      <c r="H1506" s="649" t="s">
        <v>4354</v>
      </c>
      <c r="I1506" s="699">
        <v>159.19999999999999</v>
      </c>
      <c r="J1506" s="77">
        <v>5</v>
      </c>
      <c r="K1506" s="92"/>
    </row>
    <row r="1507" spans="1:11" ht="40.799999999999997" x14ac:dyDescent="0.25">
      <c r="A1507" s="14" t="s">
        <v>1506</v>
      </c>
      <c r="B1507" s="694" t="s">
        <v>4351</v>
      </c>
      <c r="C1507" s="695">
        <v>225016</v>
      </c>
      <c r="D1507" s="696" t="s">
        <v>2202</v>
      </c>
      <c r="E1507" s="671" t="s">
        <v>4352</v>
      </c>
      <c r="F1507" s="487" t="s">
        <v>4360</v>
      </c>
      <c r="G1507" s="698">
        <v>31300421</v>
      </c>
      <c r="H1507" s="649" t="s">
        <v>4354</v>
      </c>
      <c r="I1507" s="699">
        <v>167.38</v>
      </c>
      <c r="J1507" s="77">
        <v>5</v>
      </c>
      <c r="K1507" s="92"/>
    </row>
    <row r="1508" spans="1:11" ht="40.799999999999997" x14ac:dyDescent="0.25">
      <c r="A1508" s="14" t="s">
        <v>1506</v>
      </c>
      <c r="B1508" s="694" t="s">
        <v>4351</v>
      </c>
      <c r="C1508" s="695">
        <v>225016</v>
      </c>
      <c r="D1508" s="696" t="s">
        <v>4352</v>
      </c>
      <c r="E1508" s="671" t="s">
        <v>4352</v>
      </c>
      <c r="F1508" s="487" t="s">
        <v>4361</v>
      </c>
      <c r="G1508" s="698">
        <v>31300421</v>
      </c>
      <c r="H1508" s="649" t="s">
        <v>4354</v>
      </c>
      <c r="I1508" s="699">
        <v>1800</v>
      </c>
      <c r="J1508" s="77">
        <v>5</v>
      </c>
      <c r="K1508" s="92"/>
    </row>
    <row r="1509" spans="1:11" ht="71.400000000000006" x14ac:dyDescent="0.25">
      <c r="A1509" s="14" t="s">
        <v>1506</v>
      </c>
      <c r="B1509" s="640"/>
      <c r="C1509" s="641"/>
      <c r="D1509" s="642"/>
      <c r="E1509" s="642"/>
      <c r="F1509" s="673" t="s">
        <v>4929</v>
      </c>
      <c r="G1509" s="643"/>
      <c r="H1509" s="644"/>
      <c r="I1509" s="645"/>
      <c r="J1509" s="77">
        <v>5</v>
      </c>
      <c r="K1509" s="92"/>
    </row>
    <row r="1510" spans="1:11" ht="51" x14ac:dyDescent="0.25">
      <c r="A1510" s="14" t="s">
        <v>1506</v>
      </c>
      <c r="B1510" s="694" t="s">
        <v>4930</v>
      </c>
      <c r="C1510" s="695">
        <v>1278950</v>
      </c>
      <c r="D1510" s="696" t="s">
        <v>3112</v>
      </c>
      <c r="E1510" s="671" t="s">
        <v>4096</v>
      </c>
      <c r="F1510" s="487" t="s">
        <v>4931</v>
      </c>
      <c r="G1510" s="698">
        <v>31322831</v>
      </c>
      <c r="H1510" s="649" t="s">
        <v>2316</v>
      </c>
      <c r="I1510" s="699">
        <v>65.900000000000006</v>
      </c>
      <c r="J1510" s="77">
        <v>5</v>
      </c>
      <c r="K1510" s="92"/>
    </row>
    <row r="1511" spans="1:11" ht="51" x14ac:dyDescent="0.25">
      <c r="A1511" s="14" t="s">
        <v>1506</v>
      </c>
      <c r="B1511" s="694" t="s">
        <v>4932</v>
      </c>
      <c r="C1511" s="695">
        <v>1056516</v>
      </c>
      <c r="D1511" s="696" t="s">
        <v>2159</v>
      </c>
      <c r="E1511" s="671" t="s">
        <v>4770</v>
      </c>
      <c r="F1511" s="487" t="s">
        <v>4933</v>
      </c>
      <c r="G1511" s="698">
        <v>31322831</v>
      </c>
      <c r="H1511" s="649" t="s">
        <v>2316</v>
      </c>
      <c r="I1511" s="699">
        <v>75.39</v>
      </c>
      <c r="J1511" s="77">
        <v>5</v>
      </c>
      <c r="K1511" s="92"/>
    </row>
    <row r="1512" spans="1:11" ht="40.799999999999997" x14ac:dyDescent="0.25">
      <c r="A1512" s="14" t="s">
        <v>1506</v>
      </c>
      <c r="B1512" s="694" t="s">
        <v>4934</v>
      </c>
      <c r="C1512" s="695">
        <v>225011</v>
      </c>
      <c r="D1512" s="696" t="s">
        <v>4898</v>
      </c>
      <c r="E1512" s="671"/>
      <c r="F1512" s="487" t="s">
        <v>4935</v>
      </c>
      <c r="G1512" s="698">
        <v>30042131</v>
      </c>
      <c r="H1512" s="649" t="s">
        <v>2655</v>
      </c>
      <c r="I1512" s="699">
        <v>85</v>
      </c>
      <c r="J1512" s="77">
        <v>5</v>
      </c>
      <c r="K1512" s="92"/>
    </row>
    <row r="1513" spans="1:11" ht="20.399999999999999" x14ac:dyDescent="0.25">
      <c r="A1513" s="14" t="s">
        <v>1506</v>
      </c>
      <c r="B1513" s="694" t="s">
        <v>4936</v>
      </c>
      <c r="C1513" s="695" t="s">
        <v>1956</v>
      </c>
      <c r="D1513" s="696" t="s">
        <v>2891</v>
      </c>
      <c r="E1513" s="671" t="s">
        <v>4770</v>
      </c>
      <c r="F1513" s="487" t="s">
        <v>4937</v>
      </c>
      <c r="G1513" s="698">
        <v>45024871</v>
      </c>
      <c r="H1513" s="649" t="s">
        <v>4333</v>
      </c>
      <c r="I1513" s="699">
        <v>416.2</v>
      </c>
      <c r="J1513" s="77">
        <v>5</v>
      </c>
      <c r="K1513" s="92"/>
    </row>
    <row r="1514" spans="1:11" ht="30.6" x14ac:dyDescent="0.25">
      <c r="A1514" s="14" t="s">
        <v>1506</v>
      </c>
      <c r="B1514" s="694" t="s">
        <v>4936</v>
      </c>
      <c r="C1514" s="695" t="s">
        <v>1956</v>
      </c>
      <c r="D1514" s="696" t="s">
        <v>4938</v>
      </c>
      <c r="E1514" s="671" t="s">
        <v>4770</v>
      </c>
      <c r="F1514" s="487" t="s">
        <v>4939</v>
      </c>
      <c r="G1514" s="698">
        <v>45024871</v>
      </c>
      <c r="H1514" s="649" t="s">
        <v>4333</v>
      </c>
      <c r="I1514" s="699">
        <v>825.5</v>
      </c>
      <c r="J1514" s="77">
        <v>5</v>
      </c>
      <c r="K1514" s="92"/>
    </row>
    <row r="1515" spans="1:11" ht="20.399999999999999" x14ac:dyDescent="0.25">
      <c r="A1515" s="14" t="s">
        <v>1506</v>
      </c>
      <c r="B1515" s="694" t="s">
        <v>4936</v>
      </c>
      <c r="C1515" s="695" t="s">
        <v>1956</v>
      </c>
      <c r="D1515" s="696" t="s">
        <v>2289</v>
      </c>
      <c r="E1515" s="671" t="s">
        <v>4770</v>
      </c>
      <c r="F1515" s="487" t="s">
        <v>4940</v>
      </c>
      <c r="G1515" s="698">
        <v>45024871</v>
      </c>
      <c r="H1515" s="649" t="s">
        <v>4333</v>
      </c>
      <c r="I1515" s="699">
        <v>59.2</v>
      </c>
      <c r="J1515" s="77">
        <v>5</v>
      </c>
      <c r="K1515" s="92"/>
    </row>
    <row r="1516" spans="1:11" ht="20.399999999999999" x14ac:dyDescent="0.25">
      <c r="A1516" s="14" t="s">
        <v>1506</v>
      </c>
      <c r="B1516" s="694" t="s">
        <v>4936</v>
      </c>
      <c r="C1516" s="695" t="s">
        <v>1956</v>
      </c>
      <c r="D1516" s="696" t="s">
        <v>4941</v>
      </c>
      <c r="E1516" s="671" t="s">
        <v>4770</v>
      </c>
      <c r="F1516" s="487" t="s">
        <v>4942</v>
      </c>
      <c r="G1516" s="698">
        <v>45024871</v>
      </c>
      <c r="H1516" s="649" t="s">
        <v>4333</v>
      </c>
      <c r="I1516" s="699">
        <v>135</v>
      </c>
      <c r="J1516" s="77">
        <v>5</v>
      </c>
      <c r="K1516" s="92"/>
    </row>
    <row r="1517" spans="1:11" ht="20.399999999999999" x14ac:dyDescent="0.25">
      <c r="A1517" s="14" t="s">
        <v>1506</v>
      </c>
      <c r="B1517" s="694" t="s">
        <v>4936</v>
      </c>
      <c r="C1517" s="695" t="s">
        <v>1956</v>
      </c>
      <c r="D1517" s="696" t="s">
        <v>2891</v>
      </c>
      <c r="E1517" s="671" t="s">
        <v>4770</v>
      </c>
      <c r="F1517" s="487" t="s">
        <v>4943</v>
      </c>
      <c r="G1517" s="698">
        <v>45024871</v>
      </c>
      <c r="H1517" s="649" t="s">
        <v>4333</v>
      </c>
      <c r="I1517" s="699">
        <v>1640</v>
      </c>
      <c r="J1517" s="77">
        <v>5</v>
      </c>
      <c r="K1517" s="92"/>
    </row>
    <row r="1518" spans="1:11" ht="20.399999999999999" x14ac:dyDescent="0.25">
      <c r="A1518" s="14" t="s">
        <v>1506</v>
      </c>
      <c r="B1518" s="694" t="s">
        <v>4936</v>
      </c>
      <c r="C1518" s="695" t="s">
        <v>1956</v>
      </c>
      <c r="D1518" s="696" t="s">
        <v>2891</v>
      </c>
      <c r="E1518" s="671" t="s">
        <v>4770</v>
      </c>
      <c r="F1518" s="487" t="s">
        <v>4944</v>
      </c>
      <c r="G1518" s="698">
        <v>45024871</v>
      </c>
      <c r="H1518" s="649" t="s">
        <v>4333</v>
      </c>
      <c r="I1518" s="699">
        <v>440</v>
      </c>
      <c r="J1518" s="77">
        <v>5</v>
      </c>
      <c r="K1518" s="92"/>
    </row>
    <row r="1519" spans="1:11" ht="20.399999999999999" x14ac:dyDescent="0.25">
      <c r="A1519" s="14" t="s">
        <v>1506</v>
      </c>
      <c r="B1519" s="694" t="s">
        <v>4936</v>
      </c>
      <c r="C1519" s="695" t="s">
        <v>1956</v>
      </c>
      <c r="D1519" s="696" t="s">
        <v>4945</v>
      </c>
      <c r="E1519" s="671" t="s">
        <v>4770</v>
      </c>
      <c r="F1519" s="487" t="s">
        <v>4946</v>
      </c>
      <c r="G1519" s="698">
        <v>45024871</v>
      </c>
      <c r="H1519" s="649" t="s">
        <v>4333</v>
      </c>
      <c r="I1519" s="699">
        <v>1050.95</v>
      </c>
      <c r="J1519" s="77">
        <v>5</v>
      </c>
      <c r="K1519" s="92"/>
    </row>
    <row r="1520" spans="1:11" ht="30.6" x14ac:dyDescent="0.25">
      <c r="A1520" s="14" t="s">
        <v>1506</v>
      </c>
      <c r="B1520" s="694" t="s">
        <v>4936</v>
      </c>
      <c r="C1520" s="695" t="s">
        <v>1956</v>
      </c>
      <c r="D1520" s="696" t="s">
        <v>2891</v>
      </c>
      <c r="E1520" s="671" t="s">
        <v>4770</v>
      </c>
      <c r="F1520" s="487" t="s">
        <v>4947</v>
      </c>
      <c r="G1520" s="698">
        <v>45024871</v>
      </c>
      <c r="H1520" s="649" t="s">
        <v>4333</v>
      </c>
      <c r="I1520" s="699">
        <v>256</v>
      </c>
      <c r="J1520" s="77">
        <v>5</v>
      </c>
      <c r="K1520" s="92"/>
    </row>
    <row r="1521" spans="1:11" ht="30.6" x14ac:dyDescent="0.25">
      <c r="A1521" s="14" t="s">
        <v>1506</v>
      </c>
      <c r="B1521" s="694" t="s">
        <v>4936</v>
      </c>
      <c r="C1521" s="695" t="s">
        <v>1956</v>
      </c>
      <c r="D1521" s="696" t="s">
        <v>4948</v>
      </c>
      <c r="E1521" s="671" t="s">
        <v>4770</v>
      </c>
      <c r="F1521" s="487" t="s">
        <v>4949</v>
      </c>
      <c r="G1521" s="698">
        <v>45024871</v>
      </c>
      <c r="H1521" s="649" t="s">
        <v>4333</v>
      </c>
      <c r="I1521" s="699">
        <v>790.7</v>
      </c>
      <c r="J1521" s="77">
        <v>5</v>
      </c>
      <c r="K1521" s="92"/>
    </row>
    <row r="1522" spans="1:11" ht="20.399999999999999" x14ac:dyDescent="0.25">
      <c r="A1522" s="14" t="s">
        <v>1506</v>
      </c>
      <c r="B1522" s="694" t="s">
        <v>4936</v>
      </c>
      <c r="C1522" s="695" t="s">
        <v>1956</v>
      </c>
      <c r="D1522" s="696" t="s">
        <v>2289</v>
      </c>
      <c r="E1522" s="671" t="s">
        <v>4770</v>
      </c>
      <c r="F1522" s="487" t="s">
        <v>4950</v>
      </c>
      <c r="G1522" s="698">
        <v>45024871</v>
      </c>
      <c r="H1522" s="649" t="s">
        <v>4333</v>
      </c>
      <c r="I1522" s="699">
        <v>26.25</v>
      </c>
      <c r="J1522" s="77">
        <v>5</v>
      </c>
      <c r="K1522" s="92"/>
    </row>
    <row r="1523" spans="1:11" ht="20.399999999999999" x14ac:dyDescent="0.25">
      <c r="A1523" s="14" t="s">
        <v>1506</v>
      </c>
      <c r="B1523" s="694" t="s">
        <v>4936</v>
      </c>
      <c r="C1523" s="695" t="s">
        <v>1956</v>
      </c>
      <c r="D1523" s="696" t="s">
        <v>4945</v>
      </c>
      <c r="E1523" s="671" t="s">
        <v>4770</v>
      </c>
      <c r="F1523" s="487" t="s">
        <v>4951</v>
      </c>
      <c r="G1523" s="698">
        <v>45024871</v>
      </c>
      <c r="H1523" s="649" t="s">
        <v>4333</v>
      </c>
      <c r="I1523" s="699">
        <v>10.199999999999999</v>
      </c>
      <c r="J1523" s="77">
        <v>5</v>
      </c>
      <c r="K1523" s="92"/>
    </row>
    <row r="1524" spans="1:11" ht="51" x14ac:dyDescent="0.25">
      <c r="A1524" s="14" t="s">
        <v>1506</v>
      </c>
      <c r="B1524" s="634"/>
      <c r="C1524" s="635"/>
      <c r="D1524" s="636"/>
      <c r="E1524" s="636"/>
      <c r="F1524" s="673" t="s">
        <v>4362</v>
      </c>
      <c r="G1524" s="638"/>
      <c r="H1524" s="635"/>
      <c r="I1524" s="639"/>
      <c r="J1524" s="77">
        <v>5</v>
      </c>
      <c r="K1524" s="92"/>
    </row>
    <row r="1525" spans="1:11" ht="30.6" x14ac:dyDescent="0.25">
      <c r="A1525" s="14" t="s">
        <v>1506</v>
      </c>
      <c r="B1525" s="694" t="s">
        <v>4363</v>
      </c>
      <c r="C1525" s="695">
        <v>25046</v>
      </c>
      <c r="D1525" s="696" t="s">
        <v>4364</v>
      </c>
      <c r="E1525" s="671"/>
      <c r="F1525" s="487" t="s">
        <v>4365</v>
      </c>
      <c r="G1525" s="698">
        <v>37840029</v>
      </c>
      <c r="H1525" s="649" t="s">
        <v>2856</v>
      </c>
      <c r="I1525" s="699">
        <v>592</v>
      </c>
      <c r="J1525" s="77">
        <v>5</v>
      </c>
      <c r="K1525" s="92"/>
    </row>
    <row r="1526" spans="1:11" ht="20.399999999999999" x14ac:dyDescent="0.25">
      <c r="A1526" s="14" t="s">
        <v>1506</v>
      </c>
      <c r="B1526" s="694" t="s">
        <v>4363</v>
      </c>
      <c r="C1526" s="695">
        <v>25046</v>
      </c>
      <c r="D1526" s="696" t="s">
        <v>4364</v>
      </c>
      <c r="E1526" s="671"/>
      <c r="F1526" s="487" t="s">
        <v>4366</v>
      </c>
      <c r="G1526" s="698">
        <v>37840029</v>
      </c>
      <c r="H1526" s="649" t="s">
        <v>2856</v>
      </c>
      <c r="I1526" s="699">
        <v>402.5</v>
      </c>
      <c r="J1526" s="77">
        <v>5</v>
      </c>
      <c r="K1526" s="92"/>
    </row>
    <row r="1527" spans="1:11" ht="30.6" x14ac:dyDescent="0.25">
      <c r="A1527" s="14" t="s">
        <v>1506</v>
      </c>
      <c r="B1527" s="694" t="s">
        <v>4363</v>
      </c>
      <c r="C1527" s="695">
        <v>25046</v>
      </c>
      <c r="D1527" s="696" t="s">
        <v>4364</v>
      </c>
      <c r="E1527" s="671"/>
      <c r="F1527" s="487" t="s">
        <v>4367</v>
      </c>
      <c r="G1527" s="698">
        <v>37840029</v>
      </c>
      <c r="H1527" s="649" t="s">
        <v>2856</v>
      </c>
      <c r="I1527" s="699">
        <v>720</v>
      </c>
      <c r="J1527" s="77">
        <v>5</v>
      </c>
      <c r="K1527" s="92"/>
    </row>
    <row r="1528" spans="1:11" ht="20.399999999999999" x14ac:dyDescent="0.25">
      <c r="A1528" s="14" t="s">
        <v>1506</v>
      </c>
      <c r="B1528" s="694" t="s">
        <v>4363</v>
      </c>
      <c r="C1528" s="695">
        <v>25046</v>
      </c>
      <c r="D1528" s="696" t="s">
        <v>4364</v>
      </c>
      <c r="E1528" s="671"/>
      <c r="F1528" s="487" t="s">
        <v>4368</v>
      </c>
      <c r="G1528" s="698">
        <v>37840029</v>
      </c>
      <c r="H1528" s="649" t="s">
        <v>2856</v>
      </c>
      <c r="I1528" s="699">
        <v>221.4</v>
      </c>
      <c r="J1528" s="77">
        <v>5</v>
      </c>
      <c r="K1528" s="92"/>
    </row>
    <row r="1529" spans="1:11" ht="13.2" x14ac:dyDescent="0.25">
      <c r="A1529" s="14" t="s">
        <v>1506</v>
      </c>
      <c r="B1529" s="694" t="s">
        <v>4363</v>
      </c>
      <c r="C1529" s="695">
        <v>25046</v>
      </c>
      <c r="D1529" s="696" t="s">
        <v>4364</v>
      </c>
      <c r="E1529" s="671"/>
      <c r="F1529" s="487" t="s">
        <v>4369</v>
      </c>
      <c r="G1529" s="698">
        <v>37840029</v>
      </c>
      <c r="H1529" s="649" t="s">
        <v>2856</v>
      </c>
      <c r="I1529" s="699">
        <v>64.099999999999994</v>
      </c>
      <c r="J1529" s="77">
        <v>5</v>
      </c>
      <c r="K1529" s="92"/>
    </row>
    <row r="1530" spans="1:11" ht="51" x14ac:dyDescent="0.25">
      <c r="A1530" s="14" t="s">
        <v>1506</v>
      </c>
      <c r="B1530" s="634"/>
      <c r="C1530" s="635"/>
      <c r="D1530" s="636"/>
      <c r="E1530" s="636"/>
      <c r="F1530" s="673" t="s">
        <v>4370</v>
      </c>
      <c r="G1530" s="638"/>
      <c r="H1530" s="635"/>
      <c r="I1530" s="639"/>
      <c r="J1530" s="77">
        <v>5</v>
      </c>
      <c r="K1530" s="92"/>
    </row>
    <row r="1531" spans="1:11" ht="20.399999999999999" x14ac:dyDescent="0.25">
      <c r="A1531" s="14" t="s">
        <v>1506</v>
      </c>
      <c r="B1531" s="694" t="s">
        <v>4371</v>
      </c>
      <c r="C1531" s="695">
        <v>25052</v>
      </c>
      <c r="D1531" s="696" t="s">
        <v>3916</v>
      </c>
      <c r="E1531" s="671"/>
      <c r="F1531" s="487" t="s">
        <v>4372</v>
      </c>
      <c r="G1531" s="698">
        <v>37840029</v>
      </c>
      <c r="H1531" s="649" t="s">
        <v>2856</v>
      </c>
      <c r="I1531" s="699">
        <v>756</v>
      </c>
      <c r="J1531" s="77">
        <v>5</v>
      </c>
      <c r="K1531" s="92"/>
    </row>
    <row r="1532" spans="1:11" ht="61.2" x14ac:dyDescent="0.25">
      <c r="A1532" s="14" t="s">
        <v>1506</v>
      </c>
      <c r="B1532" s="694" t="s">
        <v>4371</v>
      </c>
      <c r="C1532" s="695">
        <v>25052</v>
      </c>
      <c r="D1532" s="696" t="s">
        <v>3916</v>
      </c>
      <c r="E1532" s="671"/>
      <c r="F1532" s="487" t="s">
        <v>4373</v>
      </c>
      <c r="G1532" s="698">
        <v>37840029</v>
      </c>
      <c r="H1532" s="649" t="s">
        <v>2856</v>
      </c>
      <c r="I1532" s="699">
        <v>96.6</v>
      </c>
      <c r="J1532" s="77">
        <v>5</v>
      </c>
      <c r="K1532" s="92"/>
    </row>
    <row r="1533" spans="1:11" ht="30.6" x14ac:dyDescent="0.25">
      <c r="A1533" s="14" t="s">
        <v>1506</v>
      </c>
      <c r="B1533" s="694" t="s">
        <v>4371</v>
      </c>
      <c r="C1533" s="695">
        <v>25052</v>
      </c>
      <c r="D1533" s="696" t="s">
        <v>3916</v>
      </c>
      <c r="E1533" s="671"/>
      <c r="F1533" s="487" t="s">
        <v>4374</v>
      </c>
      <c r="G1533" s="698">
        <v>37840029</v>
      </c>
      <c r="H1533" s="649" t="s">
        <v>2856</v>
      </c>
      <c r="I1533" s="699">
        <v>2674.21</v>
      </c>
      <c r="J1533" s="77">
        <v>5</v>
      </c>
      <c r="K1533" s="92"/>
    </row>
    <row r="1534" spans="1:11" ht="40.799999999999997" x14ac:dyDescent="0.25">
      <c r="A1534" s="14" t="s">
        <v>1506</v>
      </c>
      <c r="B1534" s="694" t="s">
        <v>4371</v>
      </c>
      <c r="C1534" s="695">
        <v>25052</v>
      </c>
      <c r="D1534" s="696" t="s">
        <v>3916</v>
      </c>
      <c r="E1534" s="671"/>
      <c r="F1534" s="487" t="s">
        <v>4375</v>
      </c>
      <c r="G1534" s="698">
        <v>37840029</v>
      </c>
      <c r="H1534" s="649" t="s">
        <v>2856</v>
      </c>
      <c r="I1534" s="699">
        <v>589.74</v>
      </c>
      <c r="J1534" s="77">
        <v>5</v>
      </c>
      <c r="K1534" s="92"/>
    </row>
    <row r="1535" spans="1:11" ht="13.2" x14ac:dyDescent="0.25">
      <c r="A1535" s="14" t="s">
        <v>1506</v>
      </c>
      <c r="B1535" s="694" t="s">
        <v>4371</v>
      </c>
      <c r="C1535" s="695">
        <v>25052</v>
      </c>
      <c r="D1535" s="696" t="s">
        <v>3916</v>
      </c>
      <c r="E1535" s="671"/>
      <c r="F1535" s="487" t="s">
        <v>4376</v>
      </c>
      <c r="G1535" s="698">
        <v>37840029</v>
      </c>
      <c r="H1535" s="649" t="s">
        <v>2856</v>
      </c>
      <c r="I1535" s="699">
        <v>883.45</v>
      </c>
      <c r="J1535" s="77">
        <v>5</v>
      </c>
      <c r="K1535" s="92"/>
    </row>
    <row r="1536" spans="1:11" ht="51" x14ac:dyDescent="0.25">
      <c r="A1536" s="14" t="s">
        <v>1506</v>
      </c>
      <c r="B1536" s="634"/>
      <c r="C1536" s="635"/>
      <c r="D1536" s="636"/>
      <c r="E1536" s="636"/>
      <c r="F1536" s="673" t="s">
        <v>4377</v>
      </c>
      <c r="G1536" s="638"/>
      <c r="H1536" s="635"/>
      <c r="I1536" s="639"/>
      <c r="J1536" s="77">
        <v>5</v>
      </c>
      <c r="K1536" s="92"/>
    </row>
    <row r="1537" spans="1:11" ht="40.799999999999997" x14ac:dyDescent="0.25">
      <c r="A1537" s="14" t="s">
        <v>1506</v>
      </c>
      <c r="B1537" s="694" t="s">
        <v>4378</v>
      </c>
      <c r="C1537" s="695">
        <v>25067</v>
      </c>
      <c r="D1537" s="696" t="s">
        <v>2513</v>
      </c>
      <c r="E1537" s="671"/>
      <c r="F1537" s="487" t="s">
        <v>4379</v>
      </c>
      <c r="G1537" s="698">
        <v>37840029</v>
      </c>
      <c r="H1537" s="649" t="s">
        <v>2856</v>
      </c>
      <c r="I1537" s="699">
        <v>1380</v>
      </c>
      <c r="J1537" s="77">
        <v>5</v>
      </c>
      <c r="K1537" s="92"/>
    </row>
    <row r="1538" spans="1:11" ht="40.799999999999997" x14ac:dyDescent="0.25">
      <c r="A1538" s="14" t="s">
        <v>1506</v>
      </c>
      <c r="B1538" s="694" t="s">
        <v>4378</v>
      </c>
      <c r="C1538" s="695">
        <v>25067</v>
      </c>
      <c r="D1538" s="696" t="s">
        <v>2513</v>
      </c>
      <c r="E1538" s="671"/>
      <c r="F1538" s="487" t="s">
        <v>4380</v>
      </c>
      <c r="G1538" s="698">
        <v>37840029</v>
      </c>
      <c r="H1538" s="649" t="s">
        <v>2856</v>
      </c>
      <c r="I1538" s="699">
        <v>1164</v>
      </c>
      <c r="J1538" s="77">
        <v>5</v>
      </c>
      <c r="K1538" s="92"/>
    </row>
    <row r="1539" spans="1:11" ht="20.399999999999999" x14ac:dyDescent="0.25">
      <c r="A1539" s="14" t="s">
        <v>1506</v>
      </c>
      <c r="B1539" s="694" t="s">
        <v>4378</v>
      </c>
      <c r="C1539" s="695">
        <v>25067</v>
      </c>
      <c r="D1539" s="696" t="s">
        <v>2513</v>
      </c>
      <c r="E1539" s="671"/>
      <c r="F1539" s="487" t="s">
        <v>4304</v>
      </c>
      <c r="G1539" s="698">
        <v>37840029</v>
      </c>
      <c r="H1539" s="649" t="s">
        <v>2856</v>
      </c>
      <c r="I1539" s="699">
        <v>456</v>
      </c>
      <c r="J1539" s="77">
        <v>5</v>
      </c>
      <c r="K1539" s="92"/>
    </row>
    <row r="1540" spans="1:11" ht="81.599999999999994" x14ac:dyDescent="0.25">
      <c r="A1540" s="14" t="s">
        <v>1506</v>
      </c>
      <c r="B1540" s="749"/>
      <c r="C1540" s="749"/>
      <c r="D1540" s="373"/>
      <c r="E1540" s="373"/>
      <c r="F1540" s="750" t="s">
        <v>5270</v>
      </c>
      <c r="G1540" s="318"/>
      <c r="H1540" s="318"/>
      <c r="I1540" s="319"/>
      <c r="J1540" s="77">
        <v>5</v>
      </c>
      <c r="K1540" s="92"/>
    </row>
    <row r="1541" spans="1:11" ht="30.6" x14ac:dyDescent="0.25">
      <c r="A1541" s="14" t="s">
        <v>1506</v>
      </c>
      <c r="B1541" s="749" t="s">
        <v>5271</v>
      </c>
      <c r="C1541" s="749">
        <v>2501036</v>
      </c>
      <c r="D1541" s="373">
        <v>46007</v>
      </c>
      <c r="E1541" s="373"/>
      <c r="F1541" s="750" t="s">
        <v>5272</v>
      </c>
      <c r="G1541" s="517">
        <v>36618357</v>
      </c>
      <c r="H1541" s="517" t="s">
        <v>5273</v>
      </c>
      <c r="I1541" s="319">
        <v>1008.28</v>
      </c>
      <c r="J1541" s="77">
        <v>5</v>
      </c>
      <c r="K1541" s="92"/>
    </row>
    <row r="1542" spans="1:11" ht="21" x14ac:dyDescent="0.25">
      <c r="A1542" s="14" t="s">
        <v>1506</v>
      </c>
      <c r="B1542" s="749" t="s">
        <v>5271</v>
      </c>
      <c r="C1542" s="749">
        <v>2501036</v>
      </c>
      <c r="D1542" s="373">
        <v>46007</v>
      </c>
      <c r="E1542" s="373"/>
      <c r="F1542" s="750" t="s">
        <v>5274</v>
      </c>
      <c r="G1542" s="517">
        <v>36618357</v>
      </c>
      <c r="H1542" s="517" t="s">
        <v>5273</v>
      </c>
      <c r="I1542" s="319">
        <v>220</v>
      </c>
      <c r="J1542" s="77">
        <v>5</v>
      </c>
      <c r="K1542" s="92"/>
    </row>
    <row r="1543" spans="1:11" ht="30.6" x14ac:dyDescent="0.25">
      <c r="A1543" s="14" t="s">
        <v>1506</v>
      </c>
      <c r="B1543" s="749" t="s">
        <v>5271</v>
      </c>
      <c r="C1543" s="749">
        <v>2501036</v>
      </c>
      <c r="D1543" s="373">
        <v>46007</v>
      </c>
      <c r="E1543" s="373"/>
      <c r="F1543" s="750" t="s">
        <v>5275</v>
      </c>
      <c r="G1543" s="517">
        <v>36618357</v>
      </c>
      <c r="H1543" s="517" t="s">
        <v>5273</v>
      </c>
      <c r="I1543" s="319">
        <v>128.58000000000001</v>
      </c>
      <c r="J1543" s="77">
        <v>5</v>
      </c>
      <c r="K1543" s="92"/>
    </row>
    <row r="1544" spans="1:11" ht="40.799999999999997" x14ac:dyDescent="0.25">
      <c r="A1544" s="14" t="s">
        <v>1506</v>
      </c>
      <c r="B1544" s="749" t="s">
        <v>5271</v>
      </c>
      <c r="C1544" s="749">
        <v>2501036</v>
      </c>
      <c r="D1544" s="373">
        <v>46007</v>
      </c>
      <c r="E1544" s="373"/>
      <c r="F1544" s="750" t="s">
        <v>5276</v>
      </c>
      <c r="G1544" s="517">
        <v>36618357</v>
      </c>
      <c r="H1544" s="517" t="s">
        <v>5273</v>
      </c>
      <c r="I1544" s="529">
        <v>543.14</v>
      </c>
      <c r="J1544" s="77">
        <v>5</v>
      </c>
      <c r="K1544" s="92"/>
    </row>
    <row r="1545" spans="1:11" ht="61.2" x14ac:dyDescent="0.25">
      <c r="A1545" s="14" t="s">
        <v>1506</v>
      </c>
      <c r="B1545" s="651"/>
      <c r="C1545" s="652"/>
      <c r="D1545" s="653"/>
      <c r="E1545" s="653"/>
      <c r="F1545" s="673" t="s">
        <v>4381</v>
      </c>
      <c r="G1545" s="643"/>
      <c r="H1545" s="644"/>
      <c r="I1545" s="654"/>
      <c r="J1545" s="77">
        <v>5</v>
      </c>
      <c r="K1545" s="92"/>
    </row>
    <row r="1546" spans="1:11" ht="20.399999999999999" x14ac:dyDescent="0.25">
      <c r="A1546" s="14" t="s">
        <v>1506</v>
      </c>
      <c r="B1546" s="694" t="s">
        <v>4382</v>
      </c>
      <c r="C1546" s="695" t="s">
        <v>2662</v>
      </c>
      <c r="D1546" s="696" t="s">
        <v>1898</v>
      </c>
      <c r="E1546" s="671" t="s">
        <v>2960</v>
      </c>
      <c r="F1546" s="487" t="s">
        <v>4383</v>
      </c>
      <c r="G1546" s="698">
        <v>35564059</v>
      </c>
      <c r="H1546" s="649" t="s">
        <v>4384</v>
      </c>
      <c r="I1546" s="699">
        <v>470</v>
      </c>
      <c r="J1546" s="77">
        <v>5</v>
      </c>
      <c r="K1546" s="92"/>
    </row>
    <row r="1547" spans="1:11" ht="13.2" x14ac:dyDescent="0.25">
      <c r="A1547" s="14" t="s">
        <v>1506</v>
      </c>
      <c r="B1547" s="694" t="s">
        <v>4382</v>
      </c>
      <c r="C1547" s="695" t="s">
        <v>2662</v>
      </c>
      <c r="D1547" s="696" t="s">
        <v>1898</v>
      </c>
      <c r="E1547" s="671" t="s">
        <v>2960</v>
      </c>
      <c r="F1547" s="487" t="s">
        <v>4385</v>
      </c>
      <c r="G1547" s="698">
        <v>35564059</v>
      </c>
      <c r="H1547" s="649" t="s">
        <v>4384</v>
      </c>
      <c r="I1547" s="699">
        <v>78.680000000000007</v>
      </c>
      <c r="J1547" s="77">
        <v>5</v>
      </c>
      <c r="K1547" s="92"/>
    </row>
    <row r="1548" spans="1:11" ht="20.399999999999999" x14ac:dyDescent="0.25">
      <c r="A1548" s="14" t="s">
        <v>1506</v>
      </c>
      <c r="B1548" s="694" t="s">
        <v>4382</v>
      </c>
      <c r="C1548" s="695" t="s">
        <v>2662</v>
      </c>
      <c r="D1548" s="696" t="s">
        <v>1898</v>
      </c>
      <c r="E1548" s="671" t="s">
        <v>2960</v>
      </c>
      <c r="F1548" s="487" t="s">
        <v>4386</v>
      </c>
      <c r="G1548" s="698">
        <v>35564059</v>
      </c>
      <c r="H1548" s="649" t="s">
        <v>4384</v>
      </c>
      <c r="I1548" s="699">
        <v>118</v>
      </c>
      <c r="J1548" s="77">
        <v>5</v>
      </c>
      <c r="K1548" s="92"/>
    </row>
    <row r="1549" spans="1:11" ht="40.799999999999997" x14ac:dyDescent="0.25">
      <c r="A1549" s="14" t="s">
        <v>1506</v>
      </c>
      <c r="B1549" s="694" t="s">
        <v>4382</v>
      </c>
      <c r="C1549" s="695" t="s">
        <v>2662</v>
      </c>
      <c r="D1549" s="696" t="s">
        <v>1898</v>
      </c>
      <c r="E1549" s="671" t="s">
        <v>2960</v>
      </c>
      <c r="F1549" s="487" t="s">
        <v>4387</v>
      </c>
      <c r="G1549" s="698">
        <v>35564059</v>
      </c>
      <c r="H1549" s="649" t="s">
        <v>4384</v>
      </c>
      <c r="I1549" s="699">
        <v>250.02</v>
      </c>
      <c r="J1549" s="77">
        <v>5</v>
      </c>
      <c r="K1549" s="92"/>
    </row>
    <row r="1550" spans="1:11" ht="20.399999999999999" x14ac:dyDescent="0.25">
      <c r="A1550" s="14" t="s">
        <v>1506</v>
      </c>
      <c r="B1550" s="694" t="s">
        <v>4382</v>
      </c>
      <c r="C1550" s="695" t="s">
        <v>2662</v>
      </c>
      <c r="D1550" s="696" t="s">
        <v>2959</v>
      </c>
      <c r="E1550" s="671" t="s">
        <v>2960</v>
      </c>
      <c r="F1550" s="487" t="s">
        <v>4388</v>
      </c>
      <c r="G1550" s="698">
        <v>35564059</v>
      </c>
      <c r="H1550" s="649" t="s">
        <v>4384</v>
      </c>
      <c r="I1550" s="699">
        <v>39</v>
      </c>
      <c r="J1550" s="77">
        <v>5</v>
      </c>
      <c r="K1550" s="92"/>
    </row>
    <row r="1551" spans="1:11" ht="20.399999999999999" x14ac:dyDescent="0.25">
      <c r="A1551" s="14" t="s">
        <v>1506</v>
      </c>
      <c r="B1551" s="694" t="s">
        <v>4382</v>
      </c>
      <c r="C1551" s="695" t="s">
        <v>2662</v>
      </c>
      <c r="D1551" s="696" t="s">
        <v>2945</v>
      </c>
      <c r="E1551" s="671" t="s">
        <v>2960</v>
      </c>
      <c r="F1551" s="487" t="s">
        <v>4389</v>
      </c>
      <c r="G1551" s="698">
        <v>35564059</v>
      </c>
      <c r="H1551" s="649" t="s">
        <v>4384</v>
      </c>
      <c r="I1551" s="699">
        <v>44.3</v>
      </c>
      <c r="J1551" s="77">
        <v>5</v>
      </c>
      <c r="K1551" s="92"/>
    </row>
    <row r="1552" spans="1:11" ht="71.400000000000006" x14ac:dyDescent="0.25">
      <c r="A1552" s="14" t="s">
        <v>1506</v>
      </c>
      <c r="B1552" s="655"/>
      <c r="C1552" s="656"/>
      <c r="D1552" s="373"/>
      <c r="E1552" s="373"/>
      <c r="F1552" s="673" t="s">
        <v>4390</v>
      </c>
      <c r="G1552" s="643"/>
      <c r="H1552" s="644"/>
      <c r="I1552" s="657"/>
      <c r="J1552" s="77">
        <v>5</v>
      </c>
      <c r="K1552" s="92"/>
    </row>
    <row r="1553" spans="1:11" ht="61.2" x14ac:dyDescent="0.25">
      <c r="A1553" s="14" t="s">
        <v>1506</v>
      </c>
      <c r="B1553" s="694" t="s">
        <v>4391</v>
      </c>
      <c r="C1553" s="695" t="s">
        <v>4392</v>
      </c>
      <c r="D1553" s="696" t="s">
        <v>1889</v>
      </c>
      <c r="E1553" s="671" t="s">
        <v>2970</v>
      </c>
      <c r="F1553" s="487" t="s">
        <v>4393</v>
      </c>
      <c r="G1553" s="698"/>
      <c r="H1553" s="649" t="s">
        <v>4394</v>
      </c>
      <c r="I1553" s="699">
        <v>111.14</v>
      </c>
      <c r="J1553" s="77">
        <v>5</v>
      </c>
      <c r="K1553" s="92"/>
    </row>
    <row r="1554" spans="1:11" ht="13.2" x14ac:dyDescent="0.25">
      <c r="A1554" s="14" t="s">
        <v>1506</v>
      </c>
      <c r="B1554" s="694" t="s">
        <v>4395</v>
      </c>
      <c r="C1554" s="695" t="s">
        <v>4396</v>
      </c>
      <c r="D1554" s="696" t="s">
        <v>2937</v>
      </c>
      <c r="E1554" s="671" t="s">
        <v>2789</v>
      </c>
      <c r="F1554" s="487" t="s">
        <v>4397</v>
      </c>
      <c r="G1554" s="698" t="s">
        <v>4398</v>
      </c>
      <c r="H1554" s="649" t="s">
        <v>4399</v>
      </c>
      <c r="I1554" s="699">
        <v>200</v>
      </c>
      <c r="J1554" s="77">
        <v>5</v>
      </c>
      <c r="K1554" s="92"/>
    </row>
    <row r="1555" spans="1:11" ht="20.399999999999999" x14ac:dyDescent="0.25">
      <c r="A1555" s="14" t="s">
        <v>1506</v>
      </c>
      <c r="B1555" s="694" t="s">
        <v>4395</v>
      </c>
      <c r="C1555" s="695" t="s">
        <v>4396</v>
      </c>
      <c r="D1555" s="696" t="s">
        <v>4289</v>
      </c>
      <c r="E1555" s="671" t="s">
        <v>2789</v>
      </c>
      <c r="F1555" s="487" t="s">
        <v>4400</v>
      </c>
      <c r="G1555" s="698" t="s">
        <v>4398</v>
      </c>
      <c r="H1555" s="649" t="s">
        <v>4399</v>
      </c>
      <c r="I1555" s="699">
        <v>46.8</v>
      </c>
      <c r="J1555" s="77">
        <v>5</v>
      </c>
      <c r="K1555" s="92"/>
    </row>
    <row r="1556" spans="1:11" ht="40.799999999999997" x14ac:dyDescent="0.25">
      <c r="A1556" s="14" t="s">
        <v>1506</v>
      </c>
      <c r="B1556" s="694" t="s">
        <v>4395</v>
      </c>
      <c r="C1556" s="695" t="s">
        <v>4396</v>
      </c>
      <c r="D1556" s="696" t="s">
        <v>2937</v>
      </c>
      <c r="E1556" s="671" t="s">
        <v>2789</v>
      </c>
      <c r="F1556" s="487" t="s">
        <v>4401</v>
      </c>
      <c r="G1556" s="698" t="s">
        <v>4398</v>
      </c>
      <c r="H1556" s="649" t="s">
        <v>4399</v>
      </c>
      <c r="I1556" s="699">
        <v>393.2</v>
      </c>
      <c r="J1556" s="77">
        <v>5</v>
      </c>
      <c r="K1556" s="92"/>
    </row>
    <row r="1557" spans="1:11" ht="30.6" x14ac:dyDescent="0.25">
      <c r="A1557" s="14" t="s">
        <v>1506</v>
      </c>
      <c r="B1557" s="694" t="s">
        <v>4395</v>
      </c>
      <c r="C1557" s="695" t="s">
        <v>4396</v>
      </c>
      <c r="D1557" s="696" t="s">
        <v>1510</v>
      </c>
      <c r="E1557" s="671" t="s">
        <v>2789</v>
      </c>
      <c r="F1557" s="487" t="s">
        <v>4402</v>
      </c>
      <c r="G1557" s="698" t="s">
        <v>4398</v>
      </c>
      <c r="H1557" s="649" t="s">
        <v>4399</v>
      </c>
      <c r="I1557" s="699">
        <v>360</v>
      </c>
      <c r="J1557" s="77">
        <v>5</v>
      </c>
      <c r="K1557" s="92"/>
    </row>
    <row r="1558" spans="1:11" ht="51" x14ac:dyDescent="0.25">
      <c r="A1558" s="14" t="s">
        <v>1506</v>
      </c>
      <c r="B1558" s="694" t="s">
        <v>4403</v>
      </c>
      <c r="C1558" s="695" t="s">
        <v>4404</v>
      </c>
      <c r="D1558" s="696" t="s">
        <v>2422</v>
      </c>
      <c r="E1558" s="671"/>
      <c r="F1558" s="487" t="s">
        <v>4405</v>
      </c>
      <c r="G1558" s="698" t="s">
        <v>4406</v>
      </c>
      <c r="H1558" s="649" t="s">
        <v>4407</v>
      </c>
      <c r="I1558" s="699">
        <v>900</v>
      </c>
      <c r="J1558" s="77">
        <v>5</v>
      </c>
      <c r="K1558" s="92"/>
    </row>
    <row r="1559" spans="1:11" ht="71.400000000000006" x14ac:dyDescent="0.25">
      <c r="A1559" s="14" t="s">
        <v>1506</v>
      </c>
      <c r="B1559" s="655"/>
      <c r="C1559" s="656"/>
      <c r="D1559" s="373"/>
      <c r="E1559" s="373"/>
      <c r="F1559" s="673" t="s">
        <v>4408</v>
      </c>
      <c r="G1559" s="643"/>
      <c r="H1559" s="644"/>
      <c r="I1559" s="657"/>
      <c r="J1559" s="77">
        <v>5</v>
      </c>
      <c r="K1559" s="92"/>
    </row>
    <row r="1560" spans="1:11" ht="21" x14ac:dyDescent="0.25">
      <c r="A1560" s="14" t="s">
        <v>1506</v>
      </c>
      <c r="B1560" s="694" t="s">
        <v>4409</v>
      </c>
      <c r="C1560" s="695" t="s">
        <v>4410</v>
      </c>
      <c r="D1560" s="696" t="s">
        <v>2524</v>
      </c>
      <c r="E1560" s="671"/>
      <c r="F1560" s="487" t="s">
        <v>4411</v>
      </c>
      <c r="G1560" s="698">
        <v>50954351</v>
      </c>
      <c r="H1560" s="649" t="s">
        <v>4412</v>
      </c>
      <c r="I1560" s="699">
        <v>133.85</v>
      </c>
      <c r="J1560" s="77">
        <v>5</v>
      </c>
      <c r="K1560" s="92"/>
    </row>
    <row r="1561" spans="1:11" ht="21" x14ac:dyDescent="0.25">
      <c r="A1561" s="14" t="s">
        <v>1506</v>
      </c>
      <c r="B1561" s="694" t="s">
        <v>4409</v>
      </c>
      <c r="C1561" s="695" t="s">
        <v>4410</v>
      </c>
      <c r="D1561" s="696" t="s">
        <v>2524</v>
      </c>
      <c r="E1561" s="671"/>
      <c r="F1561" s="487" t="s">
        <v>4413</v>
      </c>
      <c r="G1561" s="698">
        <v>50954351</v>
      </c>
      <c r="H1561" s="649" t="s">
        <v>4412</v>
      </c>
      <c r="I1561" s="699">
        <v>400</v>
      </c>
      <c r="J1561" s="77">
        <v>5</v>
      </c>
      <c r="K1561" s="92"/>
    </row>
    <row r="1562" spans="1:11" ht="21" x14ac:dyDescent="0.25">
      <c r="A1562" s="14" t="s">
        <v>1506</v>
      </c>
      <c r="B1562" s="694" t="s">
        <v>4409</v>
      </c>
      <c r="C1562" s="695" t="s">
        <v>4410</v>
      </c>
      <c r="D1562" s="696" t="s">
        <v>2524</v>
      </c>
      <c r="E1562" s="671"/>
      <c r="F1562" s="487" t="s">
        <v>4414</v>
      </c>
      <c r="G1562" s="698">
        <v>50954351</v>
      </c>
      <c r="H1562" s="649" t="s">
        <v>4412</v>
      </c>
      <c r="I1562" s="699">
        <v>92.55</v>
      </c>
      <c r="J1562" s="77">
        <v>5</v>
      </c>
      <c r="K1562" s="92"/>
    </row>
    <row r="1563" spans="1:11" ht="51" x14ac:dyDescent="0.25">
      <c r="A1563" s="14" t="s">
        <v>1506</v>
      </c>
      <c r="B1563" s="694" t="s">
        <v>4409</v>
      </c>
      <c r="C1563" s="695" t="s">
        <v>4410</v>
      </c>
      <c r="D1563" s="696" t="s">
        <v>2524</v>
      </c>
      <c r="E1563" s="671"/>
      <c r="F1563" s="487" t="s">
        <v>4415</v>
      </c>
      <c r="G1563" s="698">
        <v>50954351</v>
      </c>
      <c r="H1563" s="649" t="s">
        <v>4412</v>
      </c>
      <c r="I1563" s="699">
        <v>373.6</v>
      </c>
      <c r="J1563" s="77">
        <v>5</v>
      </c>
      <c r="K1563" s="92"/>
    </row>
    <row r="1564" spans="1:11" ht="71.400000000000006" x14ac:dyDescent="0.25">
      <c r="A1564" s="14" t="s">
        <v>1506</v>
      </c>
      <c r="B1564" s="655"/>
      <c r="C1564" s="656"/>
      <c r="D1564" s="373"/>
      <c r="E1564" s="373"/>
      <c r="F1564" s="673" t="s">
        <v>5073</v>
      </c>
      <c r="G1564" s="643"/>
      <c r="H1564" s="644"/>
      <c r="I1564" s="657"/>
      <c r="J1564" s="77">
        <v>5</v>
      </c>
      <c r="K1564" s="92"/>
    </row>
    <row r="1565" spans="1:11" ht="21" x14ac:dyDescent="0.25">
      <c r="A1565" s="14" t="s">
        <v>1506</v>
      </c>
      <c r="B1565" s="694" t="s">
        <v>5064</v>
      </c>
      <c r="C1565" s="695" t="s">
        <v>1999</v>
      </c>
      <c r="D1565" s="696" t="s">
        <v>5065</v>
      </c>
      <c r="E1565" s="671" t="s">
        <v>5066</v>
      </c>
      <c r="F1565" s="487" t="s">
        <v>5067</v>
      </c>
      <c r="G1565" s="698">
        <v>37847325</v>
      </c>
      <c r="H1565" s="649" t="s">
        <v>5068</v>
      </c>
      <c r="I1565" s="699">
        <v>223.2</v>
      </c>
      <c r="J1565" s="77">
        <v>5</v>
      </c>
      <c r="K1565" s="92"/>
    </row>
    <row r="1566" spans="1:11" ht="30.6" x14ac:dyDescent="0.25">
      <c r="A1566" s="14" t="s">
        <v>1506</v>
      </c>
      <c r="B1566" s="694" t="s">
        <v>5064</v>
      </c>
      <c r="C1566" s="695" t="s">
        <v>1999</v>
      </c>
      <c r="D1566" s="696" t="s">
        <v>2062</v>
      </c>
      <c r="E1566" s="671" t="s">
        <v>5066</v>
      </c>
      <c r="F1566" s="487" t="s">
        <v>5069</v>
      </c>
      <c r="G1566" s="698">
        <v>37847325</v>
      </c>
      <c r="H1566" s="649" t="s">
        <v>5068</v>
      </c>
      <c r="I1566" s="699">
        <v>29.15</v>
      </c>
      <c r="J1566" s="77">
        <v>5</v>
      </c>
      <c r="K1566" s="92"/>
    </row>
    <row r="1567" spans="1:11" ht="30.6" x14ac:dyDescent="0.25">
      <c r="A1567" s="14" t="s">
        <v>1506</v>
      </c>
      <c r="B1567" s="694" t="s">
        <v>5064</v>
      </c>
      <c r="C1567" s="695" t="s">
        <v>1999</v>
      </c>
      <c r="D1567" s="696" t="s">
        <v>5065</v>
      </c>
      <c r="E1567" s="671" t="s">
        <v>5066</v>
      </c>
      <c r="F1567" s="487" t="s">
        <v>5070</v>
      </c>
      <c r="G1567" s="698">
        <v>37847325</v>
      </c>
      <c r="H1567" s="649" t="s">
        <v>5068</v>
      </c>
      <c r="I1567" s="699">
        <v>526.25</v>
      </c>
      <c r="J1567" s="77">
        <v>5</v>
      </c>
      <c r="K1567" s="92"/>
    </row>
    <row r="1568" spans="1:11" ht="30.6" x14ac:dyDescent="0.25">
      <c r="A1568" s="14" t="s">
        <v>1506</v>
      </c>
      <c r="B1568" s="694" t="s">
        <v>5064</v>
      </c>
      <c r="C1568" s="695" t="s">
        <v>1999</v>
      </c>
      <c r="D1568" s="696" t="s">
        <v>5071</v>
      </c>
      <c r="E1568" s="671" t="s">
        <v>5066</v>
      </c>
      <c r="F1568" s="487" t="s">
        <v>5072</v>
      </c>
      <c r="G1568" s="698">
        <v>37847325</v>
      </c>
      <c r="H1568" s="649" t="s">
        <v>5068</v>
      </c>
      <c r="I1568" s="699">
        <v>221.4</v>
      </c>
      <c r="J1568" s="77">
        <v>5</v>
      </c>
      <c r="K1568" s="92"/>
    </row>
    <row r="1569" spans="1:11" ht="61.2" x14ac:dyDescent="0.25">
      <c r="A1569" s="14" t="s">
        <v>1506</v>
      </c>
      <c r="B1569" s="655"/>
      <c r="C1569" s="656"/>
      <c r="D1569" s="373"/>
      <c r="E1569" s="373"/>
      <c r="F1569" s="673" t="s">
        <v>4416</v>
      </c>
      <c r="G1569" s="643"/>
      <c r="H1569" s="644"/>
      <c r="I1569" s="657"/>
      <c r="J1569" s="77">
        <v>5</v>
      </c>
      <c r="K1569" s="92"/>
    </row>
    <row r="1570" spans="1:11" ht="51" x14ac:dyDescent="0.25">
      <c r="A1570" s="14" t="s">
        <v>1506</v>
      </c>
      <c r="B1570" s="694" t="s">
        <v>4417</v>
      </c>
      <c r="C1570" s="695">
        <v>1192418</v>
      </c>
      <c r="D1570" s="696" t="s">
        <v>2960</v>
      </c>
      <c r="E1570" s="671" t="s">
        <v>2684</v>
      </c>
      <c r="F1570" s="487" t="s">
        <v>4418</v>
      </c>
      <c r="G1570" s="698">
        <v>31322831</v>
      </c>
      <c r="H1570" s="649" t="s">
        <v>2316</v>
      </c>
      <c r="I1570" s="699">
        <v>100.13</v>
      </c>
      <c r="J1570" s="77">
        <v>5</v>
      </c>
      <c r="K1570" s="92"/>
    </row>
    <row r="1571" spans="1:11" ht="30.6" x14ac:dyDescent="0.25">
      <c r="A1571" s="14" t="s">
        <v>1506</v>
      </c>
      <c r="B1571" s="694" t="s">
        <v>4419</v>
      </c>
      <c r="C1571" s="695" t="s">
        <v>4420</v>
      </c>
      <c r="D1571" s="696" t="s">
        <v>4421</v>
      </c>
      <c r="E1571" s="671"/>
      <c r="F1571" s="487" t="s">
        <v>4422</v>
      </c>
      <c r="G1571" s="698">
        <v>37996339</v>
      </c>
      <c r="H1571" s="649" t="s">
        <v>4423</v>
      </c>
      <c r="I1571" s="699">
        <v>1000</v>
      </c>
      <c r="J1571" s="77">
        <v>5</v>
      </c>
      <c r="K1571" s="92"/>
    </row>
    <row r="1572" spans="1:11" ht="153" x14ac:dyDescent="0.25">
      <c r="A1572" s="14" t="s">
        <v>1506</v>
      </c>
      <c r="B1572" s="694" t="s">
        <v>4424</v>
      </c>
      <c r="C1572" s="695" t="s">
        <v>4420</v>
      </c>
      <c r="D1572" s="696" t="s">
        <v>2359</v>
      </c>
      <c r="E1572" s="671"/>
      <c r="F1572" s="659" t="s">
        <v>4425</v>
      </c>
      <c r="G1572" s="698">
        <v>31196314</v>
      </c>
      <c r="H1572" s="649" t="s">
        <v>2066</v>
      </c>
      <c r="I1572" s="699">
        <v>600</v>
      </c>
      <c r="J1572" s="77">
        <v>5</v>
      </c>
      <c r="K1572" s="92"/>
    </row>
    <row r="1573" spans="1:11" ht="132.6" x14ac:dyDescent="0.25">
      <c r="A1573" s="14" t="s">
        <v>1506</v>
      </c>
      <c r="B1573" s="694" t="s">
        <v>4426</v>
      </c>
      <c r="C1573" s="695" t="s">
        <v>4427</v>
      </c>
      <c r="D1573" s="696" t="s">
        <v>2094</v>
      </c>
      <c r="E1573" s="671"/>
      <c r="F1573" s="659" t="s">
        <v>4428</v>
      </c>
      <c r="G1573" s="698">
        <v>30812861</v>
      </c>
      <c r="H1573" s="649" t="s">
        <v>4429</v>
      </c>
      <c r="I1573" s="699">
        <v>600</v>
      </c>
      <c r="J1573" s="77">
        <v>5</v>
      </c>
      <c r="K1573" s="92"/>
    </row>
    <row r="1574" spans="1:11" ht="183.6" x14ac:dyDescent="0.25">
      <c r="A1574" s="14" t="s">
        <v>1506</v>
      </c>
      <c r="B1574" s="694" t="s">
        <v>4430</v>
      </c>
      <c r="C1574" s="695" t="s">
        <v>4431</v>
      </c>
      <c r="D1574" s="696" t="s">
        <v>2140</v>
      </c>
      <c r="E1574" s="671"/>
      <c r="F1574" s="659" t="s">
        <v>4432</v>
      </c>
      <c r="G1574" s="698">
        <v>35564059</v>
      </c>
      <c r="H1574" s="649" t="s">
        <v>4433</v>
      </c>
      <c r="I1574" s="699">
        <v>599.24</v>
      </c>
      <c r="J1574" s="77">
        <v>5</v>
      </c>
      <c r="K1574" s="92"/>
    </row>
    <row r="1575" spans="1:11" ht="163.19999999999999" x14ac:dyDescent="0.25">
      <c r="A1575" s="14" t="s">
        <v>1506</v>
      </c>
      <c r="B1575" s="694" t="s">
        <v>4434</v>
      </c>
      <c r="C1575" s="695" t="s">
        <v>4435</v>
      </c>
      <c r="D1575" s="696" t="s">
        <v>4364</v>
      </c>
      <c r="E1575" s="671"/>
      <c r="F1575" s="659" t="s">
        <v>4436</v>
      </c>
      <c r="G1575" s="698">
        <v>14221144</v>
      </c>
      <c r="H1575" s="649" t="s">
        <v>4437</v>
      </c>
      <c r="I1575" s="699">
        <v>600</v>
      </c>
      <c r="J1575" s="77">
        <v>5</v>
      </c>
      <c r="K1575" s="92"/>
    </row>
    <row r="1576" spans="1:11" ht="122.4" x14ac:dyDescent="0.25">
      <c r="A1576" s="14" t="s">
        <v>1506</v>
      </c>
      <c r="B1576" s="694" t="s">
        <v>3918</v>
      </c>
      <c r="C1576" s="695" t="s">
        <v>3918</v>
      </c>
      <c r="D1576" s="696" t="s">
        <v>2202</v>
      </c>
      <c r="E1576" s="671"/>
      <c r="F1576" s="659" t="s">
        <v>4438</v>
      </c>
      <c r="G1576" s="698"/>
      <c r="H1576" s="649" t="s">
        <v>4439</v>
      </c>
      <c r="I1576" s="699">
        <v>327.83</v>
      </c>
      <c r="J1576" s="77">
        <v>5</v>
      </c>
      <c r="K1576" s="92"/>
    </row>
    <row r="1577" spans="1:11" ht="102" x14ac:dyDescent="0.25">
      <c r="A1577" s="14" t="s">
        <v>1506</v>
      </c>
      <c r="B1577" s="694" t="s">
        <v>4440</v>
      </c>
      <c r="C1577" s="695" t="s">
        <v>2662</v>
      </c>
      <c r="D1577" s="696" t="s">
        <v>2926</v>
      </c>
      <c r="E1577" s="671"/>
      <c r="F1577" s="660" t="s">
        <v>4441</v>
      </c>
      <c r="G1577" s="698">
        <v>31196314</v>
      </c>
      <c r="H1577" s="649" t="s">
        <v>2066</v>
      </c>
      <c r="I1577" s="699">
        <v>150</v>
      </c>
      <c r="J1577" s="77">
        <v>5</v>
      </c>
      <c r="K1577" s="92"/>
    </row>
    <row r="1578" spans="1:11" ht="102" x14ac:dyDescent="0.25">
      <c r="A1578" s="14" t="s">
        <v>1506</v>
      </c>
      <c r="B1578" s="694" t="s">
        <v>4442</v>
      </c>
      <c r="C1578" s="695" t="s">
        <v>4443</v>
      </c>
      <c r="D1578" s="696" t="s">
        <v>3831</v>
      </c>
      <c r="E1578" s="671"/>
      <c r="F1578" s="660" t="s">
        <v>4444</v>
      </c>
      <c r="G1578" s="698">
        <v>37812840</v>
      </c>
      <c r="H1578" s="649" t="s">
        <v>4445</v>
      </c>
      <c r="I1578" s="699">
        <v>150</v>
      </c>
      <c r="J1578" s="77">
        <v>5</v>
      </c>
      <c r="K1578" s="92"/>
    </row>
    <row r="1579" spans="1:11" ht="102" x14ac:dyDescent="0.25">
      <c r="A1579" s="14" t="s">
        <v>1506</v>
      </c>
      <c r="B1579" s="694" t="s">
        <v>4446</v>
      </c>
      <c r="C1579" s="695" t="s">
        <v>4447</v>
      </c>
      <c r="D1579" s="696" t="s">
        <v>2524</v>
      </c>
      <c r="E1579" s="671"/>
      <c r="F1579" s="660" t="s">
        <v>4448</v>
      </c>
      <c r="G1579" s="698">
        <v>50954351</v>
      </c>
      <c r="H1579" s="649" t="s">
        <v>4412</v>
      </c>
      <c r="I1579" s="699">
        <v>150</v>
      </c>
      <c r="J1579" s="77">
        <v>5</v>
      </c>
      <c r="K1579" s="92"/>
    </row>
    <row r="1580" spans="1:11" ht="102.6" x14ac:dyDescent="0.25">
      <c r="A1580" s="14" t="s">
        <v>1506</v>
      </c>
      <c r="B1580" s="694" t="s">
        <v>4449</v>
      </c>
      <c r="C1580" s="695" t="s">
        <v>4450</v>
      </c>
      <c r="D1580" s="696" t="s">
        <v>4220</v>
      </c>
      <c r="E1580" s="671" t="s">
        <v>4249</v>
      </c>
      <c r="F1580" s="650" t="s">
        <v>4451</v>
      </c>
      <c r="G1580" s="698">
        <v>31300421</v>
      </c>
      <c r="H1580" s="649" t="s">
        <v>4452</v>
      </c>
      <c r="I1580" s="699">
        <v>222.45</v>
      </c>
      <c r="J1580" s="77">
        <v>5</v>
      </c>
      <c r="K1580" s="92"/>
    </row>
    <row r="1581" spans="1:11" ht="51.6" x14ac:dyDescent="0.25">
      <c r="A1581" s="14" t="s">
        <v>1506</v>
      </c>
      <c r="B1581" s="428"/>
      <c r="C1581" s="661"/>
      <c r="D1581" s="661"/>
      <c r="E1581" s="661"/>
      <c r="F1581" s="650" t="s">
        <v>4453</v>
      </c>
      <c r="G1581" s="662"/>
      <c r="H1581" s="663"/>
      <c r="I1581" s="338"/>
      <c r="J1581" s="77">
        <v>5</v>
      </c>
      <c r="K1581" s="92"/>
    </row>
    <row r="1582" spans="1:11" ht="13.2" x14ac:dyDescent="0.25">
      <c r="A1582" s="14" t="s">
        <v>1506</v>
      </c>
      <c r="B1582" s="694" t="s">
        <v>4454</v>
      </c>
      <c r="C1582" s="695" t="s">
        <v>4455</v>
      </c>
      <c r="D1582" s="696" t="s">
        <v>2524</v>
      </c>
      <c r="E1582" s="671"/>
      <c r="F1582" s="487" t="s">
        <v>4456</v>
      </c>
      <c r="G1582" s="698">
        <v>37840029</v>
      </c>
      <c r="H1582" s="649" t="s">
        <v>2856</v>
      </c>
      <c r="I1582" s="699">
        <v>35.619999999999997</v>
      </c>
      <c r="J1582" s="77">
        <v>5</v>
      </c>
      <c r="K1582" s="92"/>
    </row>
    <row r="1583" spans="1:11" ht="40.799999999999997" x14ac:dyDescent="0.25">
      <c r="A1583" s="14" t="s">
        <v>1506</v>
      </c>
      <c r="B1583" s="694" t="s">
        <v>4454</v>
      </c>
      <c r="C1583" s="695" t="s">
        <v>4455</v>
      </c>
      <c r="D1583" s="696" t="s">
        <v>2524</v>
      </c>
      <c r="E1583" s="671"/>
      <c r="F1583" s="487" t="s">
        <v>4457</v>
      </c>
      <c r="G1583" s="698">
        <v>37840029</v>
      </c>
      <c r="H1583" s="649" t="s">
        <v>2856</v>
      </c>
      <c r="I1583" s="699">
        <v>575</v>
      </c>
      <c r="J1583" s="77">
        <v>5</v>
      </c>
      <c r="K1583" s="92"/>
    </row>
    <row r="1584" spans="1:11" ht="20.399999999999999" x14ac:dyDescent="0.25">
      <c r="A1584" s="14" t="s">
        <v>1506</v>
      </c>
      <c r="B1584" s="694" t="s">
        <v>4454</v>
      </c>
      <c r="C1584" s="695" t="s">
        <v>4455</v>
      </c>
      <c r="D1584" s="696" t="s">
        <v>2524</v>
      </c>
      <c r="E1584" s="671"/>
      <c r="F1584" s="487" t="s">
        <v>4458</v>
      </c>
      <c r="G1584" s="698">
        <v>37840029</v>
      </c>
      <c r="H1584" s="649" t="s">
        <v>2856</v>
      </c>
      <c r="I1584" s="699">
        <v>389.38</v>
      </c>
      <c r="J1584" s="77">
        <v>5</v>
      </c>
      <c r="K1584" s="92"/>
    </row>
    <row r="1585" spans="1:11" ht="51.6" x14ac:dyDescent="0.25">
      <c r="A1585" s="14" t="s">
        <v>1506</v>
      </c>
      <c r="B1585" s="428"/>
      <c r="C1585" s="661"/>
      <c r="D1585" s="661"/>
      <c r="E1585" s="661"/>
      <c r="F1585" s="650" t="s">
        <v>4459</v>
      </c>
      <c r="G1585" s="662"/>
      <c r="H1585" s="663"/>
      <c r="I1585" s="338"/>
      <c r="J1585" s="77">
        <v>5</v>
      </c>
      <c r="K1585" s="92"/>
    </row>
    <row r="1586" spans="1:11" ht="13.2" x14ac:dyDescent="0.25">
      <c r="A1586" s="14" t="s">
        <v>1506</v>
      </c>
      <c r="B1586" s="694" t="s">
        <v>4460</v>
      </c>
      <c r="C1586" s="695" t="s">
        <v>4461</v>
      </c>
      <c r="D1586" s="696" t="s">
        <v>2524</v>
      </c>
      <c r="E1586" s="671"/>
      <c r="F1586" s="487" t="s">
        <v>4462</v>
      </c>
      <c r="G1586" s="698">
        <v>37840029</v>
      </c>
      <c r="H1586" s="649" t="s">
        <v>2856</v>
      </c>
      <c r="I1586" s="699">
        <v>123.12</v>
      </c>
      <c r="J1586" s="77">
        <v>5</v>
      </c>
      <c r="K1586" s="92"/>
    </row>
    <row r="1587" spans="1:11" ht="40.799999999999997" x14ac:dyDescent="0.25">
      <c r="A1587" s="14" t="s">
        <v>1506</v>
      </c>
      <c r="B1587" s="694" t="s">
        <v>4460</v>
      </c>
      <c r="C1587" s="695" t="s">
        <v>4461</v>
      </c>
      <c r="D1587" s="696" t="s">
        <v>2524</v>
      </c>
      <c r="E1587" s="671"/>
      <c r="F1587" s="487" t="s">
        <v>4463</v>
      </c>
      <c r="G1587" s="698">
        <v>37840029</v>
      </c>
      <c r="H1587" s="649" t="s">
        <v>2856</v>
      </c>
      <c r="I1587" s="699">
        <v>1224.08</v>
      </c>
      <c r="J1587" s="77">
        <v>5</v>
      </c>
      <c r="K1587" s="92"/>
    </row>
    <row r="1588" spans="1:11" ht="20.399999999999999" x14ac:dyDescent="0.25">
      <c r="A1588" s="14" t="s">
        <v>1506</v>
      </c>
      <c r="B1588" s="694" t="s">
        <v>4460</v>
      </c>
      <c r="C1588" s="695" t="s">
        <v>4461</v>
      </c>
      <c r="D1588" s="696" t="s">
        <v>2524</v>
      </c>
      <c r="E1588" s="671"/>
      <c r="F1588" s="487" t="s">
        <v>4464</v>
      </c>
      <c r="G1588" s="698">
        <v>37840029</v>
      </c>
      <c r="H1588" s="649" t="s">
        <v>2856</v>
      </c>
      <c r="I1588" s="699">
        <v>456</v>
      </c>
      <c r="J1588" s="77">
        <v>5</v>
      </c>
      <c r="K1588" s="92"/>
    </row>
    <row r="1589" spans="1:11" ht="30.6" x14ac:dyDescent="0.25">
      <c r="A1589" s="14" t="s">
        <v>1506</v>
      </c>
      <c r="B1589" s="694" t="s">
        <v>4460</v>
      </c>
      <c r="C1589" s="695" t="s">
        <v>4461</v>
      </c>
      <c r="D1589" s="696" t="s">
        <v>2524</v>
      </c>
      <c r="E1589" s="671"/>
      <c r="F1589" s="487" t="s">
        <v>4465</v>
      </c>
      <c r="G1589" s="698">
        <v>37840029</v>
      </c>
      <c r="H1589" s="649" t="s">
        <v>2856</v>
      </c>
      <c r="I1589" s="699">
        <v>196.8</v>
      </c>
      <c r="J1589" s="77">
        <v>5</v>
      </c>
      <c r="K1589" s="92"/>
    </row>
    <row r="1590" spans="1:11" ht="47.4" x14ac:dyDescent="0.25">
      <c r="A1590" s="14" t="s">
        <v>1506</v>
      </c>
      <c r="B1590" s="694" t="s">
        <v>4466</v>
      </c>
      <c r="C1590" s="695" t="s">
        <v>4467</v>
      </c>
      <c r="D1590" s="696" t="s">
        <v>3659</v>
      </c>
      <c r="E1590" s="671"/>
      <c r="F1590" s="452" t="s">
        <v>4468</v>
      </c>
      <c r="G1590" s="698">
        <v>80530857</v>
      </c>
      <c r="H1590" s="649" t="s">
        <v>4469</v>
      </c>
      <c r="I1590" s="699">
        <v>200</v>
      </c>
      <c r="J1590" s="77">
        <v>5</v>
      </c>
      <c r="K1590" s="92"/>
    </row>
    <row r="1591" spans="1:11" ht="21" x14ac:dyDescent="0.25">
      <c r="A1591" s="14" t="s">
        <v>1506</v>
      </c>
      <c r="B1591" s="694" t="s">
        <v>4470</v>
      </c>
      <c r="C1591" s="695" t="s">
        <v>4471</v>
      </c>
      <c r="D1591" s="696" t="s">
        <v>3992</v>
      </c>
      <c r="E1591" s="671"/>
      <c r="F1591" s="487" t="s">
        <v>4472</v>
      </c>
      <c r="G1591" s="698"/>
      <c r="H1591" s="649" t="s">
        <v>3131</v>
      </c>
      <c r="I1591" s="699">
        <v>1730</v>
      </c>
      <c r="J1591" s="77">
        <v>5</v>
      </c>
      <c r="K1591" s="92"/>
    </row>
    <row r="1592" spans="1:11" ht="21" x14ac:dyDescent="0.25">
      <c r="A1592" s="14" t="s">
        <v>1506</v>
      </c>
      <c r="B1592" s="694" t="s">
        <v>4473</v>
      </c>
      <c r="C1592" s="695" t="s">
        <v>4474</v>
      </c>
      <c r="D1592" s="696" t="s">
        <v>3992</v>
      </c>
      <c r="E1592" s="671"/>
      <c r="F1592" s="487" t="s">
        <v>4475</v>
      </c>
      <c r="G1592" s="698"/>
      <c r="H1592" s="649" t="s">
        <v>4476</v>
      </c>
      <c r="I1592" s="699">
        <v>500</v>
      </c>
      <c r="J1592" s="77">
        <v>5</v>
      </c>
      <c r="K1592" s="92"/>
    </row>
    <row r="1593" spans="1:11" ht="21" x14ac:dyDescent="0.25">
      <c r="A1593" s="14" t="s">
        <v>1506</v>
      </c>
      <c r="B1593" s="694" t="s">
        <v>4477</v>
      </c>
      <c r="C1593" s="695" t="s">
        <v>4478</v>
      </c>
      <c r="D1593" s="696" t="s">
        <v>3992</v>
      </c>
      <c r="E1593" s="671"/>
      <c r="F1593" s="487" t="s">
        <v>4479</v>
      </c>
      <c r="G1593" s="698" t="s">
        <v>4480</v>
      </c>
      <c r="H1593" s="649" t="s">
        <v>4481</v>
      </c>
      <c r="I1593" s="699">
        <v>488.57</v>
      </c>
      <c r="J1593" s="77">
        <v>5</v>
      </c>
      <c r="K1593" s="92"/>
    </row>
    <row r="1594" spans="1:11" ht="21" x14ac:dyDescent="0.25">
      <c r="A1594" s="14" t="s">
        <v>1506</v>
      </c>
      <c r="B1594" s="694" t="s">
        <v>4482</v>
      </c>
      <c r="C1594" s="695" t="s">
        <v>1978</v>
      </c>
      <c r="D1594" s="696">
        <v>45862</v>
      </c>
      <c r="E1594" s="671"/>
      <c r="F1594" s="487" t="s">
        <v>4483</v>
      </c>
      <c r="G1594" s="698">
        <v>90002</v>
      </c>
      <c r="H1594" s="649" t="s">
        <v>4484</v>
      </c>
      <c r="I1594" s="699">
        <v>150</v>
      </c>
      <c r="J1594" s="77">
        <v>5</v>
      </c>
      <c r="K1594" s="92"/>
    </row>
    <row r="1595" spans="1:11" ht="30.6" x14ac:dyDescent="0.25">
      <c r="A1595" s="14" t="s">
        <v>1506</v>
      </c>
      <c r="B1595" s="666"/>
      <c r="C1595" s="666"/>
      <c r="D1595" s="666"/>
      <c r="E1595" s="666"/>
      <c r="F1595" s="673" t="s">
        <v>4485</v>
      </c>
      <c r="G1595" s="667"/>
      <c r="H1595" s="668"/>
      <c r="I1595" s="669"/>
      <c r="J1595" s="77">
        <v>5</v>
      </c>
      <c r="K1595" s="92"/>
    </row>
    <row r="1596" spans="1:11" ht="20.399999999999999" x14ac:dyDescent="0.25">
      <c r="A1596" s="14" t="s">
        <v>1506</v>
      </c>
      <c r="B1596" s="694" t="s">
        <v>4486</v>
      </c>
      <c r="C1596" s="695">
        <v>20252210</v>
      </c>
      <c r="D1596" s="696" t="s">
        <v>3922</v>
      </c>
      <c r="E1596" s="671">
        <v>45876</v>
      </c>
      <c r="F1596" s="487" t="s">
        <v>4487</v>
      </c>
      <c r="G1596" s="698">
        <v>31380123</v>
      </c>
      <c r="H1596" s="649" t="s">
        <v>3428</v>
      </c>
      <c r="I1596" s="699">
        <v>335</v>
      </c>
      <c r="J1596" s="77">
        <v>5</v>
      </c>
      <c r="K1596" s="92"/>
    </row>
    <row r="1597" spans="1:11" ht="20.399999999999999" x14ac:dyDescent="0.25">
      <c r="A1597" s="14" t="s">
        <v>1506</v>
      </c>
      <c r="B1597" s="694" t="s">
        <v>4488</v>
      </c>
      <c r="C1597" s="695">
        <v>20252225</v>
      </c>
      <c r="D1597" s="696" t="s">
        <v>3922</v>
      </c>
      <c r="E1597" s="671">
        <v>45876</v>
      </c>
      <c r="F1597" s="487" t="s">
        <v>4489</v>
      </c>
      <c r="G1597" s="698">
        <v>31380123</v>
      </c>
      <c r="H1597" s="649" t="s">
        <v>3428</v>
      </c>
      <c r="I1597" s="699">
        <v>31.22</v>
      </c>
      <c r="J1597" s="77">
        <v>5</v>
      </c>
      <c r="K1597" s="92"/>
    </row>
    <row r="1598" spans="1:11" ht="13.2" x14ac:dyDescent="0.25">
      <c r="A1598" s="14" t="s">
        <v>1506</v>
      </c>
      <c r="B1598" s="694" t="s">
        <v>4490</v>
      </c>
      <c r="C1598" s="695">
        <v>6804631643</v>
      </c>
      <c r="D1598" s="696">
        <v>45929</v>
      </c>
      <c r="E1598" s="671"/>
      <c r="F1598" s="487" t="s">
        <v>4491</v>
      </c>
      <c r="G1598" s="698" t="s">
        <v>3147</v>
      </c>
      <c r="H1598" s="649" t="s">
        <v>4492</v>
      </c>
      <c r="I1598" s="699">
        <v>25.63</v>
      </c>
      <c r="J1598" s="77">
        <v>5</v>
      </c>
      <c r="K1598" s="92"/>
    </row>
    <row r="1599" spans="1:11" ht="13.2" x14ac:dyDescent="0.25">
      <c r="A1599" s="14" t="s">
        <v>1506</v>
      </c>
      <c r="B1599" s="694" t="s">
        <v>4493</v>
      </c>
      <c r="C1599" s="695" t="s">
        <v>4494</v>
      </c>
      <c r="D1599" s="696" t="s">
        <v>2700</v>
      </c>
      <c r="E1599" s="671"/>
      <c r="F1599" s="487" t="s">
        <v>4495</v>
      </c>
      <c r="G1599" s="698"/>
      <c r="H1599" s="649" t="s">
        <v>4496</v>
      </c>
      <c r="I1599" s="699">
        <v>720</v>
      </c>
      <c r="J1599" s="77">
        <v>5</v>
      </c>
      <c r="K1599" s="92"/>
    </row>
    <row r="1600" spans="1:11" ht="13.2" x14ac:dyDescent="0.25">
      <c r="A1600" s="14" t="s">
        <v>1506</v>
      </c>
      <c r="B1600" s="694" t="s">
        <v>4497</v>
      </c>
      <c r="C1600" s="695" t="s">
        <v>4497</v>
      </c>
      <c r="D1600" s="696" t="s">
        <v>4498</v>
      </c>
      <c r="E1600" s="671" t="s">
        <v>2062</v>
      </c>
      <c r="F1600" s="487" t="s">
        <v>4499</v>
      </c>
      <c r="G1600" s="698"/>
      <c r="H1600" s="649" t="s">
        <v>4500</v>
      </c>
      <c r="I1600" s="699">
        <v>170.8</v>
      </c>
      <c r="J1600" s="77">
        <v>5</v>
      </c>
      <c r="K1600" s="92"/>
    </row>
    <row r="1601" spans="1:11" ht="20.399999999999999" x14ac:dyDescent="0.25">
      <c r="A1601" s="14" t="s">
        <v>1506</v>
      </c>
      <c r="B1601" s="694" t="s">
        <v>4497</v>
      </c>
      <c r="C1601" s="695" t="s">
        <v>4497</v>
      </c>
      <c r="D1601" s="696" t="s">
        <v>4498</v>
      </c>
      <c r="E1601" s="671" t="s">
        <v>2062</v>
      </c>
      <c r="F1601" s="487" t="s">
        <v>4501</v>
      </c>
      <c r="G1601" s="698"/>
      <c r="H1601" s="649" t="s">
        <v>4502</v>
      </c>
      <c r="I1601" s="699">
        <v>248.64</v>
      </c>
      <c r="J1601" s="77">
        <v>5</v>
      </c>
      <c r="K1601" s="92"/>
    </row>
    <row r="1602" spans="1:11" ht="13.2" x14ac:dyDescent="0.25">
      <c r="A1602" s="14" t="s">
        <v>1506</v>
      </c>
      <c r="B1602" s="694" t="s">
        <v>4497</v>
      </c>
      <c r="C1602" s="695" t="s">
        <v>4503</v>
      </c>
      <c r="D1602" s="696" t="s">
        <v>2700</v>
      </c>
      <c r="E1602" s="671" t="s">
        <v>2062</v>
      </c>
      <c r="F1602" s="487" t="s">
        <v>4504</v>
      </c>
      <c r="G1602" s="698">
        <v>53524101</v>
      </c>
      <c r="H1602" s="649" t="s">
        <v>4505</v>
      </c>
      <c r="I1602" s="699">
        <v>63.8</v>
      </c>
      <c r="J1602" s="77">
        <v>5</v>
      </c>
      <c r="K1602" s="92"/>
    </row>
    <row r="1603" spans="1:11" ht="13.2" x14ac:dyDescent="0.25">
      <c r="A1603" s="14" t="s">
        <v>1506</v>
      </c>
      <c r="B1603" s="694" t="s">
        <v>4506</v>
      </c>
      <c r="C1603" s="695" t="s">
        <v>4507</v>
      </c>
      <c r="D1603" s="696" t="s">
        <v>4508</v>
      </c>
      <c r="E1603" s="671"/>
      <c r="F1603" s="487" t="s">
        <v>4509</v>
      </c>
      <c r="G1603" s="698">
        <v>48047503</v>
      </c>
      <c r="H1603" s="649" t="s">
        <v>3039</v>
      </c>
      <c r="I1603" s="699">
        <v>120</v>
      </c>
      <c r="J1603" s="77">
        <v>5</v>
      </c>
      <c r="K1603" s="92"/>
    </row>
    <row r="1604" spans="1:11" ht="51" x14ac:dyDescent="0.25">
      <c r="A1604" s="14" t="s">
        <v>1506</v>
      </c>
      <c r="B1604" s="694" t="s">
        <v>3625</v>
      </c>
      <c r="C1604" s="695">
        <v>202502</v>
      </c>
      <c r="D1604" s="696" t="s">
        <v>2918</v>
      </c>
      <c r="E1604" s="671"/>
      <c r="F1604" s="487" t="s">
        <v>4510</v>
      </c>
      <c r="G1604" s="698">
        <v>35143908</v>
      </c>
      <c r="H1604" s="649" t="s">
        <v>4511</v>
      </c>
      <c r="I1604" s="699">
        <v>385</v>
      </c>
      <c r="J1604" s="77">
        <v>5</v>
      </c>
      <c r="K1604" s="92"/>
    </row>
    <row r="1605" spans="1:11" ht="30.6" x14ac:dyDescent="0.25">
      <c r="A1605" s="14" t="s">
        <v>1506</v>
      </c>
      <c r="B1605" s="694" t="s">
        <v>4512</v>
      </c>
      <c r="C1605" s="695">
        <v>202511108</v>
      </c>
      <c r="D1605" s="696" t="s">
        <v>2734</v>
      </c>
      <c r="E1605" s="671"/>
      <c r="F1605" s="487" t="s">
        <v>4513</v>
      </c>
      <c r="G1605" s="698">
        <v>53418558</v>
      </c>
      <c r="H1605" s="649" t="s">
        <v>4514</v>
      </c>
      <c r="I1605" s="699">
        <v>305.04000000000002</v>
      </c>
      <c r="J1605" s="77">
        <v>5</v>
      </c>
      <c r="K1605" s="92"/>
    </row>
    <row r="1606" spans="1:11" ht="30.6" x14ac:dyDescent="0.25">
      <c r="A1606" s="14" t="s">
        <v>1506</v>
      </c>
      <c r="B1606" s="672"/>
      <c r="C1606" s="672"/>
      <c r="D1606" s="672"/>
      <c r="E1606" s="672"/>
      <c r="F1606" s="673" t="s">
        <v>5137</v>
      </c>
      <c r="G1606" s="499"/>
      <c r="H1606" s="674"/>
      <c r="I1606" s="675"/>
      <c r="J1606" s="77">
        <v>5</v>
      </c>
      <c r="K1606" s="92"/>
    </row>
    <row r="1607" spans="1:11" ht="13.2" x14ac:dyDescent="0.25">
      <c r="A1607" s="14" t="s">
        <v>1506</v>
      </c>
      <c r="B1607" s="694" t="s">
        <v>4515</v>
      </c>
      <c r="C1607" s="695" t="s">
        <v>4516</v>
      </c>
      <c r="D1607" s="696" t="s">
        <v>4517</v>
      </c>
      <c r="E1607" s="671"/>
      <c r="F1607" s="487" t="s">
        <v>4518</v>
      </c>
      <c r="G1607" s="698" t="s">
        <v>4519</v>
      </c>
      <c r="H1607" s="649" t="s">
        <v>4520</v>
      </c>
      <c r="I1607" s="699">
        <v>900</v>
      </c>
      <c r="J1607" s="77">
        <v>5</v>
      </c>
      <c r="K1607" s="92"/>
    </row>
    <row r="1608" spans="1:11" ht="51" x14ac:dyDescent="0.25">
      <c r="A1608" s="14" t="s">
        <v>1506</v>
      </c>
      <c r="B1608" s="694" t="s">
        <v>4521</v>
      </c>
      <c r="C1608" s="695" t="s">
        <v>4522</v>
      </c>
      <c r="D1608" s="696" t="s">
        <v>2659</v>
      </c>
      <c r="E1608" s="671"/>
      <c r="F1608" s="487" t="s">
        <v>4523</v>
      </c>
      <c r="G1608" s="698">
        <v>46797815</v>
      </c>
      <c r="H1608" s="649" t="s">
        <v>4524</v>
      </c>
      <c r="I1608" s="699">
        <v>900</v>
      </c>
      <c r="J1608" s="77">
        <v>5</v>
      </c>
      <c r="K1608" s="92"/>
    </row>
    <row r="1609" spans="1:11" ht="30.6" x14ac:dyDescent="0.25">
      <c r="A1609" s="14" t="s">
        <v>1506</v>
      </c>
      <c r="B1609" s="694" t="s">
        <v>4525</v>
      </c>
      <c r="C1609" s="695" t="s">
        <v>4525</v>
      </c>
      <c r="D1609" s="696" t="s">
        <v>3614</v>
      </c>
      <c r="E1609" s="671" t="s">
        <v>4057</v>
      </c>
      <c r="F1609" s="487" t="s">
        <v>4526</v>
      </c>
      <c r="G1609" s="698"/>
      <c r="H1609" s="649" t="s">
        <v>4527</v>
      </c>
      <c r="I1609" s="699">
        <v>10.199999999999999</v>
      </c>
      <c r="J1609" s="77">
        <v>5</v>
      </c>
      <c r="K1609" s="92"/>
    </row>
    <row r="1610" spans="1:11" ht="30.6" x14ac:dyDescent="0.25">
      <c r="A1610" s="14" t="s">
        <v>1506</v>
      </c>
      <c r="B1610" s="694" t="s">
        <v>4525</v>
      </c>
      <c r="C1610" s="695" t="s">
        <v>4525</v>
      </c>
      <c r="D1610" s="696" t="s">
        <v>4057</v>
      </c>
      <c r="E1610" s="671" t="s">
        <v>4057</v>
      </c>
      <c r="F1610" s="487" t="s">
        <v>4528</v>
      </c>
      <c r="G1610" s="698"/>
      <c r="H1610" s="649" t="s">
        <v>4527</v>
      </c>
      <c r="I1610" s="699">
        <v>70.44</v>
      </c>
      <c r="J1610" s="77">
        <v>5</v>
      </c>
      <c r="K1610" s="92"/>
    </row>
    <row r="1611" spans="1:11" ht="51" x14ac:dyDescent="0.25">
      <c r="A1611" s="14" t="s">
        <v>1506</v>
      </c>
      <c r="B1611" s="694" t="s">
        <v>4525</v>
      </c>
      <c r="C1611" s="695" t="s">
        <v>4525</v>
      </c>
      <c r="D1611" s="696" t="s">
        <v>4057</v>
      </c>
      <c r="E1611" s="671" t="s">
        <v>4057</v>
      </c>
      <c r="F1611" s="487" t="s">
        <v>4529</v>
      </c>
      <c r="G1611" s="698"/>
      <c r="H1611" s="649" t="s">
        <v>4527</v>
      </c>
      <c r="I1611" s="699">
        <v>149.16</v>
      </c>
      <c r="J1611" s="77">
        <v>5</v>
      </c>
      <c r="K1611" s="92"/>
    </row>
    <row r="1612" spans="1:11" ht="51" x14ac:dyDescent="0.25">
      <c r="A1612" s="14" t="s">
        <v>1506</v>
      </c>
      <c r="B1612" s="676"/>
      <c r="C1612" s="677"/>
      <c r="D1612" s="677"/>
      <c r="E1612" s="677"/>
      <c r="F1612" s="673" t="s">
        <v>4530</v>
      </c>
      <c r="G1612" s="678"/>
      <c r="H1612" s="679"/>
      <c r="I1612" s="680"/>
      <c r="J1612" s="77">
        <v>5</v>
      </c>
      <c r="K1612" s="92"/>
    </row>
    <row r="1613" spans="1:11" ht="21" x14ac:dyDescent="0.25">
      <c r="A1613" s="14" t="s">
        <v>1506</v>
      </c>
      <c r="B1613" s="694" t="s">
        <v>4531</v>
      </c>
      <c r="C1613" s="695">
        <v>6803777298</v>
      </c>
      <c r="D1613" s="696" t="s">
        <v>4532</v>
      </c>
      <c r="E1613" s="671" t="s">
        <v>4532</v>
      </c>
      <c r="F1613" s="487" t="s">
        <v>4533</v>
      </c>
      <c r="G1613" s="698">
        <v>35703008</v>
      </c>
      <c r="H1613" s="649" t="s">
        <v>2106</v>
      </c>
      <c r="I1613" s="699">
        <v>24.25</v>
      </c>
      <c r="J1613" s="77">
        <v>5</v>
      </c>
      <c r="K1613" s="92"/>
    </row>
    <row r="1614" spans="1:11" ht="20.399999999999999" x14ac:dyDescent="0.25">
      <c r="A1614" s="14" t="s">
        <v>1506</v>
      </c>
      <c r="B1614" s="694" t="s">
        <v>4534</v>
      </c>
      <c r="C1614" s="695">
        <v>4687925002</v>
      </c>
      <c r="D1614" s="696" t="s">
        <v>3692</v>
      </c>
      <c r="E1614" s="671" t="s">
        <v>2396</v>
      </c>
      <c r="F1614" s="487" t="s">
        <v>4535</v>
      </c>
      <c r="G1614" s="698"/>
      <c r="H1614" s="649" t="s">
        <v>4536</v>
      </c>
      <c r="I1614" s="699">
        <v>534.28</v>
      </c>
      <c r="J1614" s="77">
        <v>5</v>
      </c>
      <c r="K1614" s="92"/>
    </row>
    <row r="1615" spans="1:11" ht="20.399999999999999" x14ac:dyDescent="0.25">
      <c r="A1615" s="14" t="s">
        <v>1506</v>
      </c>
      <c r="B1615" s="694" t="s">
        <v>4534</v>
      </c>
      <c r="C1615" s="695">
        <v>400037941151</v>
      </c>
      <c r="D1615" s="696" t="s">
        <v>3697</v>
      </c>
      <c r="E1615" s="671" t="s">
        <v>2396</v>
      </c>
      <c r="F1615" s="487" t="s">
        <v>4537</v>
      </c>
      <c r="G1615" s="698"/>
      <c r="H1615" s="649" t="s">
        <v>4538</v>
      </c>
      <c r="I1615" s="699">
        <v>12.4</v>
      </c>
      <c r="J1615" s="77">
        <v>5</v>
      </c>
      <c r="K1615" s="92"/>
    </row>
    <row r="1616" spans="1:11" ht="21" x14ac:dyDescent="0.25">
      <c r="A1616" s="14" t="s">
        <v>1506</v>
      </c>
      <c r="B1616" s="694" t="s">
        <v>4534</v>
      </c>
      <c r="C1616" s="695" t="s">
        <v>4539</v>
      </c>
      <c r="D1616" s="696" t="s">
        <v>4540</v>
      </c>
      <c r="E1616" s="671" t="s">
        <v>2396</v>
      </c>
      <c r="F1616" s="487" t="s">
        <v>4541</v>
      </c>
      <c r="G1616" s="698" t="s">
        <v>4542</v>
      </c>
      <c r="H1616" s="649" t="s">
        <v>4543</v>
      </c>
      <c r="I1616" s="699">
        <v>45</v>
      </c>
      <c r="J1616" s="77">
        <v>5</v>
      </c>
      <c r="K1616" s="92"/>
    </row>
    <row r="1617" spans="1:11" ht="30.6" x14ac:dyDescent="0.25">
      <c r="A1617" s="14" t="s">
        <v>1506</v>
      </c>
      <c r="B1617" s="694" t="s">
        <v>4534</v>
      </c>
      <c r="C1617" s="695" t="s">
        <v>4544</v>
      </c>
      <c r="D1617" s="696" t="s">
        <v>4540</v>
      </c>
      <c r="E1617" s="671" t="s">
        <v>2396</v>
      </c>
      <c r="F1617" s="487" t="s">
        <v>4545</v>
      </c>
      <c r="G1617" s="698" t="s">
        <v>4546</v>
      </c>
      <c r="H1617" s="649" t="s">
        <v>4547</v>
      </c>
      <c r="I1617" s="699">
        <v>83.43</v>
      </c>
      <c r="J1617" s="77">
        <v>5</v>
      </c>
      <c r="K1617" s="92"/>
    </row>
    <row r="1618" spans="1:11" ht="30.6" x14ac:dyDescent="0.25">
      <c r="A1618" s="14" t="s">
        <v>1506</v>
      </c>
      <c r="B1618" s="694" t="s">
        <v>4534</v>
      </c>
      <c r="C1618" s="695" t="s">
        <v>4548</v>
      </c>
      <c r="D1618" s="696" t="s">
        <v>4549</v>
      </c>
      <c r="E1618" s="671" t="s">
        <v>2396</v>
      </c>
      <c r="F1618" s="487" t="s">
        <v>4550</v>
      </c>
      <c r="G1618" s="698">
        <v>31322832</v>
      </c>
      <c r="H1618" s="649" t="s">
        <v>2182</v>
      </c>
      <c r="I1618" s="699">
        <v>70</v>
      </c>
      <c r="J1618" s="77">
        <v>5</v>
      </c>
      <c r="K1618" s="92"/>
    </row>
    <row r="1619" spans="1:11" ht="20.399999999999999" x14ac:dyDescent="0.25">
      <c r="A1619" s="14" t="s">
        <v>1506</v>
      </c>
      <c r="B1619" s="694" t="s">
        <v>4534</v>
      </c>
      <c r="C1619" s="695" t="s">
        <v>4551</v>
      </c>
      <c r="D1619" s="696" t="s">
        <v>2907</v>
      </c>
      <c r="E1619" s="671" t="s">
        <v>2396</v>
      </c>
      <c r="F1619" s="487" t="s">
        <v>4552</v>
      </c>
      <c r="G1619" s="698"/>
      <c r="H1619" s="649" t="s">
        <v>4553</v>
      </c>
      <c r="I1619" s="699">
        <v>450</v>
      </c>
      <c r="J1619" s="77">
        <v>5</v>
      </c>
      <c r="K1619" s="92"/>
    </row>
    <row r="1620" spans="1:11" ht="40.799999999999997" x14ac:dyDescent="0.25">
      <c r="A1620" s="14" t="s">
        <v>1506</v>
      </c>
      <c r="B1620" s="694" t="s">
        <v>4554</v>
      </c>
      <c r="C1620" s="695">
        <v>165800</v>
      </c>
      <c r="D1620" s="696" t="s">
        <v>4555</v>
      </c>
      <c r="E1620" s="671"/>
      <c r="F1620" s="487" t="s">
        <v>4556</v>
      </c>
      <c r="G1620" s="698" t="s">
        <v>4557</v>
      </c>
      <c r="H1620" s="649" t="s">
        <v>4558</v>
      </c>
      <c r="I1620" s="699">
        <v>991.12</v>
      </c>
      <c r="J1620" s="77">
        <v>5</v>
      </c>
      <c r="K1620" s="92"/>
    </row>
    <row r="1621" spans="1:11" ht="61.2" x14ac:dyDescent="0.25">
      <c r="A1621" s="14" t="s">
        <v>1506</v>
      </c>
      <c r="B1621" s="694" t="s">
        <v>4559</v>
      </c>
      <c r="C1621" s="695">
        <v>2505003390</v>
      </c>
      <c r="D1621" s="696" t="s">
        <v>4136</v>
      </c>
      <c r="E1621" s="671"/>
      <c r="F1621" s="487" t="s">
        <v>4560</v>
      </c>
      <c r="G1621" s="698">
        <v>36857165</v>
      </c>
      <c r="H1621" s="649" t="s">
        <v>4561</v>
      </c>
      <c r="I1621" s="699">
        <v>58.2</v>
      </c>
      <c r="J1621" s="77">
        <v>5</v>
      </c>
      <c r="K1621" s="92"/>
    </row>
    <row r="1622" spans="1:11" ht="30.6" x14ac:dyDescent="0.25">
      <c r="A1622" s="14" t="s">
        <v>1506</v>
      </c>
      <c r="B1622" s="694" t="s">
        <v>4026</v>
      </c>
      <c r="C1622" s="695" t="s">
        <v>4562</v>
      </c>
      <c r="D1622" s="696" t="s">
        <v>4563</v>
      </c>
      <c r="E1622" s="671" t="s">
        <v>3698</v>
      </c>
      <c r="F1622" s="487" t="s">
        <v>4564</v>
      </c>
      <c r="G1622" s="698"/>
      <c r="H1622" s="649" t="s">
        <v>4565</v>
      </c>
      <c r="I1622" s="699">
        <v>300</v>
      </c>
      <c r="J1622" s="77">
        <v>5</v>
      </c>
      <c r="K1622" s="92"/>
    </row>
    <row r="1623" spans="1:11" ht="40.799999999999997" x14ac:dyDescent="0.25">
      <c r="A1623" s="14" t="s">
        <v>1506</v>
      </c>
      <c r="B1623" s="694" t="s">
        <v>4026</v>
      </c>
      <c r="C1623" s="695" t="s">
        <v>4566</v>
      </c>
      <c r="D1623" s="696" t="s">
        <v>4563</v>
      </c>
      <c r="E1623" s="671" t="s">
        <v>3698</v>
      </c>
      <c r="F1623" s="487" t="s">
        <v>4567</v>
      </c>
      <c r="G1623" s="698"/>
      <c r="H1623" s="649" t="s">
        <v>4568</v>
      </c>
      <c r="I1623" s="699">
        <v>65</v>
      </c>
      <c r="J1623" s="77">
        <v>5</v>
      </c>
      <c r="K1623" s="92"/>
    </row>
    <row r="1624" spans="1:11" ht="40.799999999999997" x14ac:dyDescent="0.25">
      <c r="A1624" s="14" t="s">
        <v>1506</v>
      </c>
      <c r="B1624" s="694" t="s">
        <v>4026</v>
      </c>
      <c r="C1624" s="695" t="s">
        <v>4569</v>
      </c>
      <c r="D1624" s="696" t="s">
        <v>4563</v>
      </c>
      <c r="E1624" s="671" t="s">
        <v>3698</v>
      </c>
      <c r="F1624" s="487" t="s">
        <v>4570</v>
      </c>
      <c r="G1624" s="698"/>
      <c r="H1624" s="649" t="s">
        <v>4571</v>
      </c>
      <c r="I1624" s="699">
        <v>1017.6</v>
      </c>
      <c r="J1624" s="77">
        <v>5</v>
      </c>
      <c r="K1624" s="92"/>
    </row>
    <row r="1625" spans="1:11" ht="51" x14ac:dyDescent="0.25">
      <c r="A1625" s="14" t="s">
        <v>1506</v>
      </c>
      <c r="B1625" s="694" t="s">
        <v>4026</v>
      </c>
      <c r="C1625" s="695" t="s">
        <v>4572</v>
      </c>
      <c r="D1625" s="696" t="s">
        <v>4563</v>
      </c>
      <c r="E1625" s="671" t="s">
        <v>3698</v>
      </c>
      <c r="F1625" s="487" t="s">
        <v>4573</v>
      </c>
      <c r="G1625" s="698"/>
      <c r="H1625" s="649" t="s">
        <v>4574</v>
      </c>
      <c r="I1625" s="699">
        <v>340</v>
      </c>
      <c r="J1625" s="77">
        <v>5</v>
      </c>
      <c r="K1625" s="92"/>
    </row>
    <row r="1626" spans="1:11" ht="30.6" x14ac:dyDescent="0.25">
      <c r="A1626" s="14" t="s">
        <v>1506</v>
      </c>
      <c r="B1626" s="694" t="s">
        <v>4575</v>
      </c>
      <c r="C1626" s="695">
        <v>2025011</v>
      </c>
      <c r="D1626" s="696" t="s">
        <v>4115</v>
      </c>
      <c r="E1626" s="671"/>
      <c r="F1626" s="487" t="s">
        <v>4576</v>
      </c>
      <c r="G1626" s="698">
        <v>57268533</v>
      </c>
      <c r="H1626" s="649" t="s">
        <v>4577</v>
      </c>
      <c r="I1626" s="699">
        <v>400</v>
      </c>
      <c r="J1626" s="77">
        <v>5</v>
      </c>
      <c r="K1626" s="92"/>
    </row>
    <row r="1627" spans="1:11" ht="51.6" x14ac:dyDescent="0.25">
      <c r="A1627" s="14" t="s">
        <v>1506</v>
      </c>
      <c r="B1627" s="694" t="s">
        <v>4024</v>
      </c>
      <c r="C1627" s="695">
        <v>12407</v>
      </c>
      <c r="D1627" s="696" t="s">
        <v>4549</v>
      </c>
      <c r="E1627" s="671" t="s">
        <v>2396</v>
      </c>
      <c r="F1627" s="681" t="s">
        <v>4578</v>
      </c>
      <c r="G1627" s="698">
        <v>52136825</v>
      </c>
      <c r="H1627" s="649" t="s">
        <v>4579</v>
      </c>
      <c r="I1627" s="699">
        <v>106.9</v>
      </c>
      <c r="J1627" s="77">
        <v>5</v>
      </c>
      <c r="K1627" s="92"/>
    </row>
    <row r="1628" spans="1:11" ht="40.799999999999997" x14ac:dyDescent="0.25">
      <c r="A1628" s="14" t="s">
        <v>1506</v>
      </c>
      <c r="B1628" s="694" t="s">
        <v>4026</v>
      </c>
      <c r="C1628" s="695" t="s">
        <v>4580</v>
      </c>
      <c r="D1628" s="696" t="s">
        <v>3825</v>
      </c>
      <c r="E1628" s="671" t="s">
        <v>3698</v>
      </c>
      <c r="F1628" s="487" t="s">
        <v>4581</v>
      </c>
      <c r="G1628" s="698">
        <v>52136825</v>
      </c>
      <c r="H1628" s="649" t="s">
        <v>4579</v>
      </c>
      <c r="I1628" s="699">
        <v>90.24</v>
      </c>
      <c r="J1628" s="77">
        <v>5</v>
      </c>
      <c r="K1628" s="92"/>
    </row>
    <row r="1629" spans="1:11" ht="51" x14ac:dyDescent="0.25">
      <c r="A1629" s="14" t="s">
        <v>1506</v>
      </c>
      <c r="B1629" s="694" t="s">
        <v>4582</v>
      </c>
      <c r="C1629" s="695" t="s">
        <v>4583</v>
      </c>
      <c r="D1629" s="696" t="s">
        <v>2918</v>
      </c>
      <c r="E1629" s="671"/>
      <c r="F1629" s="487" t="s">
        <v>4584</v>
      </c>
      <c r="G1629" s="698">
        <v>37451197</v>
      </c>
      <c r="H1629" s="649" t="s">
        <v>4161</v>
      </c>
      <c r="I1629" s="699">
        <v>150</v>
      </c>
      <c r="J1629" s="77">
        <v>5</v>
      </c>
      <c r="K1629" s="92"/>
    </row>
    <row r="1630" spans="1:11" ht="61.2" x14ac:dyDescent="0.25">
      <c r="A1630" s="14" t="s">
        <v>1506</v>
      </c>
      <c r="B1630" s="694" t="s">
        <v>4158</v>
      </c>
      <c r="C1630" s="695" t="s">
        <v>4159</v>
      </c>
      <c r="D1630" s="696" t="s">
        <v>4071</v>
      </c>
      <c r="E1630" s="671"/>
      <c r="F1630" s="487" t="s">
        <v>4585</v>
      </c>
      <c r="G1630" s="698">
        <v>37451197</v>
      </c>
      <c r="H1630" s="649" t="s">
        <v>4161</v>
      </c>
      <c r="I1630" s="699">
        <v>200</v>
      </c>
      <c r="J1630" s="77">
        <v>5</v>
      </c>
      <c r="K1630" s="92"/>
    </row>
    <row r="1631" spans="1:11" ht="30.6" x14ac:dyDescent="0.25">
      <c r="A1631" s="14" t="s">
        <v>1506</v>
      </c>
      <c r="B1631" s="694" t="s">
        <v>4586</v>
      </c>
      <c r="C1631" s="695">
        <v>8100087435</v>
      </c>
      <c r="D1631" s="696" t="s">
        <v>2188</v>
      </c>
      <c r="E1631" s="671"/>
      <c r="F1631" s="487" t="s">
        <v>4587</v>
      </c>
      <c r="G1631" s="698">
        <v>653501</v>
      </c>
      <c r="H1631" s="649" t="s">
        <v>4137</v>
      </c>
      <c r="I1631" s="699">
        <v>431.38</v>
      </c>
      <c r="J1631" s="77">
        <v>5</v>
      </c>
      <c r="K1631" s="92"/>
    </row>
    <row r="1632" spans="1:11" ht="20.399999999999999" x14ac:dyDescent="0.25">
      <c r="A1632" s="14" t="s">
        <v>1506</v>
      </c>
      <c r="B1632" s="694" t="s">
        <v>4588</v>
      </c>
      <c r="C1632" s="695" t="s">
        <v>4589</v>
      </c>
      <c r="D1632" s="696" t="s">
        <v>2789</v>
      </c>
      <c r="E1632" s="671"/>
      <c r="F1632" s="487" t="s">
        <v>4590</v>
      </c>
      <c r="G1632" s="698">
        <v>37451197</v>
      </c>
      <c r="H1632" s="649" t="s">
        <v>4161</v>
      </c>
      <c r="I1632" s="699">
        <v>237</v>
      </c>
      <c r="J1632" s="77">
        <v>5</v>
      </c>
      <c r="K1632" s="92"/>
    </row>
    <row r="1633" spans="1:11" ht="40.799999999999997" x14ac:dyDescent="0.25">
      <c r="A1633" s="14" t="s">
        <v>1506</v>
      </c>
      <c r="B1633" s="694" t="s">
        <v>4591</v>
      </c>
      <c r="C1633" s="695" t="s">
        <v>4592</v>
      </c>
      <c r="D1633" s="696" t="s">
        <v>4593</v>
      </c>
      <c r="E1633" s="671"/>
      <c r="F1633" s="487" t="s">
        <v>4594</v>
      </c>
      <c r="G1633" s="698">
        <v>57079242</v>
      </c>
      <c r="H1633" s="649" t="s">
        <v>4595</v>
      </c>
      <c r="I1633" s="699">
        <v>100</v>
      </c>
      <c r="J1633" s="77">
        <v>5</v>
      </c>
      <c r="K1633" s="92"/>
    </row>
    <row r="1634" spans="1:11" ht="21" x14ac:dyDescent="0.25">
      <c r="A1634" s="14" t="s">
        <v>1506</v>
      </c>
      <c r="B1634" s="694" t="s">
        <v>2526</v>
      </c>
      <c r="C1634" s="695" t="s">
        <v>2527</v>
      </c>
      <c r="D1634" s="696" t="s">
        <v>2524</v>
      </c>
      <c r="E1634" s="671"/>
      <c r="F1634" s="487" t="s">
        <v>2528</v>
      </c>
      <c r="G1634" s="698" t="s">
        <v>2529</v>
      </c>
      <c r="H1634" s="649" t="s">
        <v>2530</v>
      </c>
      <c r="I1634" s="699">
        <v>107</v>
      </c>
      <c r="J1634" s="77">
        <v>5</v>
      </c>
      <c r="K1634" s="92"/>
    </row>
    <row r="1635" spans="1:11" ht="61.2" x14ac:dyDescent="0.25">
      <c r="A1635" s="14" t="s">
        <v>1506</v>
      </c>
      <c r="B1635" s="694"/>
      <c r="C1635" s="695"/>
      <c r="D1635" s="696"/>
      <c r="E1635" s="671"/>
      <c r="F1635" s="487" t="s">
        <v>4278</v>
      </c>
      <c r="G1635" s="698"/>
      <c r="H1635" s="649"/>
      <c r="I1635" s="699"/>
      <c r="J1635" s="77">
        <v>5</v>
      </c>
      <c r="K1635" s="92"/>
    </row>
    <row r="1636" spans="1:11" ht="20.399999999999999" x14ac:dyDescent="0.25">
      <c r="A1636" s="14" t="s">
        <v>1506</v>
      </c>
      <c r="B1636" s="694" t="s">
        <v>4596</v>
      </c>
      <c r="C1636" s="695" t="s">
        <v>4596</v>
      </c>
      <c r="D1636" s="696" t="s">
        <v>3963</v>
      </c>
      <c r="E1636" s="671"/>
      <c r="F1636" s="487" t="s">
        <v>4597</v>
      </c>
      <c r="G1636" s="698">
        <v>52136825</v>
      </c>
      <c r="H1636" s="649" t="s">
        <v>4038</v>
      </c>
      <c r="I1636" s="699">
        <v>77.650000000000006</v>
      </c>
      <c r="J1636" s="77">
        <v>5</v>
      </c>
      <c r="K1636" s="92"/>
    </row>
    <row r="1637" spans="1:11" ht="13.2" x14ac:dyDescent="0.25">
      <c r="A1637" s="14" t="s">
        <v>1506</v>
      </c>
      <c r="B1637" s="694" t="s">
        <v>4596</v>
      </c>
      <c r="C1637" s="695" t="s">
        <v>4596</v>
      </c>
      <c r="D1637" s="696" t="s">
        <v>3963</v>
      </c>
      <c r="E1637" s="671"/>
      <c r="F1637" s="487" t="s">
        <v>4598</v>
      </c>
      <c r="G1637" s="698"/>
      <c r="H1637" s="649" t="s">
        <v>3924</v>
      </c>
      <c r="I1637" s="699">
        <v>27.6</v>
      </c>
      <c r="J1637" s="77">
        <v>5</v>
      </c>
      <c r="K1637" s="92"/>
    </row>
    <row r="1638" spans="1:11" ht="71.400000000000006" x14ac:dyDescent="0.25">
      <c r="A1638" s="14" t="s">
        <v>1506</v>
      </c>
      <c r="B1638" s="694" t="s">
        <v>4031</v>
      </c>
      <c r="C1638" s="695">
        <v>1855</v>
      </c>
      <c r="D1638" s="696" t="s">
        <v>3674</v>
      </c>
      <c r="E1638" s="671" t="s">
        <v>2970</v>
      </c>
      <c r="F1638" s="487" t="s">
        <v>4599</v>
      </c>
      <c r="G1638" s="698">
        <v>54107580</v>
      </c>
      <c r="H1638" s="649" t="s">
        <v>3925</v>
      </c>
      <c r="I1638" s="699">
        <v>92.25</v>
      </c>
      <c r="J1638" s="77">
        <v>5</v>
      </c>
      <c r="K1638" s="92"/>
    </row>
    <row r="1639" spans="1:11" ht="51" x14ac:dyDescent="0.25">
      <c r="A1639" s="14" t="s">
        <v>1506</v>
      </c>
      <c r="B1639" s="694" t="s">
        <v>4031</v>
      </c>
      <c r="C1639" s="695" t="s">
        <v>4031</v>
      </c>
      <c r="D1639" s="696" t="s">
        <v>3674</v>
      </c>
      <c r="E1639" s="671" t="s">
        <v>2970</v>
      </c>
      <c r="F1639" s="487" t="s">
        <v>4600</v>
      </c>
      <c r="G1639" s="698"/>
      <c r="H1639" s="649" t="s">
        <v>4601</v>
      </c>
      <c r="I1639" s="699">
        <v>61.8</v>
      </c>
      <c r="J1639" s="77">
        <v>5</v>
      </c>
      <c r="K1639" s="92"/>
    </row>
    <row r="1640" spans="1:11" ht="71.400000000000006" x14ac:dyDescent="0.25">
      <c r="A1640" s="14" t="s">
        <v>1506</v>
      </c>
      <c r="B1640" s="694" t="s">
        <v>4602</v>
      </c>
      <c r="C1640" s="695">
        <v>1262</v>
      </c>
      <c r="D1640" s="696" t="s">
        <v>2983</v>
      </c>
      <c r="E1640" s="671" t="s">
        <v>2684</v>
      </c>
      <c r="F1640" s="487" t="s">
        <v>4603</v>
      </c>
      <c r="G1640" s="698">
        <v>52136825</v>
      </c>
      <c r="H1640" s="649" t="s">
        <v>4038</v>
      </c>
      <c r="I1640" s="699">
        <v>80.349999999999994</v>
      </c>
      <c r="J1640" s="77">
        <v>5</v>
      </c>
      <c r="K1640" s="92"/>
    </row>
    <row r="1641" spans="1:11" ht="13.2" x14ac:dyDescent="0.25">
      <c r="A1641" s="14" t="s">
        <v>1506</v>
      </c>
      <c r="B1641" s="694" t="s">
        <v>4596</v>
      </c>
      <c r="C1641" s="695" t="s">
        <v>4596</v>
      </c>
      <c r="D1641" s="696" t="s">
        <v>2684</v>
      </c>
      <c r="E1641" s="671"/>
      <c r="F1641" s="487" t="s">
        <v>4604</v>
      </c>
      <c r="G1641" s="698"/>
      <c r="H1641" s="649" t="s">
        <v>3924</v>
      </c>
      <c r="I1641" s="699">
        <v>49.2</v>
      </c>
      <c r="J1641" s="77">
        <v>5</v>
      </c>
      <c r="K1641" s="92"/>
    </row>
    <row r="1642" spans="1:11" ht="40.799999999999997" x14ac:dyDescent="0.25">
      <c r="A1642" s="14" t="s">
        <v>1506</v>
      </c>
      <c r="B1642" s="694" t="s">
        <v>4602</v>
      </c>
      <c r="C1642" s="695">
        <v>9283</v>
      </c>
      <c r="D1642" s="696" t="s">
        <v>2359</v>
      </c>
      <c r="E1642" s="671" t="s">
        <v>2684</v>
      </c>
      <c r="F1642" s="487" t="s">
        <v>4605</v>
      </c>
      <c r="G1642" s="698">
        <v>54107580</v>
      </c>
      <c r="H1642" s="649" t="s">
        <v>3925</v>
      </c>
      <c r="I1642" s="699">
        <v>77</v>
      </c>
      <c r="J1642" s="77">
        <v>5</v>
      </c>
      <c r="K1642" s="92"/>
    </row>
    <row r="1643" spans="1:11" ht="40.799999999999997" x14ac:dyDescent="0.25">
      <c r="A1643" s="14" t="s">
        <v>1506</v>
      </c>
      <c r="B1643" s="694" t="s">
        <v>4602</v>
      </c>
      <c r="C1643" s="695">
        <v>1740</v>
      </c>
      <c r="D1643" s="696" t="s">
        <v>1913</v>
      </c>
      <c r="E1643" s="671" t="s">
        <v>2684</v>
      </c>
      <c r="F1643" s="487" t="s">
        <v>4606</v>
      </c>
      <c r="G1643" s="698">
        <v>604381</v>
      </c>
      <c r="H1643" s="649" t="s">
        <v>4607</v>
      </c>
      <c r="I1643" s="699">
        <v>70.150000000000006</v>
      </c>
      <c r="J1643" s="77">
        <v>5</v>
      </c>
      <c r="K1643" s="92"/>
    </row>
    <row r="1644" spans="1:11" ht="13.2" x14ac:dyDescent="0.25">
      <c r="A1644" s="14" t="s">
        <v>1506</v>
      </c>
      <c r="B1644" s="694" t="s">
        <v>4596</v>
      </c>
      <c r="C1644" s="695" t="s">
        <v>4596</v>
      </c>
      <c r="D1644" s="696" t="s">
        <v>2684</v>
      </c>
      <c r="E1644" s="671"/>
      <c r="F1644" s="487" t="s">
        <v>4604</v>
      </c>
      <c r="G1644" s="698"/>
      <c r="H1644" s="649" t="s">
        <v>3924</v>
      </c>
      <c r="I1644" s="699">
        <v>53.7</v>
      </c>
      <c r="J1644" s="77">
        <v>5</v>
      </c>
      <c r="K1644" s="92"/>
    </row>
    <row r="1645" spans="1:11" ht="40.799999999999997" x14ac:dyDescent="0.25">
      <c r="A1645" s="14" t="s">
        <v>1506</v>
      </c>
      <c r="B1645" s="694" t="s">
        <v>4602</v>
      </c>
      <c r="C1645" s="695">
        <v>10852</v>
      </c>
      <c r="D1645" s="696" t="s">
        <v>3501</v>
      </c>
      <c r="E1645" s="671" t="s">
        <v>2684</v>
      </c>
      <c r="F1645" s="487" t="s">
        <v>4608</v>
      </c>
      <c r="G1645" s="698">
        <v>54107580</v>
      </c>
      <c r="H1645" s="649" t="s">
        <v>3925</v>
      </c>
      <c r="I1645" s="699">
        <v>87.05</v>
      </c>
      <c r="J1645" s="77">
        <v>5</v>
      </c>
      <c r="K1645" s="92"/>
    </row>
    <row r="1646" spans="1:11" ht="13.2" x14ac:dyDescent="0.25">
      <c r="A1646" s="14" t="s">
        <v>1506</v>
      </c>
      <c r="B1646" s="694" t="s">
        <v>4596</v>
      </c>
      <c r="C1646" s="695" t="s">
        <v>4596</v>
      </c>
      <c r="D1646" s="696" t="s">
        <v>2684</v>
      </c>
      <c r="E1646" s="671"/>
      <c r="F1646" s="487" t="s">
        <v>4609</v>
      </c>
      <c r="G1646" s="698"/>
      <c r="H1646" s="649" t="s">
        <v>3924</v>
      </c>
      <c r="I1646" s="699">
        <v>12.3</v>
      </c>
      <c r="J1646" s="77">
        <v>5</v>
      </c>
      <c r="K1646" s="92"/>
    </row>
    <row r="1647" spans="1:11" ht="61.2" x14ac:dyDescent="0.25">
      <c r="A1647" s="14" t="s">
        <v>1506</v>
      </c>
      <c r="B1647" s="694">
        <v>12500114</v>
      </c>
      <c r="C1647" s="695">
        <v>5907</v>
      </c>
      <c r="D1647" s="696" t="s">
        <v>2194</v>
      </c>
      <c r="E1647" s="671" t="s">
        <v>2110</v>
      </c>
      <c r="F1647" s="487" t="s">
        <v>4610</v>
      </c>
      <c r="G1647" s="698">
        <v>54107580</v>
      </c>
      <c r="H1647" s="649" t="s">
        <v>3925</v>
      </c>
      <c r="I1647" s="699">
        <v>70.95</v>
      </c>
      <c r="J1647" s="77">
        <v>5</v>
      </c>
      <c r="K1647" s="92"/>
    </row>
    <row r="1648" spans="1:11" ht="13.2" x14ac:dyDescent="0.25">
      <c r="A1648" s="14" t="s">
        <v>1506</v>
      </c>
      <c r="B1648" s="694">
        <v>12500114</v>
      </c>
      <c r="C1648" s="695">
        <v>12500114</v>
      </c>
      <c r="D1648" s="696" t="s">
        <v>2110</v>
      </c>
      <c r="E1648" s="671"/>
      <c r="F1648" s="487" t="s">
        <v>4611</v>
      </c>
      <c r="G1648" s="698"/>
      <c r="H1648" s="649" t="s">
        <v>3924</v>
      </c>
      <c r="I1648" s="699">
        <v>39.299999999999997</v>
      </c>
      <c r="J1648" s="77">
        <v>5</v>
      </c>
      <c r="K1648" s="92"/>
    </row>
    <row r="1649" spans="1:11" ht="51" x14ac:dyDescent="0.25">
      <c r="A1649" s="14" t="s">
        <v>1506</v>
      </c>
      <c r="B1649" s="694">
        <v>12500114</v>
      </c>
      <c r="C1649" s="695">
        <v>1108204</v>
      </c>
      <c r="D1649" s="696" t="s">
        <v>2222</v>
      </c>
      <c r="E1649" s="671" t="s">
        <v>2110</v>
      </c>
      <c r="F1649" s="487" t="s">
        <v>4612</v>
      </c>
      <c r="G1649" s="698">
        <v>31322832</v>
      </c>
      <c r="H1649" s="649" t="s">
        <v>2316</v>
      </c>
      <c r="I1649" s="699">
        <v>72.83</v>
      </c>
      <c r="J1649" s="77">
        <v>5</v>
      </c>
      <c r="K1649" s="92"/>
    </row>
    <row r="1650" spans="1:11" ht="13.2" x14ac:dyDescent="0.25">
      <c r="A1650" s="14" t="s">
        <v>1506</v>
      </c>
      <c r="B1650" s="694">
        <v>12500114</v>
      </c>
      <c r="C1650" s="695">
        <v>12500114</v>
      </c>
      <c r="D1650" s="696" t="s">
        <v>2110</v>
      </c>
      <c r="E1650" s="671"/>
      <c r="F1650" s="487" t="s">
        <v>4604</v>
      </c>
      <c r="G1650" s="698"/>
      <c r="H1650" s="649" t="s">
        <v>3924</v>
      </c>
      <c r="I1650" s="699">
        <v>63.36</v>
      </c>
      <c r="J1650" s="77">
        <v>5</v>
      </c>
      <c r="K1650" s="92"/>
    </row>
    <row r="1651" spans="1:11" ht="51" x14ac:dyDescent="0.25">
      <c r="A1651" s="14" t="s">
        <v>1506</v>
      </c>
      <c r="B1651" s="694">
        <v>12500114</v>
      </c>
      <c r="C1651" s="695">
        <v>14800</v>
      </c>
      <c r="D1651" s="696" t="s">
        <v>2587</v>
      </c>
      <c r="E1651" s="671" t="s">
        <v>2110</v>
      </c>
      <c r="F1651" s="487" t="s">
        <v>4613</v>
      </c>
      <c r="G1651" s="698">
        <v>54107580</v>
      </c>
      <c r="H1651" s="649" t="s">
        <v>3925</v>
      </c>
      <c r="I1651" s="699">
        <v>70.45</v>
      </c>
      <c r="J1651" s="77">
        <v>5</v>
      </c>
      <c r="K1651" s="92"/>
    </row>
    <row r="1652" spans="1:11" ht="13.2" x14ac:dyDescent="0.25">
      <c r="A1652" s="14" t="s">
        <v>1506</v>
      </c>
      <c r="B1652" s="694">
        <v>12500114</v>
      </c>
      <c r="C1652" s="695">
        <v>12500114</v>
      </c>
      <c r="D1652" s="696" t="s">
        <v>2110</v>
      </c>
      <c r="E1652" s="671"/>
      <c r="F1652" s="487" t="s">
        <v>4609</v>
      </c>
      <c r="G1652" s="698"/>
      <c r="H1652" s="649" t="s">
        <v>3924</v>
      </c>
      <c r="I1652" s="699">
        <v>8.8000000000000007</v>
      </c>
      <c r="J1652" s="77">
        <v>5</v>
      </c>
      <c r="K1652" s="92"/>
    </row>
    <row r="1653" spans="1:11" ht="51" x14ac:dyDescent="0.25">
      <c r="A1653" s="14" t="s">
        <v>1506</v>
      </c>
      <c r="B1653" s="694" t="s">
        <v>3923</v>
      </c>
      <c r="C1653" s="695">
        <v>1481910</v>
      </c>
      <c r="D1653" s="696" t="s">
        <v>2980</v>
      </c>
      <c r="E1653" s="671" t="s">
        <v>1525</v>
      </c>
      <c r="F1653" s="487" t="s">
        <v>4614</v>
      </c>
      <c r="G1653" s="698">
        <v>31322832</v>
      </c>
      <c r="H1653" s="649" t="s">
        <v>2316</v>
      </c>
      <c r="I1653" s="699">
        <v>71.650000000000006</v>
      </c>
      <c r="J1653" s="77">
        <v>5</v>
      </c>
      <c r="K1653" s="92"/>
    </row>
    <row r="1654" spans="1:11" ht="13.2" x14ac:dyDescent="0.25">
      <c r="A1654" s="14" t="s">
        <v>1506</v>
      </c>
      <c r="B1654" s="694" t="s">
        <v>3923</v>
      </c>
      <c r="C1654" s="695" t="s">
        <v>3923</v>
      </c>
      <c r="D1654" s="696" t="s">
        <v>1525</v>
      </c>
      <c r="E1654" s="671"/>
      <c r="F1654" s="487" t="s">
        <v>4604</v>
      </c>
      <c r="G1654" s="698"/>
      <c r="H1654" s="649" t="s">
        <v>3924</v>
      </c>
      <c r="I1654" s="699">
        <v>63.3</v>
      </c>
      <c r="J1654" s="77">
        <v>5</v>
      </c>
      <c r="K1654" s="92"/>
    </row>
    <row r="1655" spans="1:11" ht="71.400000000000006" x14ac:dyDescent="0.25">
      <c r="A1655" s="14" t="s">
        <v>1506</v>
      </c>
      <c r="B1655" s="694" t="s">
        <v>4615</v>
      </c>
      <c r="C1655" s="695">
        <v>3387</v>
      </c>
      <c r="D1655" s="696">
        <v>45843</v>
      </c>
      <c r="E1655" s="671" t="s">
        <v>1525</v>
      </c>
      <c r="F1655" s="487" t="s">
        <v>5299</v>
      </c>
      <c r="G1655" s="698">
        <v>604381</v>
      </c>
      <c r="H1655" s="649" t="s">
        <v>4607</v>
      </c>
      <c r="I1655" s="699">
        <v>87.95</v>
      </c>
      <c r="J1655" s="77">
        <v>5</v>
      </c>
      <c r="K1655" s="92"/>
    </row>
    <row r="1656" spans="1:11" ht="13.2" x14ac:dyDescent="0.25">
      <c r="A1656" s="14" t="s">
        <v>1506</v>
      </c>
      <c r="B1656" s="694" t="s">
        <v>4615</v>
      </c>
      <c r="C1656" s="695" t="s">
        <v>4615</v>
      </c>
      <c r="D1656" s="696">
        <v>45882</v>
      </c>
      <c r="E1656" s="671"/>
      <c r="F1656" s="487" t="s">
        <v>4604</v>
      </c>
      <c r="G1656" s="698"/>
      <c r="H1656" s="649" t="s">
        <v>3924</v>
      </c>
      <c r="I1656" s="699">
        <v>52.4</v>
      </c>
      <c r="J1656" s="77">
        <v>5</v>
      </c>
      <c r="K1656" s="92"/>
    </row>
    <row r="1657" spans="1:11" ht="61.2" x14ac:dyDescent="0.25">
      <c r="A1657" s="14" t="s">
        <v>1506</v>
      </c>
      <c r="B1657" s="694" t="s">
        <v>4615</v>
      </c>
      <c r="C1657" s="695">
        <v>3987</v>
      </c>
      <c r="D1657" s="696">
        <v>45853</v>
      </c>
      <c r="E1657" s="671" t="s">
        <v>1525</v>
      </c>
      <c r="F1657" s="487" t="s">
        <v>5298</v>
      </c>
      <c r="G1657" s="698">
        <v>36238813</v>
      </c>
      <c r="H1657" s="649" t="s">
        <v>4616</v>
      </c>
      <c r="I1657" s="699">
        <v>66.88</v>
      </c>
      <c r="J1657" s="77">
        <v>5</v>
      </c>
      <c r="K1657" s="92"/>
    </row>
    <row r="1658" spans="1:11" ht="13.2" x14ac:dyDescent="0.25">
      <c r="A1658" s="14" t="s">
        <v>1506</v>
      </c>
      <c r="B1658" s="694" t="s">
        <v>4615</v>
      </c>
      <c r="C1658" s="695" t="s">
        <v>4615</v>
      </c>
      <c r="D1658" s="696">
        <v>45882</v>
      </c>
      <c r="E1658" s="671"/>
      <c r="F1658" s="487" t="s">
        <v>4598</v>
      </c>
      <c r="G1658" s="698"/>
      <c r="H1658" s="649" t="s">
        <v>3924</v>
      </c>
      <c r="I1658" s="699">
        <v>26.2</v>
      </c>
      <c r="J1658" s="77">
        <v>5</v>
      </c>
      <c r="K1658" s="92"/>
    </row>
    <row r="1659" spans="1:11" ht="61.2" x14ac:dyDescent="0.25">
      <c r="A1659" s="14" t="s">
        <v>1506</v>
      </c>
      <c r="B1659" s="694" t="s">
        <v>4615</v>
      </c>
      <c r="C1659" s="695">
        <v>11523</v>
      </c>
      <c r="D1659" s="696">
        <v>45866</v>
      </c>
      <c r="E1659" s="671" t="s">
        <v>1525</v>
      </c>
      <c r="F1659" s="487" t="s">
        <v>5297</v>
      </c>
      <c r="G1659" s="682">
        <v>52136825</v>
      </c>
      <c r="H1659" s="683" t="s">
        <v>4617</v>
      </c>
      <c r="I1659" s="699">
        <v>77.95</v>
      </c>
      <c r="J1659" s="77">
        <v>5</v>
      </c>
      <c r="K1659" s="92"/>
    </row>
    <row r="1660" spans="1:11" ht="71.400000000000006" x14ac:dyDescent="0.25">
      <c r="A1660" s="14" t="s">
        <v>1506</v>
      </c>
      <c r="B1660" s="694" t="s">
        <v>4918</v>
      </c>
      <c r="C1660" s="695">
        <v>1270048</v>
      </c>
      <c r="D1660" s="696">
        <v>45883</v>
      </c>
      <c r="E1660" s="671">
        <v>45946</v>
      </c>
      <c r="F1660" s="487" t="s">
        <v>4919</v>
      </c>
      <c r="G1660" s="698">
        <v>31322832</v>
      </c>
      <c r="H1660" s="649" t="s">
        <v>2316</v>
      </c>
      <c r="I1660" s="699">
        <v>68.400000000000006</v>
      </c>
      <c r="J1660" s="77">
        <v>5</v>
      </c>
      <c r="K1660" s="92"/>
    </row>
    <row r="1661" spans="1:11" ht="13.2" x14ac:dyDescent="0.25">
      <c r="A1661" s="14" t="s">
        <v>1506</v>
      </c>
      <c r="B1661" s="694" t="s">
        <v>4918</v>
      </c>
      <c r="C1661" s="695" t="s">
        <v>4918</v>
      </c>
      <c r="D1661" s="696">
        <v>45946</v>
      </c>
      <c r="E1661" s="671"/>
      <c r="F1661" s="487" t="s">
        <v>4611</v>
      </c>
      <c r="G1661" s="698"/>
      <c r="H1661" s="649" t="s">
        <v>3924</v>
      </c>
      <c r="I1661" s="699">
        <v>39.299999999999997</v>
      </c>
      <c r="J1661" s="77">
        <v>5</v>
      </c>
      <c r="K1661" s="92"/>
    </row>
    <row r="1662" spans="1:11" ht="71.400000000000006" x14ac:dyDescent="0.25">
      <c r="A1662" s="14" t="s">
        <v>1506</v>
      </c>
      <c r="B1662" s="694" t="s">
        <v>4918</v>
      </c>
      <c r="C1662" s="695">
        <v>10886</v>
      </c>
      <c r="D1662" s="696">
        <v>45898</v>
      </c>
      <c r="E1662" s="671">
        <v>45946</v>
      </c>
      <c r="F1662" s="487" t="s">
        <v>4920</v>
      </c>
      <c r="G1662" s="698">
        <v>54107580</v>
      </c>
      <c r="H1662" s="649" t="s">
        <v>3925</v>
      </c>
      <c r="I1662" s="699">
        <v>71.099999999999994</v>
      </c>
      <c r="J1662" s="77">
        <v>5</v>
      </c>
      <c r="K1662" s="92"/>
    </row>
    <row r="1663" spans="1:11" ht="13.2" x14ac:dyDescent="0.25">
      <c r="A1663" s="14" t="s">
        <v>1506</v>
      </c>
      <c r="B1663" s="694" t="s">
        <v>4918</v>
      </c>
      <c r="C1663" s="695" t="s">
        <v>4918</v>
      </c>
      <c r="D1663" s="696">
        <v>45946</v>
      </c>
      <c r="E1663" s="671"/>
      <c r="F1663" s="487" t="s">
        <v>4611</v>
      </c>
      <c r="G1663" s="698"/>
      <c r="H1663" s="649" t="s">
        <v>3924</v>
      </c>
      <c r="I1663" s="699">
        <v>48.7</v>
      </c>
      <c r="J1663" s="77">
        <v>5</v>
      </c>
      <c r="K1663" s="92"/>
    </row>
    <row r="1664" spans="1:11" ht="51" x14ac:dyDescent="0.25">
      <c r="A1664" s="14" t="s">
        <v>1506</v>
      </c>
      <c r="B1664" s="694" t="s">
        <v>4921</v>
      </c>
      <c r="C1664" s="695">
        <v>1640196</v>
      </c>
      <c r="D1664" s="696">
        <v>45904</v>
      </c>
      <c r="E1664" s="671">
        <v>45980</v>
      </c>
      <c r="F1664" s="487" t="s">
        <v>4922</v>
      </c>
      <c r="G1664" s="698">
        <v>31322832</v>
      </c>
      <c r="H1664" s="649" t="s">
        <v>2316</v>
      </c>
      <c r="I1664" s="699">
        <v>85.15</v>
      </c>
      <c r="J1664" s="77">
        <v>5</v>
      </c>
      <c r="K1664" s="92"/>
    </row>
    <row r="1665" spans="1:11" ht="13.2" x14ac:dyDescent="0.25">
      <c r="A1665" s="14" t="s">
        <v>1506</v>
      </c>
      <c r="B1665" s="694" t="s">
        <v>4921</v>
      </c>
      <c r="C1665" s="695" t="s">
        <v>4921</v>
      </c>
      <c r="D1665" s="696">
        <v>45980</v>
      </c>
      <c r="E1665" s="671"/>
      <c r="F1665" s="487" t="s">
        <v>4611</v>
      </c>
      <c r="G1665" s="698"/>
      <c r="H1665" s="649" t="s">
        <v>3924</v>
      </c>
      <c r="I1665" s="699">
        <v>48.7</v>
      </c>
      <c r="J1665" s="77">
        <v>5</v>
      </c>
      <c r="K1665" s="92"/>
    </row>
    <row r="1666" spans="1:11" ht="51" x14ac:dyDescent="0.25">
      <c r="A1666" s="14" t="s">
        <v>1506</v>
      </c>
      <c r="B1666" s="694" t="s">
        <v>4921</v>
      </c>
      <c r="C1666" s="695">
        <v>3413</v>
      </c>
      <c r="D1666" s="696">
        <v>45910</v>
      </c>
      <c r="E1666" s="671">
        <v>45980</v>
      </c>
      <c r="F1666" s="487" t="s">
        <v>4923</v>
      </c>
      <c r="G1666" s="698">
        <v>54107580</v>
      </c>
      <c r="H1666" s="649" t="s">
        <v>3925</v>
      </c>
      <c r="I1666" s="699">
        <v>75.45</v>
      </c>
      <c r="J1666" s="77">
        <v>5</v>
      </c>
      <c r="K1666" s="92"/>
    </row>
    <row r="1667" spans="1:11" ht="13.2" x14ac:dyDescent="0.25">
      <c r="A1667" s="14" t="s">
        <v>1506</v>
      </c>
      <c r="B1667" s="694" t="s">
        <v>4921</v>
      </c>
      <c r="C1667" s="695" t="s">
        <v>4921</v>
      </c>
      <c r="D1667" s="696">
        <v>45980</v>
      </c>
      <c r="E1667" s="671"/>
      <c r="F1667" s="487" t="s">
        <v>4604</v>
      </c>
      <c r="G1667" s="698"/>
      <c r="H1667" s="649" t="s">
        <v>3924</v>
      </c>
      <c r="I1667" s="699">
        <v>63.3</v>
      </c>
      <c r="J1667" s="77">
        <v>5</v>
      </c>
      <c r="K1667" s="92"/>
    </row>
    <row r="1668" spans="1:11" ht="61.2" x14ac:dyDescent="0.25">
      <c r="A1668" s="14" t="s">
        <v>1506</v>
      </c>
      <c r="B1668" s="694" t="s">
        <v>4921</v>
      </c>
      <c r="C1668" s="695">
        <v>402611</v>
      </c>
      <c r="D1668" s="696">
        <v>45918</v>
      </c>
      <c r="E1668" s="671">
        <v>45980</v>
      </c>
      <c r="F1668" s="487" t="s">
        <v>4924</v>
      </c>
      <c r="G1668" s="698">
        <v>31322832</v>
      </c>
      <c r="H1668" s="649" t="s">
        <v>2316</v>
      </c>
      <c r="I1668" s="699">
        <v>73.2</v>
      </c>
      <c r="J1668" s="77">
        <v>5</v>
      </c>
      <c r="K1668" s="92"/>
    </row>
    <row r="1669" spans="1:11" ht="13.2" x14ac:dyDescent="0.25">
      <c r="A1669" s="14" t="s">
        <v>1506</v>
      </c>
      <c r="B1669" s="694" t="s">
        <v>4921</v>
      </c>
      <c r="C1669" s="695" t="s">
        <v>4921</v>
      </c>
      <c r="D1669" s="696">
        <v>45980</v>
      </c>
      <c r="E1669" s="671"/>
      <c r="F1669" s="487" t="s">
        <v>4609</v>
      </c>
      <c r="G1669" s="698"/>
      <c r="H1669" s="649" t="s">
        <v>3924</v>
      </c>
      <c r="I1669" s="699">
        <v>13.1</v>
      </c>
      <c r="J1669" s="77">
        <v>5</v>
      </c>
      <c r="K1669" s="92"/>
    </row>
    <row r="1670" spans="1:11" ht="81.599999999999994" x14ac:dyDescent="0.25">
      <c r="A1670" s="14" t="s">
        <v>1506</v>
      </c>
      <c r="B1670" s="694" t="s">
        <v>4925</v>
      </c>
      <c r="C1670" s="695" t="s">
        <v>4926</v>
      </c>
      <c r="D1670" s="696">
        <v>45943</v>
      </c>
      <c r="E1670" s="671">
        <v>45980</v>
      </c>
      <c r="F1670" s="487" t="s">
        <v>4927</v>
      </c>
      <c r="G1670" s="698">
        <v>53759796</v>
      </c>
      <c r="H1670" s="649" t="s">
        <v>4928</v>
      </c>
      <c r="I1670" s="699">
        <v>70.55</v>
      </c>
      <c r="J1670" s="77">
        <v>5</v>
      </c>
      <c r="K1670" s="92"/>
    </row>
    <row r="1671" spans="1:11" ht="13.2" x14ac:dyDescent="0.25">
      <c r="A1671" s="14" t="s">
        <v>1506</v>
      </c>
      <c r="B1671" s="694" t="s">
        <v>4925</v>
      </c>
      <c r="C1671" s="695" t="s">
        <v>4925</v>
      </c>
      <c r="D1671" s="696">
        <v>45980</v>
      </c>
      <c r="E1671" s="671"/>
      <c r="F1671" s="487" t="s">
        <v>4611</v>
      </c>
      <c r="G1671" s="698"/>
      <c r="H1671" s="649" t="s">
        <v>3924</v>
      </c>
      <c r="I1671" s="699">
        <v>39.299999999999997</v>
      </c>
      <c r="J1671" s="77">
        <v>5</v>
      </c>
      <c r="K1671" s="92"/>
    </row>
    <row r="1672" spans="1:11" ht="51" x14ac:dyDescent="0.25">
      <c r="A1672" s="14" t="s">
        <v>1506</v>
      </c>
      <c r="B1672" s="694" t="s">
        <v>4619</v>
      </c>
      <c r="C1672" s="695">
        <v>1222286</v>
      </c>
      <c r="D1672" s="696" t="s">
        <v>2150</v>
      </c>
      <c r="E1672" s="671" t="s">
        <v>1719</v>
      </c>
      <c r="F1672" s="487" t="s">
        <v>4620</v>
      </c>
      <c r="G1672" s="698">
        <v>31322832</v>
      </c>
      <c r="H1672" s="649" t="s">
        <v>2316</v>
      </c>
      <c r="I1672" s="699">
        <v>42.99</v>
      </c>
      <c r="J1672" s="77">
        <v>5</v>
      </c>
      <c r="K1672" s="92"/>
    </row>
    <row r="1673" spans="1:11" ht="30.6" x14ac:dyDescent="0.25">
      <c r="A1673" s="14" t="s">
        <v>1506</v>
      </c>
      <c r="B1673" s="694" t="s">
        <v>4621</v>
      </c>
      <c r="C1673" s="695">
        <v>5895</v>
      </c>
      <c r="D1673" s="696" t="s">
        <v>3492</v>
      </c>
      <c r="E1673" s="671" t="s">
        <v>4113</v>
      </c>
      <c r="F1673" s="487" t="s">
        <v>4622</v>
      </c>
      <c r="G1673" s="698">
        <v>604381</v>
      </c>
      <c r="H1673" s="649" t="s">
        <v>4623</v>
      </c>
      <c r="I1673" s="699">
        <v>99.18</v>
      </c>
      <c r="J1673" s="77">
        <v>5</v>
      </c>
      <c r="K1673" s="92"/>
    </row>
    <row r="1674" spans="1:11" ht="51" x14ac:dyDescent="0.25">
      <c r="A1674" s="14" t="s">
        <v>1506</v>
      </c>
      <c r="B1674" s="694" t="s">
        <v>4624</v>
      </c>
      <c r="C1674" s="695">
        <v>11969</v>
      </c>
      <c r="D1674" s="696" t="s">
        <v>1731</v>
      </c>
      <c r="E1674" s="671" t="s">
        <v>3096</v>
      </c>
      <c r="F1674" s="487" t="s">
        <v>4625</v>
      </c>
      <c r="G1674" s="698">
        <v>31322831</v>
      </c>
      <c r="H1674" s="649" t="s">
        <v>2316</v>
      </c>
      <c r="I1674" s="699">
        <v>54.09</v>
      </c>
      <c r="J1674" s="77">
        <v>5</v>
      </c>
      <c r="K1674" s="92"/>
    </row>
    <row r="1675" spans="1:11" ht="61.2" x14ac:dyDescent="0.25">
      <c r="A1675" s="14" t="s">
        <v>1506</v>
      </c>
      <c r="B1675" s="694" t="s">
        <v>4626</v>
      </c>
      <c r="C1675" s="695">
        <v>4133</v>
      </c>
      <c r="D1675" s="696" t="s">
        <v>2684</v>
      </c>
      <c r="E1675" s="671" t="s">
        <v>3096</v>
      </c>
      <c r="F1675" s="487" t="s">
        <v>4627</v>
      </c>
      <c r="G1675" s="698">
        <v>54107580</v>
      </c>
      <c r="H1675" s="649" t="s">
        <v>3925</v>
      </c>
      <c r="I1675" s="699">
        <v>83.38</v>
      </c>
      <c r="J1675" s="77">
        <v>5</v>
      </c>
      <c r="K1675" s="92"/>
    </row>
    <row r="1676" spans="1:11" ht="40.799999999999997" x14ac:dyDescent="0.25">
      <c r="A1676" s="14" t="s">
        <v>1506</v>
      </c>
      <c r="B1676" s="694" t="s">
        <v>4628</v>
      </c>
      <c r="C1676" s="695">
        <v>1757</v>
      </c>
      <c r="D1676" s="696" t="s">
        <v>4629</v>
      </c>
      <c r="E1676" s="671" t="s">
        <v>3096</v>
      </c>
      <c r="F1676" s="487" t="s">
        <v>4630</v>
      </c>
      <c r="G1676" s="698">
        <v>31322831</v>
      </c>
      <c r="H1676" s="649" t="s">
        <v>2316</v>
      </c>
      <c r="I1676" s="699">
        <v>72.48</v>
      </c>
      <c r="J1676" s="77">
        <v>5</v>
      </c>
      <c r="K1676" s="92"/>
    </row>
    <row r="1677" spans="1:11" ht="30.6" x14ac:dyDescent="0.25">
      <c r="A1677" s="14" t="s">
        <v>1506</v>
      </c>
      <c r="B1677" s="694" t="s">
        <v>4631</v>
      </c>
      <c r="C1677" s="695">
        <v>1123892</v>
      </c>
      <c r="D1677" s="696" t="s">
        <v>2188</v>
      </c>
      <c r="E1677" s="671" t="s">
        <v>3096</v>
      </c>
      <c r="F1677" s="487" t="s">
        <v>4632</v>
      </c>
      <c r="G1677" s="698">
        <v>31322831</v>
      </c>
      <c r="H1677" s="649" t="s">
        <v>2316</v>
      </c>
      <c r="I1677" s="699">
        <v>25.04</v>
      </c>
      <c r="J1677" s="77">
        <v>5</v>
      </c>
      <c r="K1677" s="92"/>
    </row>
    <row r="1678" spans="1:11" ht="51" x14ac:dyDescent="0.25">
      <c r="A1678" s="14" t="s">
        <v>1506</v>
      </c>
      <c r="B1678" s="694" t="s">
        <v>4633</v>
      </c>
      <c r="C1678" s="695">
        <v>1240225</v>
      </c>
      <c r="D1678" s="696" t="s">
        <v>3115</v>
      </c>
      <c r="E1678" s="671" t="s">
        <v>2513</v>
      </c>
      <c r="F1678" s="487" t="s">
        <v>4634</v>
      </c>
      <c r="G1678" s="698">
        <v>31322831</v>
      </c>
      <c r="H1678" s="649" t="s">
        <v>2316</v>
      </c>
      <c r="I1678" s="699">
        <v>26.94</v>
      </c>
      <c r="J1678" s="77">
        <v>5</v>
      </c>
      <c r="K1678" s="92"/>
    </row>
    <row r="1679" spans="1:11" ht="51" x14ac:dyDescent="0.25">
      <c r="A1679" s="14" t="s">
        <v>1506</v>
      </c>
      <c r="B1679" s="694" t="s">
        <v>4635</v>
      </c>
      <c r="C1679" s="695">
        <v>1148411</v>
      </c>
      <c r="D1679" s="696" t="s">
        <v>4636</v>
      </c>
      <c r="E1679" s="671" t="s">
        <v>2513</v>
      </c>
      <c r="F1679" s="487" t="s">
        <v>4637</v>
      </c>
      <c r="G1679" s="698">
        <v>31322831</v>
      </c>
      <c r="H1679" s="649" t="s">
        <v>2316</v>
      </c>
      <c r="I1679" s="699">
        <v>32.880000000000003</v>
      </c>
      <c r="J1679" s="77">
        <v>5</v>
      </c>
      <c r="K1679" s="92"/>
    </row>
    <row r="1680" spans="1:11" ht="61.2" x14ac:dyDescent="0.25">
      <c r="A1680" s="14" t="s">
        <v>1506</v>
      </c>
      <c r="B1680" s="694" t="s">
        <v>3920</v>
      </c>
      <c r="C1680" s="695">
        <v>1221618</v>
      </c>
      <c r="D1680" s="696" t="s">
        <v>2455</v>
      </c>
      <c r="E1680" s="671" t="s">
        <v>3922</v>
      </c>
      <c r="F1680" s="487" t="s">
        <v>4638</v>
      </c>
      <c r="G1680" s="698">
        <v>31322831</v>
      </c>
      <c r="H1680" s="649" t="s">
        <v>2316</v>
      </c>
      <c r="I1680" s="699">
        <v>96.14</v>
      </c>
      <c r="J1680" s="77">
        <v>5</v>
      </c>
      <c r="K1680" s="92"/>
    </row>
    <row r="1681" spans="1:11" ht="40.799999999999997" x14ac:dyDescent="0.25">
      <c r="A1681" s="14" t="s">
        <v>1506</v>
      </c>
      <c r="B1681" s="684"/>
      <c r="C1681" s="685"/>
      <c r="D1681" s="686"/>
      <c r="E1681" s="686"/>
      <c r="F1681" s="673" t="s">
        <v>4639</v>
      </c>
      <c r="G1681" s="687"/>
      <c r="H1681" s="314"/>
      <c r="I1681" s="611"/>
      <c r="J1681" s="77">
        <v>5</v>
      </c>
      <c r="K1681" s="92"/>
    </row>
    <row r="1682" spans="1:11" ht="61.2" x14ac:dyDescent="0.25">
      <c r="A1682" s="14" t="s">
        <v>1506</v>
      </c>
      <c r="B1682" s="694" t="s">
        <v>4640</v>
      </c>
      <c r="C1682" s="695">
        <v>2250043</v>
      </c>
      <c r="D1682" s="696" t="s">
        <v>4641</v>
      </c>
      <c r="E1682" s="671" t="s">
        <v>1519</v>
      </c>
      <c r="F1682" s="487" t="s">
        <v>4642</v>
      </c>
      <c r="G1682" s="698">
        <v>35988983</v>
      </c>
      <c r="H1682" s="649" t="s">
        <v>4643</v>
      </c>
      <c r="I1682" s="699">
        <v>348</v>
      </c>
      <c r="J1682" s="77">
        <v>5</v>
      </c>
      <c r="K1682" s="92"/>
    </row>
    <row r="1683" spans="1:11" ht="91.8" x14ac:dyDescent="0.25">
      <c r="A1683" s="14" t="s">
        <v>1506</v>
      </c>
      <c r="B1683" s="694" t="s">
        <v>4644</v>
      </c>
      <c r="C1683" s="695" t="s">
        <v>4645</v>
      </c>
      <c r="D1683" s="696" t="s">
        <v>4646</v>
      </c>
      <c r="E1683" s="671"/>
      <c r="F1683" s="487" t="s">
        <v>4647</v>
      </c>
      <c r="G1683" s="698">
        <v>37996339</v>
      </c>
      <c r="H1683" s="649" t="s">
        <v>1857</v>
      </c>
      <c r="I1683" s="699">
        <v>400</v>
      </c>
      <c r="J1683" s="77">
        <v>5</v>
      </c>
      <c r="K1683" s="92"/>
    </row>
    <row r="1684" spans="1:11" ht="51" x14ac:dyDescent="0.25">
      <c r="A1684" s="14" t="s">
        <v>1506</v>
      </c>
      <c r="B1684" s="694" t="s">
        <v>4648</v>
      </c>
      <c r="C1684" s="695">
        <v>11</v>
      </c>
      <c r="D1684" s="696">
        <v>45919</v>
      </c>
      <c r="E1684" s="671">
        <v>45930</v>
      </c>
      <c r="F1684" s="487" t="s">
        <v>4649</v>
      </c>
      <c r="G1684" s="698">
        <v>46397931</v>
      </c>
      <c r="H1684" s="649" t="s">
        <v>1529</v>
      </c>
      <c r="I1684" s="699">
        <v>400</v>
      </c>
      <c r="J1684" s="77">
        <v>5</v>
      </c>
      <c r="K1684" s="92"/>
    </row>
    <row r="1685" spans="1:11" ht="81.599999999999994" x14ac:dyDescent="0.25">
      <c r="A1685" s="14" t="s">
        <v>1506</v>
      </c>
      <c r="B1685" s="694" t="s">
        <v>4650</v>
      </c>
      <c r="C1685" s="695">
        <v>17</v>
      </c>
      <c r="D1685" s="696" t="s">
        <v>2960</v>
      </c>
      <c r="E1685" s="671" t="s">
        <v>2226</v>
      </c>
      <c r="F1685" s="487" t="s">
        <v>4651</v>
      </c>
      <c r="G1685" s="698">
        <v>54970628</v>
      </c>
      <c r="H1685" s="649" t="s">
        <v>4652</v>
      </c>
      <c r="I1685" s="699">
        <v>300</v>
      </c>
      <c r="J1685" s="77">
        <v>5</v>
      </c>
      <c r="K1685" s="92"/>
    </row>
    <row r="1686" spans="1:11" ht="71.400000000000006" x14ac:dyDescent="0.25">
      <c r="A1686" s="14" t="s">
        <v>1506</v>
      </c>
      <c r="B1686" s="694" t="s">
        <v>4653</v>
      </c>
      <c r="C1686" s="695">
        <v>25006</v>
      </c>
      <c r="D1686" s="696" t="s">
        <v>4646</v>
      </c>
      <c r="E1686" s="671"/>
      <c r="F1686" s="487" t="s">
        <v>4654</v>
      </c>
      <c r="G1686" s="698">
        <v>50954351</v>
      </c>
      <c r="H1686" s="649" t="s">
        <v>4655</v>
      </c>
      <c r="I1686" s="699">
        <v>100</v>
      </c>
      <c r="J1686" s="77">
        <v>5</v>
      </c>
      <c r="K1686" s="92"/>
    </row>
    <row r="1687" spans="1:11" ht="40.799999999999997" x14ac:dyDescent="0.25">
      <c r="A1687" s="14" t="s">
        <v>1506</v>
      </c>
      <c r="B1687" s="694" t="s">
        <v>4144</v>
      </c>
      <c r="C1687" s="695">
        <v>511107086</v>
      </c>
      <c r="D1687" s="696" t="s">
        <v>4145</v>
      </c>
      <c r="E1687" s="671" t="s">
        <v>2644</v>
      </c>
      <c r="F1687" s="487" t="s">
        <v>4656</v>
      </c>
      <c r="G1687" s="698">
        <v>151700</v>
      </c>
      <c r="H1687" s="649" t="s">
        <v>3700</v>
      </c>
      <c r="I1687" s="699">
        <v>848.47</v>
      </c>
      <c r="J1687" s="77">
        <v>5</v>
      </c>
      <c r="K1687" s="92"/>
    </row>
    <row r="1688" spans="1:11" ht="61.2" x14ac:dyDescent="0.25">
      <c r="A1688" s="14" t="s">
        <v>1506</v>
      </c>
      <c r="B1688" s="694" t="s">
        <v>4657</v>
      </c>
      <c r="C1688" s="695" t="s">
        <v>4658</v>
      </c>
      <c r="D1688" s="696" t="s">
        <v>3492</v>
      </c>
      <c r="E1688" s="671"/>
      <c r="F1688" s="487" t="s">
        <v>4659</v>
      </c>
      <c r="G1688" s="698">
        <v>53812948</v>
      </c>
      <c r="H1688" s="649" t="s">
        <v>4660</v>
      </c>
      <c r="I1688" s="699">
        <v>107.13</v>
      </c>
      <c r="J1688" s="77">
        <v>5</v>
      </c>
      <c r="K1688" s="92"/>
    </row>
    <row r="1689" spans="1:11" ht="61.2" x14ac:dyDescent="0.25">
      <c r="A1689" s="14" t="s">
        <v>1506</v>
      </c>
      <c r="B1689" s="694" t="s">
        <v>4661</v>
      </c>
      <c r="C1689" s="695" t="s">
        <v>4662</v>
      </c>
      <c r="D1689" s="696" t="s">
        <v>3492</v>
      </c>
      <c r="E1689" s="671"/>
      <c r="F1689" s="487" t="s">
        <v>4663</v>
      </c>
      <c r="G1689" s="698">
        <v>53812948</v>
      </c>
      <c r="H1689" s="649" t="s">
        <v>4660</v>
      </c>
      <c r="I1689" s="699">
        <v>550.82000000000005</v>
      </c>
      <c r="J1689" s="77">
        <v>5</v>
      </c>
      <c r="K1689" s="92"/>
    </row>
    <row r="1690" spans="1:11" ht="51" x14ac:dyDescent="0.25">
      <c r="A1690" s="14" t="s">
        <v>1506</v>
      </c>
      <c r="B1690" s="694" t="s">
        <v>4664</v>
      </c>
      <c r="C1690" s="695">
        <v>2250025</v>
      </c>
      <c r="D1690" s="696" t="s">
        <v>2587</v>
      </c>
      <c r="E1690" s="671" t="s">
        <v>3916</v>
      </c>
      <c r="F1690" s="487" t="s">
        <v>4665</v>
      </c>
      <c r="G1690" s="698">
        <v>50015460</v>
      </c>
      <c r="H1690" s="649" t="s">
        <v>4666</v>
      </c>
      <c r="I1690" s="699">
        <v>198</v>
      </c>
      <c r="J1690" s="77">
        <v>5</v>
      </c>
      <c r="K1690" s="92"/>
    </row>
    <row r="1691" spans="1:11" ht="40.799999999999997" x14ac:dyDescent="0.25">
      <c r="A1691" s="14" t="s">
        <v>1506</v>
      </c>
      <c r="B1691" s="694" t="s">
        <v>2657</v>
      </c>
      <c r="C1691" s="695" t="s">
        <v>2658</v>
      </c>
      <c r="D1691" s="696" t="s">
        <v>2659</v>
      </c>
      <c r="E1691" s="671"/>
      <c r="F1691" s="487" t="s">
        <v>4667</v>
      </c>
      <c r="G1691" s="698">
        <v>31300421</v>
      </c>
      <c r="H1691" s="649" t="s">
        <v>2655</v>
      </c>
      <c r="I1691" s="699">
        <v>1008</v>
      </c>
      <c r="J1691" s="77">
        <v>5</v>
      </c>
      <c r="K1691" s="92"/>
    </row>
    <row r="1692" spans="1:11" ht="40.799999999999997" x14ac:dyDescent="0.25">
      <c r="A1692" s="14" t="s">
        <v>1506</v>
      </c>
      <c r="B1692" s="694" t="s">
        <v>4668</v>
      </c>
      <c r="C1692" s="695" t="s">
        <v>4669</v>
      </c>
      <c r="D1692" s="696" t="s">
        <v>4670</v>
      </c>
      <c r="E1692" s="671"/>
      <c r="F1692" s="487" t="s">
        <v>4671</v>
      </c>
      <c r="G1692" s="698">
        <v>31300421</v>
      </c>
      <c r="H1692" s="649" t="s">
        <v>2655</v>
      </c>
      <c r="I1692" s="699">
        <v>1890</v>
      </c>
      <c r="J1692" s="77">
        <v>5</v>
      </c>
      <c r="K1692" s="92"/>
    </row>
    <row r="1693" spans="1:11" ht="71.400000000000006" x14ac:dyDescent="0.25">
      <c r="A1693" s="14" t="s">
        <v>1506</v>
      </c>
      <c r="B1693" s="694" t="s">
        <v>4672</v>
      </c>
      <c r="C1693" s="695" t="s">
        <v>4672</v>
      </c>
      <c r="D1693" s="696" t="s">
        <v>4673</v>
      </c>
      <c r="E1693" s="671"/>
      <c r="F1693" s="487" t="s">
        <v>4674</v>
      </c>
      <c r="G1693" s="698"/>
      <c r="H1693" s="649" t="s">
        <v>4675</v>
      </c>
      <c r="I1693" s="699">
        <v>368.9</v>
      </c>
      <c r="J1693" s="77">
        <v>5</v>
      </c>
      <c r="K1693" s="92"/>
    </row>
    <row r="1694" spans="1:11" ht="21" x14ac:dyDescent="0.25">
      <c r="A1694" s="14" t="s">
        <v>1506</v>
      </c>
      <c r="B1694" s="694" t="s">
        <v>4676</v>
      </c>
      <c r="C1694" s="695" t="s">
        <v>4676</v>
      </c>
      <c r="D1694" s="696" t="s">
        <v>1719</v>
      </c>
      <c r="E1694" s="671"/>
      <c r="F1694" s="487" t="s">
        <v>4677</v>
      </c>
      <c r="G1694" s="698"/>
      <c r="H1694" s="649" t="s">
        <v>4678</v>
      </c>
      <c r="I1694" s="699">
        <v>323.19</v>
      </c>
      <c r="J1694" s="77">
        <v>5</v>
      </c>
      <c r="K1694" s="92"/>
    </row>
    <row r="1695" spans="1:11" ht="71.400000000000006" x14ac:dyDescent="0.25">
      <c r="A1695" s="14" t="s">
        <v>1506</v>
      </c>
      <c r="B1695" s="694" t="s">
        <v>4679</v>
      </c>
      <c r="C1695" s="695">
        <v>20250062</v>
      </c>
      <c r="D1695" s="696" t="s">
        <v>2584</v>
      </c>
      <c r="E1695" s="671"/>
      <c r="F1695" s="487" t="s">
        <v>4680</v>
      </c>
      <c r="G1695" s="698">
        <v>51963213</v>
      </c>
      <c r="H1695" s="649" t="s">
        <v>4681</v>
      </c>
      <c r="I1695" s="699">
        <v>738</v>
      </c>
      <c r="J1695" s="77">
        <v>5</v>
      </c>
      <c r="K1695" s="92"/>
    </row>
    <row r="1696" spans="1:11" ht="71.400000000000006" x14ac:dyDescent="0.25">
      <c r="A1696" s="14" t="s">
        <v>1506</v>
      </c>
      <c r="B1696" s="694" t="s">
        <v>4682</v>
      </c>
      <c r="C1696" s="695">
        <v>8100085713</v>
      </c>
      <c r="D1696" s="696" t="s">
        <v>2659</v>
      </c>
      <c r="E1696" s="671"/>
      <c r="F1696" s="487" t="s">
        <v>4683</v>
      </c>
      <c r="G1696" s="698">
        <v>53812948</v>
      </c>
      <c r="H1696" s="649" t="s">
        <v>4684</v>
      </c>
      <c r="I1696" s="699">
        <v>662.52</v>
      </c>
      <c r="J1696" s="77">
        <v>5</v>
      </c>
      <c r="K1696" s="92"/>
    </row>
    <row r="1697" spans="1:11" ht="51" x14ac:dyDescent="0.25">
      <c r="A1697" s="14" t="s">
        <v>1506</v>
      </c>
      <c r="B1697" s="688"/>
      <c r="C1697" s="689"/>
      <c r="D1697" s="689"/>
      <c r="E1697" s="689"/>
      <c r="F1697" s="673" t="s">
        <v>4685</v>
      </c>
      <c r="G1697" s="690"/>
      <c r="H1697" s="691"/>
      <c r="I1697" s="692"/>
      <c r="J1697" s="77">
        <v>5</v>
      </c>
      <c r="K1697" s="92"/>
    </row>
    <row r="1698" spans="1:11" ht="30.6" x14ac:dyDescent="0.25">
      <c r="A1698" s="14" t="s">
        <v>1506</v>
      </c>
      <c r="B1698" s="694" t="s">
        <v>4686</v>
      </c>
      <c r="C1698" s="695" t="s">
        <v>4686</v>
      </c>
      <c r="D1698" s="696">
        <v>45837</v>
      </c>
      <c r="E1698" s="671">
        <v>45867</v>
      </c>
      <c r="F1698" s="487" t="s">
        <v>4687</v>
      </c>
      <c r="G1698" s="698"/>
      <c r="H1698" s="649" t="s">
        <v>4688</v>
      </c>
      <c r="I1698" s="699">
        <v>535.89</v>
      </c>
      <c r="J1698" s="77">
        <v>5</v>
      </c>
      <c r="K1698" s="92"/>
    </row>
    <row r="1699" spans="1:11" ht="20.399999999999999" x14ac:dyDescent="0.25">
      <c r="A1699" s="14" t="s">
        <v>1506</v>
      </c>
      <c r="B1699" s="694" t="s">
        <v>4686</v>
      </c>
      <c r="C1699" s="695" t="s">
        <v>4686</v>
      </c>
      <c r="D1699" s="696">
        <v>45837</v>
      </c>
      <c r="E1699" s="671">
        <v>45867</v>
      </c>
      <c r="F1699" s="487" t="s">
        <v>4689</v>
      </c>
      <c r="G1699" s="698"/>
      <c r="H1699" s="649" t="s">
        <v>4688</v>
      </c>
      <c r="I1699" s="699">
        <v>444.76</v>
      </c>
      <c r="J1699" s="77">
        <v>5</v>
      </c>
      <c r="K1699" s="92"/>
    </row>
    <row r="1700" spans="1:11" ht="20.399999999999999" x14ac:dyDescent="0.25">
      <c r="A1700" s="14" t="s">
        <v>1506</v>
      </c>
      <c r="B1700" s="694" t="s">
        <v>4686</v>
      </c>
      <c r="C1700" s="695" t="s">
        <v>4686</v>
      </c>
      <c r="D1700" s="696">
        <v>45837</v>
      </c>
      <c r="E1700" s="671">
        <v>45867</v>
      </c>
      <c r="F1700" s="487" t="s">
        <v>4690</v>
      </c>
      <c r="G1700" s="698"/>
      <c r="H1700" s="649" t="s">
        <v>4688</v>
      </c>
      <c r="I1700" s="699">
        <v>413.99</v>
      </c>
      <c r="J1700" s="77">
        <v>5</v>
      </c>
      <c r="K1700" s="92"/>
    </row>
    <row r="1701" spans="1:11" ht="13.2" x14ac:dyDescent="0.25">
      <c r="A1701" s="14" t="s">
        <v>1506</v>
      </c>
      <c r="B1701" s="694" t="s">
        <v>4691</v>
      </c>
      <c r="C1701" s="695" t="s">
        <v>4691</v>
      </c>
      <c r="D1701" s="696">
        <v>45835</v>
      </c>
      <c r="E1701" s="671">
        <v>45867</v>
      </c>
      <c r="F1701" s="487" t="s">
        <v>4692</v>
      </c>
      <c r="G1701" s="698"/>
      <c r="H1701" s="649" t="s">
        <v>4688</v>
      </c>
      <c r="I1701" s="699">
        <v>463.41</v>
      </c>
      <c r="J1701" s="77">
        <v>5</v>
      </c>
      <c r="K1701" s="92"/>
    </row>
    <row r="1702" spans="1:11" ht="21" x14ac:dyDescent="0.25">
      <c r="A1702" s="14" t="s">
        <v>1506</v>
      </c>
      <c r="B1702" s="694" t="s">
        <v>4691</v>
      </c>
      <c r="C1702" s="695">
        <v>7901855</v>
      </c>
      <c r="D1702" s="696">
        <v>45836</v>
      </c>
      <c r="E1702" s="671">
        <v>45867</v>
      </c>
      <c r="F1702" s="487" t="s">
        <v>4693</v>
      </c>
      <c r="G1702" s="698">
        <v>45330824</v>
      </c>
      <c r="H1702" s="649" t="s">
        <v>4694</v>
      </c>
      <c r="I1702" s="699">
        <v>12.19</v>
      </c>
      <c r="J1702" s="77">
        <v>5</v>
      </c>
      <c r="K1702" s="92"/>
    </row>
    <row r="1703" spans="1:11" ht="21" x14ac:dyDescent="0.25">
      <c r="A1703" s="14" t="s">
        <v>1506</v>
      </c>
      <c r="B1703" s="694" t="s">
        <v>4691</v>
      </c>
      <c r="C1703" s="695">
        <v>7901856</v>
      </c>
      <c r="D1703" s="696">
        <v>45836</v>
      </c>
      <c r="E1703" s="671">
        <v>45867</v>
      </c>
      <c r="F1703" s="487" t="s">
        <v>4693</v>
      </c>
      <c r="G1703" s="698">
        <v>45330824</v>
      </c>
      <c r="H1703" s="649" t="s">
        <v>4694</v>
      </c>
      <c r="I1703" s="699">
        <v>12.2</v>
      </c>
      <c r="J1703" s="77">
        <v>5</v>
      </c>
      <c r="K1703" s="92"/>
    </row>
    <row r="1704" spans="1:11" ht="21" x14ac:dyDescent="0.25">
      <c r="A1704" s="14" t="s">
        <v>1506</v>
      </c>
      <c r="B1704" s="694" t="s">
        <v>4691</v>
      </c>
      <c r="C1704" s="695">
        <v>7901854</v>
      </c>
      <c r="D1704" s="696">
        <v>45835</v>
      </c>
      <c r="E1704" s="671">
        <v>45867</v>
      </c>
      <c r="F1704" s="487" t="s">
        <v>4695</v>
      </c>
      <c r="G1704" s="698">
        <v>45330824</v>
      </c>
      <c r="H1704" s="649" t="s">
        <v>4694</v>
      </c>
      <c r="I1704" s="699">
        <v>24.39</v>
      </c>
      <c r="J1704" s="77">
        <v>5</v>
      </c>
      <c r="K1704" s="92"/>
    </row>
    <row r="1705" spans="1:11" ht="21" x14ac:dyDescent="0.25">
      <c r="A1705" s="14" t="s">
        <v>1506</v>
      </c>
      <c r="B1705" s="694" t="s">
        <v>4691</v>
      </c>
      <c r="C1705" s="695">
        <v>41</v>
      </c>
      <c r="D1705" s="696">
        <v>45836</v>
      </c>
      <c r="E1705" s="671">
        <v>45867</v>
      </c>
      <c r="F1705" s="487" t="s">
        <v>4695</v>
      </c>
      <c r="G1705" s="698">
        <v>45330824</v>
      </c>
      <c r="H1705" s="649" t="s">
        <v>4694</v>
      </c>
      <c r="I1705" s="699">
        <v>24.39</v>
      </c>
      <c r="J1705" s="77">
        <v>5</v>
      </c>
      <c r="K1705" s="92"/>
    </row>
    <row r="1706" spans="1:11" ht="21" x14ac:dyDescent="0.25">
      <c r="A1706" s="14" t="s">
        <v>1506</v>
      </c>
      <c r="B1706" s="694" t="s">
        <v>4691</v>
      </c>
      <c r="C1706" s="695">
        <v>9</v>
      </c>
      <c r="D1706" s="696">
        <v>45835</v>
      </c>
      <c r="E1706" s="671">
        <v>45867</v>
      </c>
      <c r="F1706" s="487" t="s">
        <v>4696</v>
      </c>
      <c r="G1706" s="698">
        <v>45330824</v>
      </c>
      <c r="H1706" s="649" t="s">
        <v>4694</v>
      </c>
      <c r="I1706" s="699">
        <v>160.58000000000001</v>
      </c>
      <c r="J1706" s="77">
        <v>5</v>
      </c>
      <c r="K1706" s="92"/>
    </row>
    <row r="1707" spans="1:11" ht="21" x14ac:dyDescent="0.25">
      <c r="A1707" s="14" t="s">
        <v>1506</v>
      </c>
      <c r="B1707" s="694" t="s">
        <v>4691</v>
      </c>
      <c r="C1707" s="695">
        <v>16</v>
      </c>
      <c r="D1707" s="696">
        <v>45835</v>
      </c>
      <c r="E1707" s="671">
        <v>45867</v>
      </c>
      <c r="F1707" s="487" t="s">
        <v>4693</v>
      </c>
      <c r="G1707" s="698">
        <v>45330824</v>
      </c>
      <c r="H1707" s="649" t="s">
        <v>4694</v>
      </c>
      <c r="I1707" s="699">
        <v>12.2</v>
      </c>
      <c r="J1707" s="77">
        <v>5</v>
      </c>
      <c r="K1707" s="92"/>
    </row>
    <row r="1708" spans="1:11" ht="21" x14ac:dyDescent="0.25">
      <c r="A1708" s="14" t="s">
        <v>1506</v>
      </c>
      <c r="B1708" s="694" t="s">
        <v>4691</v>
      </c>
      <c r="C1708" s="695">
        <v>14</v>
      </c>
      <c r="D1708" s="696">
        <v>45835</v>
      </c>
      <c r="E1708" s="671">
        <v>45867</v>
      </c>
      <c r="F1708" s="487" t="s">
        <v>4693</v>
      </c>
      <c r="G1708" s="698">
        <v>45330824</v>
      </c>
      <c r="H1708" s="649" t="s">
        <v>4694</v>
      </c>
      <c r="I1708" s="699">
        <v>12.2</v>
      </c>
      <c r="J1708" s="77">
        <v>5</v>
      </c>
      <c r="K1708" s="92"/>
    </row>
    <row r="1709" spans="1:11" ht="21" x14ac:dyDescent="0.25">
      <c r="A1709" s="14" t="s">
        <v>1506</v>
      </c>
      <c r="B1709" s="694" t="s">
        <v>4691</v>
      </c>
      <c r="C1709" s="695">
        <v>13</v>
      </c>
      <c r="D1709" s="696">
        <v>45835</v>
      </c>
      <c r="E1709" s="671">
        <v>45867</v>
      </c>
      <c r="F1709" s="487" t="s">
        <v>4697</v>
      </c>
      <c r="G1709" s="698">
        <v>45330824</v>
      </c>
      <c r="H1709" s="649" t="s">
        <v>4694</v>
      </c>
      <c r="I1709" s="699">
        <v>91.45</v>
      </c>
      <c r="J1709" s="77">
        <v>5</v>
      </c>
      <c r="K1709" s="92"/>
    </row>
    <row r="1710" spans="1:11" ht="21" x14ac:dyDescent="0.25">
      <c r="A1710" s="14" t="s">
        <v>1506</v>
      </c>
      <c r="B1710" s="694" t="s">
        <v>4691</v>
      </c>
      <c r="C1710" s="695">
        <v>12</v>
      </c>
      <c r="D1710" s="696">
        <v>45835</v>
      </c>
      <c r="E1710" s="671">
        <v>45867</v>
      </c>
      <c r="F1710" s="487" t="s">
        <v>4695</v>
      </c>
      <c r="G1710" s="698">
        <v>45330824</v>
      </c>
      <c r="H1710" s="649" t="s">
        <v>4694</v>
      </c>
      <c r="I1710" s="699">
        <v>26.42</v>
      </c>
      <c r="J1710" s="77">
        <v>5</v>
      </c>
      <c r="K1710" s="92"/>
    </row>
    <row r="1711" spans="1:11" ht="21" x14ac:dyDescent="0.25">
      <c r="A1711" s="14" t="s">
        <v>1506</v>
      </c>
      <c r="B1711" s="694" t="s">
        <v>4691</v>
      </c>
      <c r="C1711" s="695">
        <v>21</v>
      </c>
      <c r="D1711" s="696">
        <v>45835</v>
      </c>
      <c r="E1711" s="671">
        <v>45867</v>
      </c>
      <c r="F1711" s="487" t="s">
        <v>4698</v>
      </c>
      <c r="G1711" s="698">
        <v>45330824</v>
      </c>
      <c r="H1711" s="649" t="s">
        <v>4694</v>
      </c>
      <c r="I1711" s="699">
        <v>77.23</v>
      </c>
      <c r="J1711" s="77">
        <v>5</v>
      </c>
      <c r="K1711" s="92"/>
    </row>
    <row r="1712" spans="1:11" ht="21" x14ac:dyDescent="0.25">
      <c r="A1712" s="14" t="s">
        <v>1506</v>
      </c>
      <c r="B1712" s="694" t="s">
        <v>4691</v>
      </c>
      <c r="C1712" s="695">
        <v>19</v>
      </c>
      <c r="D1712" s="696">
        <v>45835</v>
      </c>
      <c r="E1712" s="671">
        <v>45867</v>
      </c>
      <c r="F1712" s="487" t="s">
        <v>4693</v>
      </c>
      <c r="G1712" s="698">
        <v>45330824</v>
      </c>
      <c r="H1712" s="649" t="s">
        <v>4694</v>
      </c>
      <c r="I1712" s="699">
        <v>12.2</v>
      </c>
      <c r="J1712" s="77">
        <v>5</v>
      </c>
      <c r="K1712" s="92"/>
    </row>
    <row r="1713" spans="1:11" ht="20.399999999999999" x14ac:dyDescent="0.25">
      <c r="A1713" s="14" t="s">
        <v>1506</v>
      </c>
      <c r="B1713" s="694" t="s">
        <v>4699</v>
      </c>
      <c r="C1713" s="695" t="s">
        <v>4700</v>
      </c>
      <c r="D1713" s="696">
        <v>45862</v>
      </c>
      <c r="E1713" s="671"/>
      <c r="F1713" s="487" t="s">
        <v>4701</v>
      </c>
      <c r="G1713" s="698">
        <v>45434191</v>
      </c>
      <c r="H1713" s="649" t="s">
        <v>2928</v>
      </c>
      <c r="I1713" s="699">
        <v>327.18</v>
      </c>
      <c r="J1713" s="77">
        <v>5</v>
      </c>
      <c r="K1713" s="92"/>
    </row>
    <row r="1714" spans="1:11" ht="13.2" x14ac:dyDescent="0.25">
      <c r="A1714" s="14" t="s">
        <v>1506</v>
      </c>
      <c r="B1714" s="694" t="s">
        <v>4702</v>
      </c>
      <c r="C1714" s="695" t="s">
        <v>4702</v>
      </c>
      <c r="D1714" s="696" t="s">
        <v>3318</v>
      </c>
      <c r="E1714" s="671"/>
      <c r="F1714" s="487" t="s">
        <v>4703</v>
      </c>
      <c r="G1714" s="698"/>
      <c r="H1714" s="649" t="s">
        <v>4704</v>
      </c>
      <c r="I1714" s="699">
        <v>32.799999999999997</v>
      </c>
      <c r="J1714" s="77">
        <v>5</v>
      </c>
      <c r="K1714" s="92"/>
    </row>
    <row r="1715" spans="1:11" ht="30.6" x14ac:dyDescent="0.25">
      <c r="A1715" s="14" t="s">
        <v>1506</v>
      </c>
      <c r="B1715" s="334"/>
      <c r="C1715" s="417"/>
      <c r="D1715" s="336"/>
      <c r="E1715" s="420"/>
      <c r="F1715" s="673" t="s">
        <v>4705</v>
      </c>
      <c r="G1715" s="456"/>
      <c r="H1715" s="419"/>
      <c r="I1715" s="421"/>
      <c r="J1715" s="77">
        <v>5</v>
      </c>
      <c r="K1715" s="92"/>
    </row>
    <row r="1716" spans="1:11" ht="13.2" x14ac:dyDescent="0.25">
      <c r="A1716" s="14" t="s">
        <v>1506</v>
      </c>
      <c r="B1716" s="694" t="s">
        <v>4706</v>
      </c>
      <c r="C1716" s="695" t="s">
        <v>4707</v>
      </c>
      <c r="D1716" s="696">
        <v>45868</v>
      </c>
      <c r="E1716" s="671"/>
      <c r="F1716" s="487" t="s">
        <v>4708</v>
      </c>
      <c r="G1716" s="698">
        <v>784855827</v>
      </c>
      <c r="H1716" s="649" t="s">
        <v>4709</v>
      </c>
      <c r="I1716" s="699">
        <v>970</v>
      </c>
      <c r="J1716" s="77">
        <v>5</v>
      </c>
      <c r="K1716" s="92"/>
    </row>
    <row r="1717" spans="1:11" ht="21" x14ac:dyDescent="0.25">
      <c r="A1717" s="14" t="s">
        <v>1506</v>
      </c>
      <c r="B1717" s="694" t="s">
        <v>4710</v>
      </c>
      <c r="C1717" s="695">
        <v>6804310396</v>
      </c>
      <c r="D1717" s="696">
        <v>45856</v>
      </c>
      <c r="E1717" s="671"/>
      <c r="F1717" s="487" t="s">
        <v>4711</v>
      </c>
      <c r="G1717" s="698">
        <v>151700</v>
      </c>
      <c r="H1717" s="649" t="s">
        <v>2106</v>
      </c>
      <c r="I1717" s="699">
        <v>86.4</v>
      </c>
      <c r="J1717" s="77">
        <v>5</v>
      </c>
      <c r="K1717" s="92"/>
    </row>
    <row r="1718" spans="1:11" ht="13.2" x14ac:dyDescent="0.25">
      <c r="A1718" s="14" t="s">
        <v>1506</v>
      </c>
      <c r="B1718" s="694" t="s">
        <v>4712</v>
      </c>
      <c r="C1718" s="695" t="s">
        <v>4712</v>
      </c>
      <c r="D1718" s="696" t="s">
        <v>4713</v>
      </c>
      <c r="E1718" s="671" t="s">
        <v>2052</v>
      </c>
      <c r="F1718" s="487" t="s">
        <v>4714</v>
      </c>
      <c r="G1718" s="698"/>
      <c r="H1718" s="649" t="s">
        <v>4715</v>
      </c>
      <c r="I1718" s="699">
        <v>30.7</v>
      </c>
      <c r="J1718" s="77">
        <v>5</v>
      </c>
      <c r="K1718" s="92"/>
    </row>
    <row r="1719" spans="1:11" ht="13.2" x14ac:dyDescent="0.25">
      <c r="A1719" s="14" t="s">
        <v>1506</v>
      </c>
      <c r="B1719" s="694" t="s">
        <v>4712</v>
      </c>
      <c r="C1719" s="695" t="s">
        <v>4712</v>
      </c>
      <c r="D1719" s="696" t="s">
        <v>4713</v>
      </c>
      <c r="E1719" s="671" t="s">
        <v>2052</v>
      </c>
      <c r="F1719" s="487" t="s">
        <v>4714</v>
      </c>
      <c r="G1719" s="698"/>
      <c r="H1719" s="649" t="s">
        <v>4715</v>
      </c>
      <c r="I1719" s="699">
        <v>18.8</v>
      </c>
      <c r="J1719" s="77">
        <v>5</v>
      </c>
      <c r="K1719" s="92"/>
    </row>
    <row r="1720" spans="1:11" ht="13.2" x14ac:dyDescent="0.25">
      <c r="A1720" s="14" t="s">
        <v>1506</v>
      </c>
      <c r="B1720" s="694" t="s">
        <v>4712</v>
      </c>
      <c r="C1720" s="695" t="s">
        <v>1252</v>
      </c>
      <c r="D1720" s="696" t="s">
        <v>4713</v>
      </c>
      <c r="E1720" s="671" t="s">
        <v>2052</v>
      </c>
      <c r="F1720" s="487" t="s">
        <v>4714</v>
      </c>
      <c r="G1720" s="698"/>
      <c r="H1720" s="649" t="s">
        <v>4715</v>
      </c>
      <c r="I1720" s="699">
        <v>3.1</v>
      </c>
      <c r="J1720" s="77">
        <v>5</v>
      </c>
      <c r="K1720" s="92"/>
    </row>
    <row r="1721" spans="1:11" ht="13.2" x14ac:dyDescent="0.25">
      <c r="A1721" s="14" t="s">
        <v>1506</v>
      </c>
      <c r="B1721" s="694" t="s">
        <v>4712</v>
      </c>
      <c r="C1721" s="695">
        <v>7723</v>
      </c>
      <c r="D1721" s="696" t="s">
        <v>3285</v>
      </c>
      <c r="E1721" s="671" t="s">
        <v>2052</v>
      </c>
      <c r="F1721" s="487" t="s">
        <v>4714</v>
      </c>
      <c r="G1721" s="698"/>
      <c r="H1721" s="649" t="s">
        <v>4715</v>
      </c>
      <c r="I1721" s="699">
        <v>2.7</v>
      </c>
      <c r="J1721" s="77">
        <v>5</v>
      </c>
      <c r="K1721" s="92"/>
    </row>
    <row r="1722" spans="1:11" ht="13.2" x14ac:dyDescent="0.25">
      <c r="A1722" s="14" t="s">
        <v>1506</v>
      </c>
      <c r="B1722" s="694" t="s">
        <v>4712</v>
      </c>
      <c r="C1722" s="695">
        <v>9519</v>
      </c>
      <c r="D1722" s="696" t="s">
        <v>3285</v>
      </c>
      <c r="E1722" s="671" t="s">
        <v>2052</v>
      </c>
      <c r="F1722" s="487" t="s">
        <v>4714</v>
      </c>
      <c r="G1722" s="698"/>
      <c r="H1722" s="649" t="s">
        <v>4715</v>
      </c>
      <c r="I1722" s="699">
        <v>14.3</v>
      </c>
      <c r="J1722" s="77">
        <v>5</v>
      </c>
      <c r="K1722" s="92"/>
    </row>
    <row r="1723" spans="1:11" ht="13.2" x14ac:dyDescent="0.25">
      <c r="A1723" s="14" t="s">
        <v>1506</v>
      </c>
      <c r="B1723" s="694" t="s">
        <v>4712</v>
      </c>
      <c r="C1723" s="695" t="s">
        <v>4716</v>
      </c>
      <c r="D1723" s="696" t="s">
        <v>4713</v>
      </c>
      <c r="E1723" s="671" t="s">
        <v>2052</v>
      </c>
      <c r="F1723" s="487" t="s">
        <v>4717</v>
      </c>
      <c r="G1723" s="698" t="s">
        <v>4718</v>
      </c>
      <c r="H1723" s="649" t="s">
        <v>4719</v>
      </c>
      <c r="I1723" s="699">
        <v>12.4</v>
      </c>
      <c r="J1723" s="77">
        <v>5</v>
      </c>
      <c r="K1723" s="92"/>
    </row>
    <row r="1724" spans="1:11" ht="13.2" x14ac:dyDescent="0.25">
      <c r="A1724" s="14" t="s">
        <v>1506</v>
      </c>
      <c r="B1724" s="694" t="s">
        <v>4712</v>
      </c>
      <c r="C1724" s="695">
        <v>9294</v>
      </c>
      <c r="D1724" s="696" t="s">
        <v>4057</v>
      </c>
      <c r="E1724" s="671" t="s">
        <v>2052</v>
      </c>
      <c r="F1724" s="487" t="s">
        <v>4714</v>
      </c>
      <c r="G1724" s="698"/>
      <c r="H1724" s="649" t="s">
        <v>4715</v>
      </c>
      <c r="I1724" s="699">
        <v>61.2</v>
      </c>
      <c r="J1724" s="77">
        <v>5</v>
      </c>
      <c r="K1724" s="92"/>
    </row>
    <row r="1725" spans="1:11" ht="20.399999999999999" x14ac:dyDescent="0.25">
      <c r="A1725" s="14" t="s">
        <v>1506</v>
      </c>
      <c r="B1725" s="694" t="s">
        <v>4712</v>
      </c>
      <c r="C1725" s="695" t="s">
        <v>4720</v>
      </c>
      <c r="D1725" s="696" t="s">
        <v>4057</v>
      </c>
      <c r="E1725" s="671" t="s">
        <v>2052</v>
      </c>
      <c r="F1725" s="487" t="s">
        <v>4721</v>
      </c>
      <c r="G1725" s="698" t="s">
        <v>4722</v>
      </c>
      <c r="H1725" s="649" t="s">
        <v>4723</v>
      </c>
      <c r="I1725" s="699">
        <v>700</v>
      </c>
      <c r="J1725" s="77">
        <v>5</v>
      </c>
      <c r="K1725" s="92"/>
    </row>
    <row r="1726" spans="1:11" ht="13.2" x14ac:dyDescent="0.25">
      <c r="A1726" s="14" t="s">
        <v>1506</v>
      </c>
      <c r="B1726" s="694" t="s">
        <v>4712</v>
      </c>
      <c r="C1726" s="695" t="s">
        <v>4724</v>
      </c>
      <c r="D1726" s="696" t="s">
        <v>2594</v>
      </c>
      <c r="E1726" s="671" t="s">
        <v>2052</v>
      </c>
      <c r="F1726" s="487" t="s">
        <v>4725</v>
      </c>
      <c r="G1726" s="698"/>
      <c r="H1726" s="649" t="s">
        <v>4726</v>
      </c>
      <c r="I1726" s="699">
        <v>700</v>
      </c>
      <c r="J1726" s="77">
        <v>5</v>
      </c>
      <c r="K1726" s="92"/>
    </row>
    <row r="1727" spans="1:11" ht="13.2" x14ac:dyDescent="0.25">
      <c r="A1727" s="14" t="s">
        <v>1506</v>
      </c>
      <c r="B1727" s="694" t="s">
        <v>4712</v>
      </c>
      <c r="C1727" s="695" t="s">
        <v>4727</v>
      </c>
      <c r="D1727" s="696" t="s">
        <v>2184</v>
      </c>
      <c r="E1727" s="671" t="s">
        <v>2052</v>
      </c>
      <c r="F1727" s="487" t="s">
        <v>4728</v>
      </c>
      <c r="G1727" s="698" t="s">
        <v>4729</v>
      </c>
      <c r="H1727" s="649" t="s">
        <v>4730</v>
      </c>
      <c r="I1727" s="699">
        <v>647.4</v>
      </c>
      <c r="J1727" s="77">
        <v>5</v>
      </c>
      <c r="K1727" s="92"/>
    </row>
    <row r="1728" spans="1:11" ht="20.399999999999999" x14ac:dyDescent="0.25">
      <c r="A1728" s="14" t="s">
        <v>1506</v>
      </c>
      <c r="B1728" s="694" t="s">
        <v>4712</v>
      </c>
      <c r="C1728" s="695" t="s">
        <v>4731</v>
      </c>
      <c r="D1728" s="696" t="s">
        <v>3285</v>
      </c>
      <c r="E1728" s="671" t="s">
        <v>2052</v>
      </c>
      <c r="F1728" s="487" t="s">
        <v>4732</v>
      </c>
      <c r="G1728" s="698" t="s">
        <v>4733</v>
      </c>
      <c r="H1728" s="649" t="s">
        <v>4734</v>
      </c>
      <c r="I1728" s="699">
        <v>180</v>
      </c>
      <c r="J1728" s="77">
        <v>5</v>
      </c>
      <c r="K1728" s="92"/>
    </row>
    <row r="1729" spans="1:11" ht="20.399999999999999" x14ac:dyDescent="0.25">
      <c r="A1729" s="14" t="s">
        <v>1506</v>
      </c>
      <c r="B1729" s="694" t="s">
        <v>4712</v>
      </c>
      <c r="C1729" s="695" t="s">
        <v>4712</v>
      </c>
      <c r="D1729" s="696" t="s">
        <v>4735</v>
      </c>
      <c r="E1729" s="671" t="s">
        <v>2052</v>
      </c>
      <c r="F1729" s="487" t="s">
        <v>4736</v>
      </c>
      <c r="G1729" s="698"/>
      <c r="H1729" s="649" t="s">
        <v>4737</v>
      </c>
      <c r="I1729" s="699">
        <v>874.98</v>
      </c>
      <c r="J1729" s="77">
        <v>5</v>
      </c>
      <c r="K1729" s="92"/>
    </row>
    <row r="1730" spans="1:11" ht="30.6" x14ac:dyDescent="0.25">
      <c r="A1730" s="14" t="s">
        <v>1506</v>
      </c>
      <c r="B1730" s="694" t="s">
        <v>3270</v>
      </c>
      <c r="C1730" s="695" t="s">
        <v>3271</v>
      </c>
      <c r="D1730" s="696" t="s">
        <v>2317</v>
      </c>
      <c r="E1730" s="671"/>
      <c r="F1730" s="487" t="s">
        <v>4738</v>
      </c>
      <c r="G1730" s="698">
        <v>35700106</v>
      </c>
      <c r="H1730" s="649" t="s">
        <v>2693</v>
      </c>
      <c r="I1730" s="699">
        <v>73.430000000000007</v>
      </c>
      <c r="J1730" s="77">
        <v>5</v>
      </c>
      <c r="K1730" s="92"/>
    </row>
    <row r="1731" spans="1:11" ht="30.6" x14ac:dyDescent="0.25">
      <c r="A1731" s="14" t="s">
        <v>1506</v>
      </c>
      <c r="B1731" s="694" t="s">
        <v>3273</v>
      </c>
      <c r="C1731" s="695" t="s">
        <v>3274</v>
      </c>
      <c r="D1731" s="696" t="s">
        <v>2317</v>
      </c>
      <c r="E1731" s="671"/>
      <c r="F1731" s="487" t="s">
        <v>4739</v>
      </c>
      <c r="G1731" s="698">
        <v>35700106</v>
      </c>
      <c r="H1731" s="649" t="s">
        <v>2693</v>
      </c>
      <c r="I1731" s="699">
        <v>79.45</v>
      </c>
      <c r="J1731" s="77">
        <v>5</v>
      </c>
      <c r="K1731" s="92"/>
    </row>
    <row r="1732" spans="1:11" ht="20.399999999999999" x14ac:dyDescent="0.25">
      <c r="A1732" s="14" t="s">
        <v>1506</v>
      </c>
      <c r="B1732" s="334"/>
      <c r="C1732" s="417"/>
      <c r="D1732" s="336"/>
      <c r="E1732" s="420"/>
      <c r="F1732" s="673" t="s">
        <v>4740</v>
      </c>
      <c r="G1732" s="456"/>
      <c r="H1732" s="419"/>
      <c r="I1732" s="421"/>
      <c r="J1732" s="77">
        <v>5</v>
      </c>
      <c r="K1732" s="92"/>
    </row>
    <row r="1733" spans="1:11" ht="30.6" x14ac:dyDescent="0.25">
      <c r="A1733" s="14" t="s">
        <v>1506</v>
      </c>
      <c r="B1733" s="694" t="s">
        <v>3270</v>
      </c>
      <c r="C1733" s="695" t="s">
        <v>3271</v>
      </c>
      <c r="D1733" s="696" t="s">
        <v>2317</v>
      </c>
      <c r="E1733" s="671"/>
      <c r="F1733" s="487" t="s">
        <v>4741</v>
      </c>
      <c r="G1733" s="698">
        <v>35700106</v>
      </c>
      <c r="H1733" s="649" t="s">
        <v>2693</v>
      </c>
      <c r="I1733" s="699">
        <v>269.25</v>
      </c>
      <c r="J1733" s="77">
        <v>5</v>
      </c>
      <c r="K1733" s="92"/>
    </row>
    <row r="1734" spans="1:11" ht="30.6" x14ac:dyDescent="0.25">
      <c r="A1734" s="14" t="s">
        <v>1506</v>
      </c>
      <c r="B1734" s="694" t="s">
        <v>3273</v>
      </c>
      <c r="C1734" s="695" t="s">
        <v>3274</v>
      </c>
      <c r="D1734" s="696" t="s">
        <v>2317</v>
      </c>
      <c r="E1734" s="671"/>
      <c r="F1734" s="487" t="s">
        <v>4742</v>
      </c>
      <c r="G1734" s="698">
        <v>35700106</v>
      </c>
      <c r="H1734" s="649" t="s">
        <v>2693</v>
      </c>
      <c r="I1734" s="699">
        <v>424</v>
      </c>
      <c r="J1734" s="77">
        <v>5</v>
      </c>
      <c r="K1734" s="92"/>
    </row>
    <row r="1735" spans="1:11" ht="13.2" x14ac:dyDescent="0.25">
      <c r="A1735" s="14" t="s">
        <v>1506</v>
      </c>
      <c r="B1735" s="694" t="s">
        <v>4743</v>
      </c>
      <c r="C1735" s="695" t="s">
        <v>4744</v>
      </c>
      <c r="D1735" s="696">
        <v>45867</v>
      </c>
      <c r="E1735" s="671"/>
      <c r="F1735" s="487" t="s">
        <v>4745</v>
      </c>
      <c r="G1735" s="698" t="s">
        <v>4746</v>
      </c>
      <c r="H1735" s="649" t="s">
        <v>4747</v>
      </c>
      <c r="I1735" s="699">
        <v>90</v>
      </c>
      <c r="J1735" s="77">
        <v>5</v>
      </c>
      <c r="K1735" s="92"/>
    </row>
    <row r="1736" spans="1:11" ht="24" x14ac:dyDescent="0.25">
      <c r="A1736" s="14" t="s">
        <v>1506</v>
      </c>
      <c r="B1736" s="694" t="s">
        <v>4903</v>
      </c>
      <c r="C1736" s="695" t="s">
        <v>4904</v>
      </c>
      <c r="D1736" s="696" t="s">
        <v>4905</v>
      </c>
      <c r="E1736" s="671"/>
      <c r="F1736" s="337" t="s">
        <v>5136</v>
      </c>
      <c r="G1736" s="698">
        <v>151700</v>
      </c>
      <c r="H1736" s="649" t="s">
        <v>2106</v>
      </c>
      <c r="I1736" s="699">
        <v>10.49</v>
      </c>
      <c r="J1736" s="77">
        <v>5</v>
      </c>
      <c r="K1736" s="92"/>
    </row>
    <row r="1737" spans="1:11" ht="40.799999999999997" x14ac:dyDescent="0.25">
      <c r="A1737" s="14" t="s">
        <v>1506</v>
      </c>
      <c r="B1737" s="694" t="s">
        <v>4906</v>
      </c>
      <c r="C1737" s="695" t="s">
        <v>4907</v>
      </c>
      <c r="D1737" s="696" t="s">
        <v>4898</v>
      </c>
      <c r="E1737" s="671"/>
      <c r="F1737" s="487" t="s">
        <v>4908</v>
      </c>
      <c r="G1737" s="698">
        <v>31300421</v>
      </c>
      <c r="H1737" s="649" t="s">
        <v>2655</v>
      </c>
      <c r="I1737" s="699">
        <v>1260</v>
      </c>
      <c r="J1737" s="77">
        <v>5</v>
      </c>
      <c r="K1737" s="92"/>
    </row>
    <row r="1738" spans="1:11" ht="61.2" x14ac:dyDescent="0.25">
      <c r="A1738" s="14" t="s">
        <v>1506</v>
      </c>
      <c r="B1738" s="694" t="s">
        <v>4909</v>
      </c>
      <c r="C1738" s="695">
        <v>1297789</v>
      </c>
      <c r="D1738" s="696" t="s">
        <v>3484</v>
      </c>
      <c r="E1738" s="671" t="s">
        <v>4770</v>
      </c>
      <c r="F1738" s="487" t="s">
        <v>4910</v>
      </c>
      <c r="G1738" s="698">
        <v>31322832</v>
      </c>
      <c r="H1738" s="649" t="s">
        <v>4911</v>
      </c>
      <c r="I1738" s="699">
        <v>34.450000000000003</v>
      </c>
      <c r="J1738" s="77">
        <v>5</v>
      </c>
      <c r="K1738" s="92"/>
    </row>
    <row r="1739" spans="1:11" ht="30.6" x14ac:dyDescent="0.25">
      <c r="A1739" s="14" t="s">
        <v>1506</v>
      </c>
      <c r="B1739" s="694" t="s">
        <v>4912</v>
      </c>
      <c r="C1739" s="695">
        <v>1297789</v>
      </c>
      <c r="D1739" s="696" t="s">
        <v>3484</v>
      </c>
      <c r="E1739" s="671" t="s">
        <v>4770</v>
      </c>
      <c r="F1739" s="487" t="s">
        <v>4913</v>
      </c>
      <c r="G1739" s="698">
        <v>31322832</v>
      </c>
      <c r="H1739" s="649" t="s">
        <v>4911</v>
      </c>
      <c r="I1739" s="699">
        <v>23.4</v>
      </c>
      <c r="J1739" s="77">
        <v>5</v>
      </c>
      <c r="K1739" s="92"/>
    </row>
    <row r="1740" spans="1:11" ht="40.799999999999997" x14ac:dyDescent="0.25">
      <c r="A1740" s="14" t="s">
        <v>1506</v>
      </c>
      <c r="B1740" s="694" t="s">
        <v>4914</v>
      </c>
      <c r="C1740" s="695">
        <v>1191104</v>
      </c>
      <c r="D1740" s="696" t="s">
        <v>4915</v>
      </c>
      <c r="E1740" s="697"/>
      <c r="F1740" s="487" t="s">
        <v>4916</v>
      </c>
      <c r="G1740" s="698">
        <v>31322832</v>
      </c>
      <c r="H1740" s="649" t="s">
        <v>4911</v>
      </c>
      <c r="I1740" s="699">
        <v>24.79</v>
      </c>
      <c r="J1740" s="77">
        <v>5</v>
      </c>
      <c r="K1740" s="92"/>
    </row>
    <row r="1741" spans="1:11" ht="40.799999999999997" x14ac:dyDescent="0.25">
      <c r="A1741" s="14" t="s">
        <v>1506</v>
      </c>
      <c r="B1741" s="694" t="s">
        <v>4914</v>
      </c>
      <c r="C1741" s="695">
        <v>3096239</v>
      </c>
      <c r="D1741" s="696" t="s">
        <v>4915</v>
      </c>
      <c r="E1741" s="697"/>
      <c r="F1741" s="487" t="s">
        <v>4917</v>
      </c>
      <c r="G1741" s="698">
        <v>31322832</v>
      </c>
      <c r="H1741" s="649" t="s">
        <v>4911</v>
      </c>
      <c r="I1741" s="699">
        <v>95.78</v>
      </c>
      <c r="J1741" s="77">
        <v>5</v>
      </c>
      <c r="K1741" s="92"/>
    </row>
    <row r="1742" spans="1:11" ht="30.6" x14ac:dyDescent="0.25">
      <c r="A1742" s="14" t="s">
        <v>1506</v>
      </c>
      <c r="B1742" s="694" t="s">
        <v>4748</v>
      </c>
      <c r="C1742" s="695" t="s">
        <v>4749</v>
      </c>
      <c r="D1742" s="696" t="s">
        <v>4750</v>
      </c>
      <c r="E1742" s="671" t="s">
        <v>4751</v>
      </c>
      <c r="F1742" s="487" t="s">
        <v>4752</v>
      </c>
      <c r="G1742" s="698">
        <v>50707515</v>
      </c>
      <c r="H1742" s="649" t="s">
        <v>4753</v>
      </c>
      <c r="I1742" s="699">
        <v>27</v>
      </c>
      <c r="J1742" s="77">
        <v>5</v>
      </c>
      <c r="K1742" s="92"/>
    </row>
    <row r="1743" spans="1:11" ht="40.799999999999997" x14ac:dyDescent="0.25">
      <c r="A1743" s="14" t="s">
        <v>1506</v>
      </c>
      <c r="B1743" s="694" t="s">
        <v>4754</v>
      </c>
      <c r="C1743" s="695" t="s">
        <v>4755</v>
      </c>
      <c r="D1743" s="696" t="s">
        <v>2789</v>
      </c>
      <c r="E1743" s="697"/>
      <c r="F1743" s="487" t="s">
        <v>4756</v>
      </c>
      <c r="G1743" s="698" t="s">
        <v>4757</v>
      </c>
      <c r="H1743" s="649" t="s">
        <v>4758</v>
      </c>
      <c r="I1743" s="699">
        <v>540.92999999999995</v>
      </c>
      <c r="J1743" s="77">
        <v>5</v>
      </c>
      <c r="K1743" s="92"/>
    </row>
    <row r="1744" spans="1:11" ht="40.799999999999997" x14ac:dyDescent="0.25">
      <c r="A1744" s="14" t="s">
        <v>1506</v>
      </c>
      <c r="B1744" s="670" t="s">
        <v>4759</v>
      </c>
      <c r="C1744" s="601" t="s">
        <v>4760</v>
      </c>
      <c r="D1744" s="601" t="s">
        <v>1718</v>
      </c>
      <c r="E1744" s="671" t="s">
        <v>2275</v>
      </c>
      <c r="F1744" s="693" t="s">
        <v>4761</v>
      </c>
      <c r="G1744" s="614">
        <v>35849436</v>
      </c>
      <c r="H1744" s="610" t="s">
        <v>3952</v>
      </c>
      <c r="I1744" s="529">
        <v>124.88</v>
      </c>
      <c r="J1744" s="77">
        <v>5</v>
      </c>
      <c r="K1744" s="92"/>
    </row>
    <row r="1745" spans="1:11" ht="30.6" x14ac:dyDescent="0.25">
      <c r="A1745" s="14" t="s">
        <v>1506</v>
      </c>
      <c r="B1745" s="694" t="s">
        <v>3270</v>
      </c>
      <c r="C1745" s="695" t="s">
        <v>3271</v>
      </c>
      <c r="D1745" s="696" t="s">
        <v>2317</v>
      </c>
      <c r="E1745" s="697"/>
      <c r="F1745" s="487" t="s">
        <v>4762</v>
      </c>
      <c r="G1745" s="698">
        <v>35700106</v>
      </c>
      <c r="H1745" s="649" t="s">
        <v>2693</v>
      </c>
      <c r="I1745" s="699">
        <v>330.44</v>
      </c>
      <c r="J1745" s="77">
        <v>5</v>
      </c>
      <c r="K1745" s="92"/>
    </row>
    <row r="1746" spans="1:11" ht="30.6" x14ac:dyDescent="0.25">
      <c r="A1746" s="14" t="s">
        <v>1506</v>
      </c>
      <c r="B1746" s="670" t="s">
        <v>4763</v>
      </c>
      <c r="C1746" s="601" t="s">
        <v>4760</v>
      </c>
      <c r="D1746" s="601" t="s">
        <v>4764</v>
      </c>
      <c r="E1746" s="671" t="s">
        <v>4765</v>
      </c>
      <c r="F1746" s="693" t="s">
        <v>4766</v>
      </c>
      <c r="G1746" s="614">
        <v>32209363</v>
      </c>
      <c r="H1746" s="610" t="s">
        <v>4767</v>
      </c>
      <c r="I1746" s="529">
        <v>150</v>
      </c>
      <c r="J1746" s="77">
        <v>5</v>
      </c>
      <c r="K1746" s="92"/>
    </row>
    <row r="1747" spans="1:11" ht="40.799999999999997" x14ac:dyDescent="0.25">
      <c r="A1747" s="14" t="s">
        <v>1506</v>
      </c>
      <c r="B1747" s="670" t="s">
        <v>4768</v>
      </c>
      <c r="C1747" s="601" t="s">
        <v>4769</v>
      </c>
      <c r="D1747" s="601" t="s">
        <v>4770</v>
      </c>
      <c r="E1747" s="671" t="s">
        <v>4765</v>
      </c>
      <c r="F1747" s="693" t="s">
        <v>4771</v>
      </c>
      <c r="G1747" s="614">
        <v>35838049</v>
      </c>
      <c r="H1747" s="610" t="s">
        <v>4772</v>
      </c>
      <c r="I1747" s="529">
        <v>43.65</v>
      </c>
      <c r="J1747" s="77">
        <v>5</v>
      </c>
      <c r="K1747" s="92"/>
    </row>
    <row r="1748" spans="1:11" ht="40.799999999999997" x14ac:dyDescent="0.25">
      <c r="A1748" s="14" t="s">
        <v>1506</v>
      </c>
      <c r="B1748" s="670" t="s">
        <v>4768</v>
      </c>
      <c r="C1748" s="601" t="s">
        <v>4773</v>
      </c>
      <c r="D1748" s="601" t="s">
        <v>4774</v>
      </c>
      <c r="E1748" s="671" t="s">
        <v>4765</v>
      </c>
      <c r="F1748" s="693" t="s">
        <v>4771</v>
      </c>
      <c r="G1748" s="614">
        <v>35838049</v>
      </c>
      <c r="H1748" s="610" t="s">
        <v>4772</v>
      </c>
      <c r="I1748" s="529">
        <v>11.95</v>
      </c>
      <c r="J1748" s="77">
        <v>5</v>
      </c>
      <c r="K1748" s="92"/>
    </row>
    <row r="1749" spans="1:11" ht="51" x14ac:dyDescent="0.25">
      <c r="A1749" s="14" t="s">
        <v>1506</v>
      </c>
      <c r="B1749" s="694" t="s">
        <v>4775</v>
      </c>
      <c r="C1749" s="695">
        <v>25200559</v>
      </c>
      <c r="D1749" s="696" t="s">
        <v>2734</v>
      </c>
      <c r="E1749" s="697"/>
      <c r="F1749" s="487" t="s">
        <v>4776</v>
      </c>
      <c r="G1749" s="698">
        <v>45434191</v>
      </c>
      <c r="H1749" s="649" t="s">
        <v>4777</v>
      </c>
      <c r="I1749" s="699">
        <v>677.89</v>
      </c>
      <c r="J1749" s="77">
        <v>5</v>
      </c>
      <c r="K1749" s="92"/>
    </row>
    <row r="1750" spans="1:11" ht="51" x14ac:dyDescent="0.25">
      <c r="A1750" s="14" t="s">
        <v>1506</v>
      </c>
      <c r="B1750" s="694" t="s">
        <v>4775</v>
      </c>
      <c r="C1750" s="695">
        <v>25200559</v>
      </c>
      <c r="D1750" s="696" t="s">
        <v>2734</v>
      </c>
      <c r="E1750" s="697"/>
      <c r="F1750" s="487" t="s">
        <v>4778</v>
      </c>
      <c r="G1750" s="698">
        <v>45434191</v>
      </c>
      <c r="H1750" s="649" t="s">
        <v>4777</v>
      </c>
      <c r="I1750" s="699">
        <v>529.61</v>
      </c>
      <c r="J1750" s="77">
        <v>5</v>
      </c>
      <c r="K1750" s="92"/>
    </row>
    <row r="1751" spans="1:11" ht="51" x14ac:dyDescent="0.25">
      <c r="A1751" s="14" t="s">
        <v>1506</v>
      </c>
      <c r="B1751" s="694" t="s">
        <v>4779</v>
      </c>
      <c r="C1751" s="695">
        <v>200251258</v>
      </c>
      <c r="D1751" s="696">
        <v>45910</v>
      </c>
      <c r="E1751" s="697"/>
      <c r="F1751" s="487" t="s">
        <v>4780</v>
      </c>
      <c r="G1751" s="698">
        <v>35700106</v>
      </c>
      <c r="H1751" s="649" t="s">
        <v>2693</v>
      </c>
      <c r="I1751" s="699">
        <v>113.66</v>
      </c>
      <c r="J1751" s="77">
        <v>5</v>
      </c>
      <c r="K1751" s="92"/>
    </row>
    <row r="1752" spans="1:11" ht="40.799999999999997" x14ac:dyDescent="0.25">
      <c r="A1752" s="14" t="s">
        <v>1506</v>
      </c>
      <c r="B1752" s="694" t="s">
        <v>4779</v>
      </c>
      <c r="C1752" s="695">
        <v>200251258</v>
      </c>
      <c r="D1752" s="696">
        <v>45910</v>
      </c>
      <c r="E1752" s="697"/>
      <c r="F1752" s="487" t="s">
        <v>4781</v>
      </c>
      <c r="G1752" s="698">
        <v>35700106</v>
      </c>
      <c r="H1752" s="649" t="s">
        <v>2693</v>
      </c>
      <c r="I1752" s="699">
        <v>224.35</v>
      </c>
      <c r="J1752" s="77">
        <v>5</v>
      </c>
      <c r="K1752" s="92"/>
    </row>
    <row r="1753" spans="1:11" ht="40.799999999999997" x14ac:dyDescent="0.25">
      <c r="A1753" s="14" t="s">
        <v>1506</v>
      </c>
      <c r="B1753" s="694" t="s">
        <v>4779</v>
      </c>
      <c r="C1753" s="695">
        <v>200251258</v>
      </c>
      <c r="D1753" s="696">
        <v>45910</v>
      </c>
      <c r="E1753" s="697"/>
      <c r="F1753" s="487" t="s">
        <v>4782</v>
      </c>
      <c r="G1753" s="698">
        <v>35700106</v>
      </c>
      <c r="H1753" s="649" t="s">
        <v>2693</v>
      </c>
      <c r="I1753" s="699">
        <v>490.77</v>
      </c>
      <c r="J1753" s="77">
        <v>5</v>
      </c>
      <c r="K1753" s="92"/>
    </row>
    <row r="1754" spans="1:11" ht="40.799999999999997" x14ac:dyDescent="0.25">
      <c r="A1754" s="14" t="s">
        <v>1506</v>
      </c>
      <c r="B1754" s="694" t="s">
        <v>4779</v>
      </c>
      <c r="C1754" s="695">
        <v>200251258</v>
      </c>
      <c r="D1754" s="696">
        <v>45910</v>
      </c>
      <c r="E1754" s="697"/>
      <c r="F1754" s="487" t="s">
        <v>4783</v>
      </c>
      <c r="G1754" s="698">
        <v>35700106</v>
      </c>
      <c r="H1754" s="649" t="s">
        <v>2693</v>
      </c>
      <c r="I1754" s="699">
        <v>309.95999999999998</v>
      </c>
      <c r="J1754" s="77">
        <v>5</v>
      </c>
      <c r="K1754" s="92"/>
    </row>
    <row r="1755" spans="1:11" ht="40.799999999999997" x14ac:dyDescent="0.25">
      <c r="A1755" s="14" t="s">
        <v>1506</v>
      </c>
      <c r="B1755" s="694" t="s">
        <v>4779</v>
      </c>
      <c r="C1755" s="695">
        <v>200251258</v>
      </c>
      <c r="D1755" s="696">
        <v>45910</v>
      </c>
      <c r="E1755" s="697"/>
      <c r="F1755" s="487" t="s">
        <v>4784</v>
      </c>
      <c r="G1755" s="698">
        <v>35700106</v>
      </c>
      <c r="H1755" s="649" t="s">
        <v>2693</v>
      </c>
      <c r="I1755" s="699">
        <v>250.92</v>
      </c>
      <c r="J1755" s="77">
        <v>5</v>
      </c>
      <c r="K1755" s="92"/>
    </row>
    <row r="1756" spans="1:11" ht="51" x14ac:dyDescent="0.25">
      <c r="A1756" s="14" t="s">
        <v>1506</v>
      </c>
      <c r="B1756" s="694" t="s">
        <v>4779</v>
      </c>
      <c r="C1756" s="695">
        <v>200251258</v>
      </c>
      <c r="D1756" s="696">
        <v>45910</v>
      </c>
      <c r="E1756" s="697"/>
      <c r="F1756" s="487" t="s">
        <v>4785</v>
      </c>
      <c r="G1756" s="698">
        <v>35700106</v>
      </c>
      <c r="H1756" s="649" t="s">
        <v>2693</v>
      </c>
      <c r="I1756" s="699">
        <v>398.52</v>
      </c>
      <c r="J1756" s="77">
        <v>5</v>
      </c>
      <c r="K1756" s="92"/>
    </row>
    <row r="1757" spans="1:11" ht="40.799999999999997" x14ac:dyDescent="0.25">
      <c r="A1757" s="14" t="s">
        <v>1506</v>
      </c>
      <c r="B1757" s="694" t="s">
        <v>4779</v>
      </c>
      <c r="C1757" s="695">
        <v>200251258</v>
      </c>
      <c r="D1757" s="696">
        <v>45910</v>
      </c>
      <c r="E1757" s="697"/>
      <c r="F1757" s="487" t="s">
        <v>4786</v>
      </c>
      <c r="G1757" s="698">
        <v>35700106</v>
      </c>
      <c r="H1757" s="649" t="s">
        <v>2693</v>
      </c>
      <c r="I1757" s="699">
        <v>470.85</v>
      </c>
      <c r="J1757" s="77">
        <v>5</v>
      </c>
      <c r="K1757" s="92"/>
    </row>
    <row r="1758" spans="1:11" ht="40.799999999999997" x14ac:dyDescent="0.25">
      <c r="A1758" s="14" t="s">
        <v>1506</v>
      </c>
      <c r="B1758" s="694" t="s">
        <v>4779</v>
      </c>
      <c r="C1758" s="695">
        <v>200251258</v>
      </c>
      <c r="D1758" s="696">
        <v>45910</v>
      </c>
      <c r="E1758" s="697"/>
      <c r="F1758" s="487" t="s">
        <v>4787</v>
      </c>
      <c r="G1758" s="698">
        <v>35700106</v>
      </c>
      <c r="H1758" s="649" t="s">
        <v>2693</v>
      </c>
      <c r="I1758" s="699">
        <v>495.94</v>
      </c>
      <c r="J1758" s="77">
        <v>5</v>
      </c>
      <c r="K1758" s="92"/>
    </row>
    <row r="1759" spans="1:11" ht="40.799999999999997" x14ac:dyDescent="0.25">
      <c r="A1759" s="14" t="s">
        <v>1506</v>
      </c>
      <c r="B1759" s="694" t="s">
        <v>4779</v>
      </c>
      <c r="C1759" s="695">
        <v>200251258</v>
      </c>
      <c r="D1759" s="696">
        <v>45910</v>
      </c>
      <c r="E1759" s="697"/>
      <c r="F1759" s="487" t="s">
        <v>4788</v>
      </c>
      <c r="G1759" s="698">
        <v>35700106</v>
      </c>
      <c r="H1759" s="649" t="s">
        <v>2693</v>
      </c>
      <c r="I1759" s="699">
        <v>472.32</v>
      </c>
      <c r="J1759" s="77">
        <v>5</v>
      </c>
      <c r="K1759" s="92"/>
    </row>
    <row r="1760" spans="1:11" ht="51" x14ac:dyDescent="0.25">
      <c r="A1760" s="14" t="s">
        <v>1506</v>
      </c>
      <c r="B1760" s="694" t="s">
        <v>4779</v>
      </c>
      <c r="C1760" s="695">
        <v>200251258</v>
      </c>
      <c r="D1760" s="696">
        <v>45910</v>
      </c>
      <c r="E1760" s="697"/>
      <c r="F1760" s="487" t="s">
        <v>4789</v>
      </c>
      <c r="G1760" s="698">
        <v>35700106</v>
      </c>
      <c r="H1760" s="649" t="s">
        <v>2693</v>
      </c>
      <c r="I1760" s="699">
        <v>243.54</v>
      </c>
      <c r="J1760" s="77">
        <v>5</v>
      </c>
      <c r="K1760" s="92"/>
    </row>
    <row r="1761" spans="1:11" ht="51" x14ac:dyDescent="0.25">
      <c r="A1761" s="14" t="s">
        <v>1506</v>
      </c>
      <c r="B1761" s="694" t="s">
        <v>4779</v>
      </c>
      <c r="C1761" s="695">
        <v>200251258</v>
      </c>
      <c r="D1761" s="696">
        <v>45910</v>
      </c>
      <c r="E1761" s="697"/>
      <c r="F1761" s="487" t="s">
        <v>4790</v>
      </c>
      <c r="G1761" s="698">
        <v>35700106</v>
      </c>
      <c r="H1761" s="649" t="s">
        <v>2693</v>
      </c>
      <c r="I1761" s="699">
        <v>324.72000000000003</v>
      </c>
      <c r="J1761" s="77">
        <v>5</v>
      </c>
      <c r="K1761" s="92"/>
    </row>
    <row r="1762" spans="1:11" ht="51" x14ac:dyDescent="0.25">
      <c r="A1762" s="14" t="s">
        <v>1506</v>
      </c>
      <c r="B1762" s="694" t="s">
        <v>4779</v>
      </c>
      <c r="C1762" s="695">
        <v>200251258</v>
      </c>
      <c r="D1762" s="696">
        <v>45910</v>
      </c>
      <c r="E1762" s="697"/>
      <c r="F1762" s="487" t="s">
        <v>4791</v>
      </c>
      <c r="G1762" s="698">
        <v>35700106</v>
      </c>
      <c r="H1762" s="649" t="s">
        <v>2693</v>
      </c>
      <c r="I1762" s="699">
        <v>324.72000000000003</v>
      </c>
      <c r="J1762" s="77">
        <v>5</v>
      </c>
      <c r="K1762" s="92"/>
    </row>
    <row r="1763" spans="1:11" ht="51" x14ac:dyDescent="0.25">
      <c r="A1763" s="14" t="s">
        <v>1506</v>
      </c>
      <c r="B1763" s="694" t="s">
        <v>4779</v>
      </c>
      <c r="C1763" s="695">
        <v>200251258</v>
      </c>
      <c r="D1763" s="696">
        <v>45910</v>
      </c>
      <c r="E1763" s="697"/>
      <c r="F1763" s="487" t="s">
        <v>4792</v>
      </c>
      <c r="G1763" s="698">
        <v>35700106</v>
      </c>
      <c r="H1763" s="649" t="s">
        <v>2693</v>
      </c>
      <c r="I1763" s="699">
        <v>162.36000000000001</v>
      </c>
      <c r="J1763" s="77">
        <v>5</v>
      </c>
      <c r="K1763" s="92"/>
    </row>
    <row r="1764" spans="1:11" ht="40.799999999999997" x14ac:dyDescent="0.25">
      <c r="A1764" s="14" t="s">
        <v>1506</v>
      </c>
      <c r="B1764" s="694" t="s">
        <v>4779</v>
      </c>
      <c r="C1764" s="695">
        <v>200251258</v>
      </c>
      <c r="D1764" s="696">
        <v>45910</v>
      </c>
      <c r="E1764" s="697"/>
      <c r="F1764" s="487" t="s">
        <v>4793</v>
      </c>
      <c r="G1764" s="698">
        <v>35700106</v>
      </c>
      <c r="H1764" s="649" t="s">
        <v>2693</v>
      </c>
      <c r="I1764" s="699">
        <v>425.08</v>
      </c>
      <c r="J1764" s="77">
        <v>5</v>
      </c>
      <c r="K1764" s="92"/>
    </row>
    <row r="1765" spans="1:11" ht="40.799999999999997" x14ac:dyDescent="0.25">
      <c r="A1765" s="14" t="s">
        <v>1506</v>
      </c>
      <c r="B1765" s="694" t="s">
        <v>4779</v>
      </c>
      <c r="C1765" s="695">
        <v>200251258</v>
      </c>
      <c r="D1765" s="696">
        <v>45910</v>
      </c>
      <c r="E1765" s="697"/>
      <c r="F1765" s="487" t="s">
        <v>4794</v>
      </c>
      <c r="G1765" s="698">
        <v>35700106</v>
      </c>
      <c r="H1765" s="649" t="s">
        <v>2693</v>
      </c>
      <c r="I1765" s="699">
        <v>165.31</v>
      </c>
      <c r="J1765" s="77">
        <v>5</v>
      </c>
      <c r="K1765" s="92"/>
    </row>
    <row r="1766" spans="1:11" ht="40.799999999999997" x14ac:dyDescent="0.25">
      <c r="A1766" s="14" t="s">
        <v>1506</v>
      </c>
      <c r="B1766" s="694" t="s">
        <v>4779</v>
      </c>
      <c r="C1766" s="695">
        <v>200251258</v>
      </c>
      <c r="D1766" s="696">
        <v>45910</v>
      </c>
      <c r="E1766" s="697"/>
      <c r="F1766" s="487" t="s">
        <v>4795</v>
      </c>
      <c r="G1766" s="698">
        <v>35700106</v>
      </c>
      <c r="H1766" s="649" t="s">
        <v>2693</v>
      </c>
      <c r="I1766" s="699">
        <v>330.62</v>
      </c>
      <c r="J1766" s="77">
        <v>5</v>
      </c>
      <c r="K1766" s="92"/>
    </row>
    <row r="1767" spans="1:11" ht="71.400000000000006" x14ac:dyDescent="0.25">
      <c r="A1767" s="14" t="s">
        <v>1506</v>
      </c>
      <c r="B1767" s="694" t="s">
        <v>4796</v>
      </c>
      <c r="C1767" s="695">
        <v>12520321</v>
      </c>
      <c r="D1767" s="696">
        <v>45994</v>
      </c>
      <c r="E1767" s="697"/>
      <c r="F1767" s="487" t="s">
        <v>4797</v>
      </c>
      <c r="G1767" s="698">
        <v>45434191</v>
      </c>
      <c r="H1767" s="649" t="s">
        <v>2928</v>
      </c>
      <c r="I1767" s="699">
        <v>380.38</v>
      </c>
      <c r="J1767" s="77">
        <v>5</v>
      </c>
      <c r="K1767" s="92"/>
    </row>
    <row r="1768" spans="1:11" ht="71.400000000000006" x14ac:dyDescent="0.25">
      <c r="A1768" s="14" t="s">
        <v>1506</v>
      </c>
      <c r="B1768" s="694" t="s">
        <v>4796</v>
      </c>
      <c r="C1768" s="695">
        <v>12520321</v>
      </c>
      <c r="D1768" s="696">
        <v>45994</v>
      </c>
      <c r="E1768" s="697"/>
      <c r="F1768" s="487" t="s">
        <v>4798</v>
      </c>
      <c r="G1768" s="698">
        <v>45434191</v>
      </c>
      <c r="H1768" s="649" t="s">
        <v>2928</v>
      </c>
      <c r="I1768" s="699">
        <v>287.86</v>
      </c>
      <c r="J1768" s="77">
        <v>5</v>
      </c>
      <c r="K1768" s="92"/>
    </row>
    <row r="1769" spans="1:11" ht="71.400000000000006" x14ac:dyDescent="0.25">
      <c r="A1769" s="14" t="s">
        <v>1506</v>
      </c>
      <c r="B1769" s="694" t="s">
        <v>4796</v>
      </c>
      <c r="C1769" s="695">
        <v>12520321</v>
      </c>
      <c r="D1769" s="696">
        <v>45994</v>
      </c>
      <c r="E1769" s="697"/>
      <c r="F1769" s="487" t="s">
        <v>4799</v>
      </c>
      <c r="G1769" s="698">
        <v>45434191</v>
      </c>
      <c r="H1769" s="649" t="s">
        <v>2928</v>
      </c>
      <c r="I1769" s="699">
        <v>462.63</v>
      </c>
      <c r="J1769" s="77">
        <v>5</v>
      </c>
      <c r="K1769" s="92"/>
    </row>
    <row r="1770" spans="1:11" ht="61.2" x14ac:dyDescent="0.25">
      <c r="A1770" s="14" t="s">
        <v>1506</v>
      </c>
      <c r="B1770" s="694" t="s">
        <v>4796</v>
      </c>
      <c r="C1770" s="695">
        <v>12520321</v>
      </c>
      <c r="D1770" s="696">
        <v>45994</v>
      </c>
      <c r="E1770" s="697"/>
      <c r="F1770" s="487" t="s">
        <v>4800</v>
      </c>
      <c r="G1770" s="698">
        <v>45434191</v>
      </c>
      <c r="H1770" s="649" t="s">
        <v>2928</v>
      </c>
      <c r="I1770" s="699">
        <v>400.94</v>
      </c>
      <c r="J1770" s="77">
        <v>5</v>
      </c>
      <c r="K1770" s="92"/>
    </row>
    <row r="1771" spans="1:11" ht="61.2" x14ac:dyDescent="0.25">
      <c r="A1771" s="14" t="s">
        <v>1506</v>
      </c>
      <c r="B1771" s="694" t="s">
        <v>4796</v>
      </c>
      <c r="C1771" s="695">
        <v>12520321</v>
      </c>
      <c r="D1771" s="696">
        <v>45994</v>
      </c>
      <c r="E1771" s="697"/>
      <c r="F1771" s="487" t="s">
        <v>4801</v>
      </c>
      <c r="G1771" s="698">
        <v>45434191</v>
      </c>
      <c r="H1771" s="649" t="s">
        <v>2928</v>
      </c>
      <c r="I1771" s="699">
        <v>534.59</v>
      </c>
      <c r="J1771" s="77">
        <v>5</v>
      </c>
      <c r="K1771" s="92"/>
    </row>
    <row r="1772" spans="1:11" ht="61.2" x14ac:dyDescent="0.25">
      <c r="A1772" s="14" t="s">
        <v>1506</v>
      </c>
      <c r="B1772" s="694" t="s">
        <v>3648</v>
      </c>
      <c r="C1772" s="695">
        <v>138</v>
      </c>
      <c r="D1772" s="696" t="s">
        <v>3674</v>
      </c>
      <c r="E1772" s="671" t="s">
        <v>3674</v>
      </c>
      <c r="F1772" s="487" t="s">
        <v>4802</v>
      </c>
      <c r="G1772" s="698"/>
      <c r="H1772" s="649" t="s">
        <v>4803</v>
      </c>
      <c r="I1772" s="699">
        <v>2383.36</v>
      </c>
      <c r="J1772" s="77">
        <v>5</v>
      </c>
      <c r="K1772" s="92"/>
    </row>
    <row r="1773" spans="1:11" ht="61.2" x14ac:dyDescent="0.25">
      <c r="A1773" s="14" t="s">
        <v>1506</v>
      </c>
      <c r="B1773" s="694" t="s">
        <v>3651</v>
      </c>
      <c r="C1773" s="695">
        <v>138</v>
      </c>
      <c r="D1773" s="696" t="s">
        <v>2974</v>
      </c>
      <c r="E1773" s="671" t="s">
        <v>2974</v>
      </c>
      <c r="F1773" s="487" t="s">
        <v>4804</v>
      </c>
      <c r="G1773" s="698"/>
      <c r="H1773" s="649" t="s">
        <v>4803</v>
      </c>
      <c r="I1773" s="699">
        <v>2391.1999999999998</v>
      </c>
      <c r="J1773" s="77">
        <v>5</v>
      </c>
      <c r="K1773" s="92"/>
    </row>
    <row r="1774" spans="1:11" ht="61.2" x14ac:dyDescent="0.25">
      <c r="A1774" s="14" t="s">
        <v>1506</v>
      </c>
      <c r="B1774" s="694" t="s">
        <v>3653</v>
      </c>
      <c r="C1774" s="695">
        <v>138</v>
      </c>
      <c r="D1774" s="696" t="s">
        <v>1922</v>
      </c>
      <c r="E1774" s="671" t="s">
        <v>1922</v>
      </c>
      <c r="F1774" s="487" t="s">
        <v>4805</v>
      </c>
      <c r="G1774" s="698"/>
      <c r="H1774" s="649" t="s">
        <v>4803</v>
      </c>
      <c r="I1774" s="699">
        <v>2322.1999999999998</v>
      </c>
      <c r="J1774" s="77">
        <v>5</v>
      </c>
      <c r="K1774" s="92"/>
    </row>
    <row r="1775" spans="1:11" ht="51" x14ac:dyDescent="0.25">
      <c r="A1775" s="14" t="s">
        <v>1506</v>
      </c>
      <c r="B1775" s="694" t="s">
        <v>3656</v>
      </c>
      <c r="C1775" s="695">
        <v>138</v>
      </c>
      <c r="D1775" s="696" t="s">
        <v>2934</v>
      </c>
      <c r="E1775" s="671" t="s">
        <v>2934</v>
      </c>
      <c r="F1775" s="487" t="s">
        <v>4806</v>
      </c>
      <c r="G1775" s="698"/>
      <c r="H1775" s="649" t="s">
        <v>4803</v>
      </c>
      <c r="I1775" s="699">
        <v>2322.1999999999998</v>
      </c>
      <c r="J1775" s="77">
        <v>5</v>
      </c>
      <c r="K1775" s="92"/>
    </row>
    <row r="1776" spans="1:11" ht="51" x14ac:dyDescent="0.25">
      <c r="A1776" s="14" t="s">
        <v>1506</v>
      </c>
      <c r="B1776" s="694" t="s">
        <v>3658</v>
      </c>
      <c r="C1776" s="695">
        <v>138</v>
      </c>
      <c r="D1776" s="696" t="s">
        <v>3659</v>
      </c>
      <c r="E1776" s="671" t="s">
        <v>3659</v>
      </c>
      <c r="F1776" s="487" t="s">
        <v>4807</v>
      </c>
      <c r="G1776" s="698"/>
      <c r="H1776" s="649" t="s">
        <v>4803</v>
      </c>
      <c r="I1776" s="699">
        <v>2322.1999999999998</v>
      </c>
      <c r="J1776" s="77">
        <v>5</v>
      </c>
      <c r="K1776" s="92"/>
    </row>
    <row r="1777" spans="1:11" ht="51" x14ac:dyDescent="0.25">
      <c r="A1777" s="14" t="s">
        <v>1506</v>
      </c>
      <c r="B1777" s="694" t="s">
        <v>3662</v>
      </c>
      <c r="C1777" s="695">
        <v>138</v>
      </c>
      <c r="D1777" s="696" t="s">
        <v>2275</v>
      </c>
      <c r="E1777" s="671" t="s">
        <v>2275</v>
      </c>
      <c r="F1777" s="487" t="s">
        <v>4808</v>
      </c>
      <c r="G1777" s="698"/>
      <c r="H1777" s="649" t="s">
        <v>4803</v>
      </c>
      <c r="I1777" s="699">
        <v>2322.1999999999998</v>
      </c>
      <c r="J1777" s="77">
        <v>5</v>
      </c>
      <c r="K1777" s="92"/>
    </row>
    <row r="1778" spans="1:11" ht="51" x14ac:dyDescent="0.25">
      <c r="A1778" s="14" t="s">
        <v>1506</v>
      </c>
      <c r="B1778" s="694" t="s">
        <v>2678</v>
      </c>
      <c r="C1778" s="695">
        <v>138</v>
      </c>
      <c r="D1778" s="696" t="s">
        <v>2679</v>
      </c>
      <c r="E1778" s="671">
        <v>45877</v>
      </c>
      <c r="F1778" s="487" t="s">
        <v>4809</v>
      </c>
      <c r="G1778" s="698"/>
      <c r="H1778" s="649" t="s">
        <v>4803</v>
      </c>
      <c r="I1778" s="699">
        <v>1804</v>
      </c>
      <c r="J1778" s="77">
        <v>5</v>
      </c>
      <c r="K1778" s="92"/>
    </row>
    <row r="1779" spans="1:11" ht="61.2" x14ac:dyDescent="0.25">
      <c r="A1779" s="14" t="s">
        <v>1506</v>
      </c>
      <c r="B1779" s="694" t="s">
        <v>4810</v>
      </c>
      <c r="C1779" s="695">
        <v>138</v>
      </c>
      <c r="D1779" s="696" t="s">
        <v>2294</v>
      </c>
      <c r="E1779" s="671" t="s">
        <v>2294</v>
      </c>
      <c r="F1779" s="487" t="s">
        <v>4811</v>
      </c>
      <c r="G1779" s="698"/>
      <c r="H1779" s="649" t="s">
        <v>4803</v>
      </c>
      <c r="I1779" s="699">
        <v>1166.76</v>
      </c>
      <c r="J1779" s="77">
        <v>5</v>
      </c>
      <c r="K1779" s="92"/>
    </row>
    <row r="1780" spans="1:11" ht="92.4" x14ac:dyDescent="0.25">
      <c r="A1780" s="14" t="s">
        <v>1506</v>
      </c>
      <c r="B1780" s="694" t="s">
        <v>4812</v>
      </c>
      <c r="C1780" s="695">
        <v>32025</v>
      </c>
      <c r="D1780" s="696" t="s">
        <v>2618</v>
      </c>
      <c r="E1780" s="671"/>
      <c r="F1780" s="650" t="s">
        <v>4813</v>
      </c>
      <c r="G1780" s="698">
        <v>30812861</v>
      </c>
      <c r="H1780" s="649" t="s">
        <v>4814</v>
      </c>
      <c r="I1780" s="699">
        <v>149.44999999999999</v>
      </c>
      <c r="J1780" s="77">
        <v>5</v>
      </c>
      <c r="K1780" s="92"/>
    </row>
    <row r="1781" spans="1:11" ht="102.6" x14ac:dyDescent="0.25">
      <c r="A1781" s="14" t="s">
        <v>1506</v>
      </c>
      <c r="B1781" s="694" t="s">
        <v>4815</v>
      </c>
      <c r="C1781" s="695">
        <v>405</v>
      </c>
      <c r="D1781" s="696" t="s">
        <v>3112</v>
      </c>
      <c r="E1781" s="671"/>
      <c r="F1781" s="650" t="s">
        <v>4816</v>
      </c>
      <c r="G1781" s="698">
        <v>30857805</v>
      </c>
      <c r="H1781" s="649" t="s">
        <v>2265</v>
      </c>
      <c r="I1781" s="699">
        <v>200</v>
      </c>
      <c r="J1781" s="77">
        <v>5</v>
      </c>
      <c r="K1781" s="92"/>
    </row>
    <row r="1782" spans="1:11" ht="92.4" x14ac:dyDescent="0.25">
      <c r="A1782" s="14" t="s">
        <v>1506</v>
      </c>
      <c r="B1782" s="694" t="s">
        <v>4817</v>
      </c>
      <c r="C1782" s="695" t="s">
        <v>4818</v>
      </c>
      <c r="D1782" s="696" t="s">
        <v>4618</v>
      </c>
      <c r="E1782" s="701"/>
      <c r="F1782" s="650" t="s">
        <v>4819</v>
      </c>
      <c r="G1782" s="698">
        <v>30812861</v>
      </c>
      <c r="H1782" s="649" t="s">
        <v>4814</v>
      </c>
      <c r="I1782" s="699">
        <v>196.6</v>
      </c>
      <c r="J1782" s="77">
        <v>5</v>
      </c>
      <c r="K1782" s="92"/>
    </row>
    <row r="1783" spans="1:11" ht="82.2" x14ac:dyDescent="0.25">
      <c r="A1783" s="14" t="s">
        <v>1506</v>
      </c>
      <c r="B1783" s="694" t="s">
        <v>4820</v>
      </c>
      <c r="C1783" s="695">
        <v>102025</v>
      </c>
      <c r="D1783" s="696" t="s">
        <v>4821</v>
      </c>
      <c r="E1783" s="702"/>
      <c r="F1783" s="650" t="s">
        <v>4822</v>
      </c>
      <c r="G1783" s="698">
        <v>30812861</v>
      </c>
      <c r="H1783" s="649" t="s">
        <v>4814</v>
      </c>
      <c r="I1783" s="699">
        <v>137.6</v>
      </c>
      <c r="J1783" s="77">
        <v>5</v>
      </c>
      <c r="K1783" s="92"/>
    </row>
    <row r="1784" spans="1:11" ht="92.4" x14ac:dyDescent="0.25">
      <c r="A1784" s="14" t="s">
        <v>1506</v>
      </c>
      <c r="B1784" s="694" t="s">
        <v>4823</v>
      </c>
      <c r="C1784" s="695">
        <v>112025</v>
      </c>
      <c r="D1784" s="696" t="s">
        <v>4821</v>
      </c>
      <c r="E1784" s="703"/>
      <c r="F1784" s="650" t="s">
        <v>4824</v>
      </c>
      <c r="G1784" s="698">
        <v>30812861</v>
      </c>
      <c r="H1784" s="649" t="s">
        <v>4814</v>
      </c>
      <c r="I1784" s="699">
        <v>142.80000000000001</v>
      </c>
      <c r="J1784" s="77">
        <v>5</v>
      </c>
      <c r="K1784" s="92"/>
    </row>
    <row r="1785" spans="1:11" ht="72" x14ac:dyDescent="0.25">
      <c r="A1785" s="14" t="s">
        <v>1506</v>
      </c>
      <c r="B1785" s="694" t="s">
        <v>4825</v>
      </c>
      <c r="C1785" s="695" t="s">
        <v>4825</v>
      </c>
      <c r="D1785" s="696" t="s">
        <v>1523</v>
      </c>
      <c r="E1785" s="671" t="s">
        <v>2094</v>
      </c>
      <c r="F1785" s="705" t="s">
        <v>4826</v>
      </c>
      <c r="G1785" s="698"/>
      <c r="H1785" s="649" t="s">
        <v>4827</v>
      </c>
      <c r="I1785" s="699">
        <v>872.47</v>
      </c>
      <c r="J1785" s="77">
        <v>5</v>
      </c>
      <c r="K1785" s="92"/>
    </row>
    <row r="1786" spans="1:11" ht="40.799999999999997" x14ac:dyDescent="0.25">
      <c r="A1786" s="14" t="s">
        <v>1506</v>
      </c>
      <c r="B1786" s="694" t="s">
        <v>4828</v>
      </c>
      <c r="C1786" s="695">
        <v>132025</v>
      </c>
      <c r="D1786" s="696" t="s">
        <v>3285</v>
      </c>
      <c r="E1786" s="671">
        <v>45924</v>
      </c>
      <c r="F1786" s="487" t="s">
        <v>4829</v>
      </c>
      <c r="G1786" s="698">
        <v>30812861</v>
      </c>
      <c r="H1786" s="649" t="s">
        <v>4830</v>
      </c>
      <c r="I1786" s="699">
        <v>392</v>
      </c>
      <c r="J1786" s="77">
        <v>5</v>
      </c>
      <c r="K1786" s="92"/>
    </row>
    <row r="1787" spans="1:11" ht="61.2" x14ac:dyDescent="0.25">
      <c r="A1787" s="14" t="s">
        <v>1506</v>
      </c>
      <c r="B1787" s="694" t="s">
        <v>4831</v>
      </c>
      <c r="C1787" s="695" t="s">
        <v>4831</v>
      </c>
      <c r="D1787" s="696">
        <v>45714</v>
      </c>
      <c r="E1787" s="671" t="s">
        <v>4517</v>
      </c>
      <c r="F1787" s="487" t="s">
        <v>4832</v>
      </c>
      <c r="G1787" s="698"/>
      <c r="H1787" s="649" t="s">
        <v>4833</v>
      </c>
      <c r="I1787" s="699">
        <v>35.1</v>
      </c>
      <c r="J1787" s="77">
        <v>5</v>
      </c>
      <c r="K1787" s="92"/>
    </row>
    <row r="1788" spans="1:11" ht="133.19999999999999" x14ac:dyDescent="0.25">
      <c r="A1788" s="14" t="s">
        <v>1506</v>
      </c>
      <c r="B1788" s="694" t="s">
        <v>4834</v>
      </c>
      <c r="C1788" s="695" t="s">
        <v>1997</v>
      </c>
      <c r="D1788" s="696" t="s">
        <v>4835</v>
      </c>
      <c r="E1788" s="671"/>
      <c r="F1788" s="650" t="s">
        <v>4836</v>
      </c>
      <c r="G1788" s="698">
        <v>45024871</v>
      </c>
      <c r="H1788" s="649" t="s">
        <v>4333</v>
      </c>
      <c r="I1788" s="699">
        <v>330</v>
      </c>
      <c r="J1788" s="77">
        <v>5</v>
      </c>
      <c r="K1788" s="92"/>
    </row>
    <row r="1789" spans="1:11" ht="153.6" x14ac:dyDescent="0.25">
      <c r="A1789" s="14" t="s">
        <v>1506</v>
      </c>
      <c r="B1789" s="694" t="s">
        <v>4837</v>
      </c>
      <c r="C1789" s="695" t="s">
        <v>4435</v>
      </c>
      <c r="D1789" s="696" t="s">
        <v>4838</v>
      </c>
      <c r="E1789" s="671"/>
      <c r="F1789" s="650" t="s">
        <v>4839</v>
      </c>
      <c r="G1789" s="698">
        <v>35990074</v>
      </c>
      <c r="H1789" s="649" t="s">
        <v>1830</v>
      </c>
      <c r="I1789" s="699">
        <v>300</v>
      </c>
      <c r="J1789" s="77">
        <v>5</v>
      </c>
      <c r="K1789" s="92"/>
    </row>
    <row r="1790" spans="1:11" ht="72" x14ac:dyDescent="0.25">
      <c r="A1790" s="14" t="s">
        <v>1506</v>
      </c>
      <c r="B1790" s="694" t="s">
        <v>4840</v>
      </c>
      <c r="C1790" s="695">
        <v>2025003</v>
      </c>
      <c r="D1790" s="696" t="s">
        <v>3922</v>
      </c>
      <c r="E1790" s="671"/>
      <c r="F1790" s="705" t="s">
        <v>4841</v>
      </c>
      <c r="G1790" s="698">
        <v>54970628</v>
      </c>
      <c r="H1790" s="649" t="s">
        <v>4842</v>
      </c>
      <c r="I1790" s="699">
        <v>176</v>
      </c>
      <c r="J1790" s="77">
        <v>5</v>
      </c>
      <c r="K1790" s="92"/>
    </row>
    <row r="1791" spans="1:11" ht="82.2" x14ac:dyDescent="0.25">
      <c r="A1791" s="14" t="s">
        <v>1506</v>
      </c>
      <c r="B1791" s="694" t="s">
        <v>4843</v>
      </c>
      <c r="C1791" s="695">
        <v>202502</v>
      </c>
      <c r="D1791" s="696" t="s">
        <v>3922</v>
      </c>
      <c r="E1791" s="671"/>
      <c r="F1791" s="317" t="s">
        <v>4844</v>
      </c>
      <c r="G1791" s="698">
        <v>35990074</v>
      </c>
      <c r="H1791" s="649" t="s">
        <v>1830</v>
      </c>
      <c r="I1791" s="699">
        <v>132</v>
      </c>
      <c r="J1791" s="77">
        <v>5</v>
      </c>
      <c r="K1791" s="92"/>
    </row>
    <row r="1792" spans="1:11" ht="72" x14ac:dyDescent="0.25">
      <c r="A1792" s="14" t="s">
        <v>1506</v>
      </c>
      <c r="B1792" s="694"/>
      <c r="C1792" s="695"/>
      <c r="D1792" s="696"/>
      <c r="E1792" s="671"/>
      <c r="F1792" s="650" t="s">
        <v>4845</v>
      </c>
      <c r="G1792" s="698"/>
      <c r="H1792" s="649"/>
      <c r="I1792" s="699"/>
      <c r="J1792" s="77">
        <v>5</v>
      </c>
      <c r="K1792" s="92"/>
    </row>
    <row r="1793" spans="1:11" ht="30.6" x14ac:dyDescent="0.25">
      <c r="A1793" s="14" t="s">
        <v>1506</v>
      </c>
      <c r="B1793" s="694" t="s">
        <v>4846</v>
      </c>
      <c r="C1793" s="695" t="s">
        <v>2069</v>
      </c>
      <c r="D1793" s="696" t="s">
        <v>3744</v>
      </c>
      <c r="E1793" s="671" t="s">
        <v>3831</v>
      </c>
      <c r="F1793" s="487" t="s">
        <v>4847</v>
      </c>
      <c r="G1793" s="698">
        <v>31196314</v>
      </c>
      <c r="H1793" s="649" t="s">
        <v>4848</v>
      </c>
      <c r="I1793" s="699">
        <v>164</v>
      </c>
      <c r="J1793" s="77">
        <v>5</v>
      </c>
      <c r="K1793" s="92"/>
    </row>
    <row r="1794" spans="1:11" ht="30.6" x14ac:dyDescent="0.25">
      <c r="A1794" s="14" t="s">
        <v>1506</v>
      </c>
      <c r="B1794" s="694" t="s">
        <v>4846</v>
      </c>
      <c r="C1794" s="695" t="s">
        <v>2069</v>
      </c>
      <c r="D1794" s="696" t="s">
        <v>2922</v>
      </c>
      <c r="E1794" s="671" t="s">
        <v>3831</v>
      </c>
      <c r="F1794" s="487" t="s">
        <v>4849</v>
      </c>
      <c r="G1794" s="698">
        <v>31196314</v>
      </c>
      <c r="H1794" s="649" t="s">
        <v>4848</v>
      </c>
      <c r="I1794" s="699">
        <v>200</v>
      </c>
      <c r="J1794" s="77">
        <v>5</v>
      </c>
      <c r="K1794" s="92"/>
    </row>
    <row r="1795" spans="1:11" ht="20.399999999999999" x14ac:dyDescent="0.25">
      <c r="A1795" s="14" t="s">
        <v>1506</v>
      </c>
      <c r="B1795" s="694" t="s">
        <v>4846</v>
      </c>
      <c r="C1795" s="695" t="s">
        <v>2069</v>
      </c>
      <c r="D1795" s="696" t="s">
        <v>3622</v>
      </c>
      <c r="E1795" s="671" t="s">
        <v>3831</v>
      </c>
      <c r="F1795" s="487" t="s">
        <v>4850</v>
      </c>
      <c r="G1795" s="698">
        <v>31196314</v>
      </c>
      <c r="H1795" s="649" t="s">
        <v>4848</v>
      </c>
      <c r="I1795" s="699">
        <v>90.15</v>
      </c>
      <c r="J1795" s="77">
        <v>5</v>
      </c>
      <c r="K1795" s="92"/>
    </row>
    <row r="1796" spans="1:11" ht="20.399999999999999" x14ac:dyDescent="0.25">
      <c r="A1796" s="14" t="s">
        <v>1506</v>
      </c>
      <c r="B1796" s="694" t="s">
        <v>4846</v>
      </c>
      <c r="C1796" s="695" t="s">
        <v>2069</v>
      </c>
      <c r="D1796" s="696" t="s">
        <v>2922</v>
      </c>
      <c r="E1796" s="671" t="s">
        <v>3831</v>
      </c>
      <c r="F1796" s="487" t="s">
        <v>4851</v>
      </c>
      <c r="G1796" s="698">
        <v>31196314</v>
      </c>
      <c r="H1796" s="649" t="s">
        <v>4848</v>
      </c>
      <c r="I1796" s="699">
        <v>45.85</v>
      </c>
      <c r="J1796" s="77">
        <v>5</v>
      </c>
      <c r="K1796" s="92"/>
    </row>
    <row r="1797" spans="1:11" ht="72" x14ac:dyDescent="0.25">
      <c r="A1797" s="14" t="s">
        <v>1506</v>
      </c>
      <c r="B1797" s="416"/>
      <c r="C1797" s="552"/>
      <c r="D1797" s="418"/>
      <c r="E1797" s="337"/>
      <c r="F1797" s="650" t="s">
        <v>4852</v>
      </c>
      <c r="G1797" s="552"/>
      <c r="H1797" s="417"/>
      <c r="I1797" s="526"/>
      <c r="J1797" s="77">
        <v>5</v>
      </c>
      <c r="K1797" s="92"/>
    </row>
    <row r="1798" spans="1:11" ht="30.6" x14ac:dyDescent="0.25">
      <c r="A1798" s="14" t="s">
        <v>1506</v>
      </c>
      <c r="B1798" s="694" t="s">
        <v>4853</v>
      </c>
      <c r="C1798" s="695" t="s">
        <v>1999</v>
      </c>
      <c r="D1798" s="696" t="s">
        <v>2358</v>
      </c>
      <c r="E1798" s="671" t="s">
        <v>2359</v>
      </c>
      <c r="F1798" s="487" t="s">
        <v>4854</v>
      </c>
      <c r="G1798" s="698">
        <v>31196314</v>
      </c>
      <c r="H1798" s="649" t="s">
        <v>4848</v>
      </c>
      <c r="I1798" s="699">
        <v>164</v>
      </c>
      <c r="J1798" s="77">
        <v>5</v>
      </c>
      <c r="K1798" s="92"/>
    </row>
    <row r="1799" spans="1:11" ht="30.6" x14ac:dyDescent="0.25">
      <c r="A1799" s="14" t="s">
        <v>1506</v>
      </c>
      <c r="B1799" s="694" t="s">
        <v>4853</v>
      </c>
      <c r="C1799" s="695" t="s">
        <v>1999</v>
      </c>
      <c r="D1799" s="696" t="s">
        <v>4855</v>
      </c>
      <c r="E1799" s="671" t="s">
        <v>2359</v>
      </c>
      <c r="F1799" s="487" t="s">
        <v>4856</v>
      </c>
      <c r="G1799" s="698">
        <v>31196314</v>
      </c>
      <c r="H1799" s="649" t="s">
        <v>4848</v>
      </c>
      <c r="I1799" s="699">
        <v>249.8</v>
      </c>
      <c r="J1799" s="77">
        <v>5</v>
      </c>
      <c r="K1799" s="92"/>
    </row>
    <row r="1800" spans="1:11" ht="13.2" x14ac:dyDescent="0.25">
      <c r="A1800" s="14" t="s">
        <v>1506</v>
      </c>
      <c r="B1800" s="694" t="s">
        <v>4853</v>
      </c>
      <c r="C1800" s="695" t="s">
        <v>1999</v>
      </c>
      <c r="D1800" s="696" t="s">
        <v>4857</v>
      </c>
      <c r="E1800" s="671" t="s">
        <v>2359</v>
      </c>
      <c r="F1800" s="487" t="s">
        <v>4858</v>
      </c>
      <c r="G1800" s="698">
        <v>31196314</v>
      </c>
      <c r="H1800" s="649" t="s">
        <v>4848</v>
      </c>
      <c r="I1800" s="699">
        <v>86.2</v>
      </c>
      <c r="J1800" s="77">
        <v>5</v>
      </c>
      <c r="K1800" s="92"/>
    </row>
    <row r="1801" spans="1:11" ht="61.8" x14ac:dyDescent="0.25">
      <c r="A1801" s="14" t="s">
        <v>1506</v>
      </c>
      <c r="B1801" s="416"/>
      <c r="C1801" s="552"/>
      <c r="D1801" s="418"/>
      <c r="E1801" s="337"/>
      <c r="F1801" s="650" t="s">
        <v>4859</v>
      </c>
      <c r="G1801" s="552"/>
      <c r="H1801" s="417"/>
      <c r="I1801" s="526"/>
      <c r="J1801" s="77">
        <v>5</v>
      </c>
      <c r="K1801" s="92"/>
    </row>
    <row r="1802" spans="1:11" ht="30.6" x14ac:dyDescent="0.25">
      <c r="A1802" s="14" t="s">
        <v>1506</v>
      </c>
      <c r="B1802" s="694" t="s">
        <v>4860</v>
      </c>
      <c r="C1802" s="695" t="s">
        <v>1997</v>
      </c>
      <c r="D1802" s="696" t="s">
        <v>2275</v>
      </c>
      <c r="E1802" s="671" t="s">
        <v>2275</v>
      </c>
      <c r="F1802" s="487" t="s">
        <v>4861</v>
      </c>
      <c r="G1802" s="698">
        <v>31196314</v>
      </c>
      <c r="H1802" s="649" t="s">
        <v>4848</v>
      </c>
      <c r="I1802" s="699">
        <v>153.01</v>
      </c>
      <c r="J1802" s="77">
        <v>5</v>
      </c>
      <c r="K1802" s="92"/>
    </row>
    <row r="1803" spans="1:11" ht="40.799999999999997" x14ac:dyDescent="0.25">
      <c r="A1803" s="14" t="s">
        <v>1506</v>
      </c>
      <c r="B1803" s="694" t="s">
        <v>4860</v>
      </c>
      <c r="C1803" s="695" t="s">
        <v>1997</v>
      </c>
      <c r="D1803" s="696" t="s">
        <v>4862</v>
      </c>
      <c r="E1803" s="671" t="s">
        <v>2275</v>
      </c>
      <c r="F1803" s="487" t="s">
        <v>4863</v>
      </c>
      <c r="G1803" s="698">
        <v>31196314</v>
      </c>
      <c r="H1803" s="649" t="s">
        <v>4848</v>
      </c>
      <c r="I1803" s="699">
        <v>249.59</v>
      </c>
      <c r="J1803" s="77">
        <v>5</v>
      </c>
      <c r="K1803" s="92"/>
    </row>
    <row r="1804" spans="1:11" ht="20.399999999999999" x14ac:dyDescent="0.25">
      <c r="A1804" s="14" t="s">
        <v>1506</v>
      </c>
      <c r="B1804" s="694" t="s">
        <v>4860</v>
      </c>
      <c r="C1804" s="695" t="s">
        <v>1997</v>
      </c>
      <c r="D1804" s="696" t="s">
        <v>4629</v>
      </c>
      <c r="E1804" s="671" t="s">
        <v>2275</v>
      </c>
      <c r="F1804" s="487" t="s">
        <v>4864</v>
      </c>
      <c r="G1804" s="698">
        <v>31196314</v>
      </c>
      <c r="H1804" s="649" t="s">
        <v>4848</v>
      </c>
      <c r="I1804" s="699">
        <v>97.4</v>
      </c>
      <c r="J1804" s="77">
        <v>5</v>
      </c>
      <c r="K1804" s="92"/>
    </row>
    <row r="1805" spans="1:11" ht="72" x14ac:dyDescent="0.25">
      <c r="A1805" s="14" t="s">
        <v>1506</v>
      </c>
      <c r="B1805" s="416"/>
      <c r="C1805" s="552"/>
      <c r="D1805" s="418"/>
      <c r="E1805" s="337"/>
      <c r="F1805" s="650" t="s">
        <v>4865</v>
      </c>
      <c r="G1805" s="552"/>
      <c r="H1805" s="417"/>
      <c r="I1805" s="526"/>
      <c r="J1805" s="77">
        <v>5</v>
      </c>
      <c r="K1805" s="92"/>
    </row>
    <row r="1806" spans="1:11" ht="13.2" x14ac:dyDescent="0.25">
      <c r="A1806" s="14" t="s">
        <v>1506</v>
      </c>
      <c r="B1806" s="694" t="s">
        <v>4866</v>
      </c>
      <c r="C1806" s="695" t="s">
        <v>2069</v>
      </c>
      <c r="D1806" s="696" t="s">
        <v>2140</v>
      </c>
      <c r="E1806" s="671"/>
      <c r="F1806" s="487" t="s">
        <v>4867</v>
      </c>
      <c r="G1806" s="698">
        <v>35564059</v>
      </c>
      <c r="H1806" s="649" t="s">
        <v>4433</v>
      </c>
      <c r="I1806" s="699">
        <v>118</v>
      </c>
      <c r="J1806" s="77">
        <v>5</v>
      </c>
      <c r="K1806" s="92"/>
    </row>
    <row r="1807" spans="1:11" ht="30.6" x14ac:dyDescent="0.25">
      <c r="A1807" s="14" t="s">
        <v>1506</v>
      </c>
      <c r="B1807" s="694" t="s">
        <v>4866</v>
      </c>
      <c r="C1807" s="695" t="s">
        <v>2069</v>
      </c>
      <c r="D1807" s="696" t="s">
        <v>2140</v>
      </c>
      <c r="E1807" s="671"/>
      <c r="F1807" s="487" t="s">
        <v>4868</v>
      </c>
      <c r="G1807" s="698">
        <v>35564059</v>
      </c>
      <c r="H1807" s="649" t="s">
        <v>4433</v>
      </c>
      <c r="I1807" s="699">
        <v>180.11</v>
      </c>
      <c r="J1807" s="77">
        <v>5</v>
      </c>
      <c r="K1807" s="92"/>
    </row>
    <row r="1808" spans="1:11" ht="13.2" x14ac:dyDescent="0.25">
      <c r="A1808" s="14" t="s">
        <v>1506</v>
      </c>
      <c r="B1808" s="694" t="s">
        <v>4866</v>
      </c>
      <c r="C1808" s="695" t="s">
        <v>2069</v>
      </c>
      <c r="D1808" s="696" t="s">
        <v>2140</v>
      </c>
      <c r="E1808" s="671"/>
      <c r="F1808" s="487" t="s">
        <v>4869</v>
      </c>
      <c r="G1808" s="698">
        <v>35564059</v>
      </c>
      <c r="H1808" s="649" t="s">
        <v>4433</v>
      </c>
      <c r="I1808" s="699">
        <v>34.450000000000003</v>
      </c>
      <c r="J1808" s="77">
        <v>5</v>
      </c>
      <c r="K1808" s="92"/>
    </row>
    <row r="1809" spans="1:11" ht="20.399999999999999" x14ac:dyDescent="0.25">
      <c r="A1809" s="14" t="s">
        <v>1506</v>
      </c>
      <c r="B1809" s="694" t="s">
        <v>4866</v>
      </c>
      <c r="C1809" s="695" t="s">
        <v>2069</v>
      </c>
      <c r="D1809" s="696" t="s">
        <v>2140</v>
      </c>
      <c r="E1809" s="671"/>
      <c r="F1809" s="487" t="s">
        <v>4870</v>
      </c>
      <c r="G1809" s="698">
        <v>35564059</v>
      </c>
      <c r="H1809" s="649" t="s">
        <v>4433</v>
      </c>
      <c r="I1809" s="699">
        <v>67.44</v>
      </c>
      <c r="J1809" s="77">
        <v>5</v>
      </c>
      <c r="K1809" s="92"/>
    </row>
    <row r="1810" spans="1:11" ht="71.400000000000006" x14ac:dyDescent="0.25">
      <c r="A1810" s="14" t="s">
        <v>1506</v>
      </c>
      <c r="B1810" s="694" t="s">
        <v>4871</v>
      </c>
      <c r="C1810" s="695">
        <v>5680</v>
      </c>
      <c r="D1810" s="696" t="s">
        <v>1723</v>
      </c>
      <c r="E1810" s="671" t="s">
        <v>4857</v>
      </c>
      <c r="F1810" s="487" t="s">
        <v>4872</v>
      </c>
      <c r="G1810" s="698">
        <v>31322831</v>
      </c>
      <c r="H1810" s="649" t="s">
        <v>2316</v>
      </c>
      <c r="I1810" s="699">
        <v>98</v>
      </c>
      <c r="J1810" s="77">
        <v>5</v>
      </c>
      <c r="K1810" s="92"/>
    </row>
    <row r="1811" spans="1:11" ht="82.2" x14ac:dyDescent="0.25">
      <c r="A1811" s="14" t="s">
        <v>1506</v>
      </c>
      <c r="B1811" s="694" t="s">
        <v>3918</v>
      </c>
      <c r="C1811" s="695" t="s">
        <v>3918</v>
      </c>
      <c r="D1811" s="696" t="s">
        <v>2202</v>
      </c>
      <c r="E1811" s="671"/>
      <c r="F1811" s="708" t="s">
        <v>4873</v>
      </c>
      <c r="G1811" s="698"/>
      <c r="H1811" s="649" t="s">
        <v>4439</v>
      </c>
      <c r="I1811" s="699">
        <v>213.89</v>
      </c>
      <c r="J1811" s="77">
        <v>5</v>
      </c>
      <c r="K1811" s="92"/>
    </row>
    <row r="1812" spans="1:11" ht="61.2" x14ac:dyDescent="0.25">
      <c r="A1812" s="14" t="s">
        <v>1506</v>
      </c>
      <c r="B1812" s="634"/>
      <c r="C1812" s="635"/>
      <c r="D1812" s="636"/>
      <c r="E1812" s="636"/>
      <c r="F1812" s="637" t="s">
        <v>4874</v>
      </c>
      <c r="G1812" s="709"/>
      <c r="H1812" s="710"/>
      <c r="I1812" s="639"/>
      <c r="J1812" s="77">
        <v>5</v>
      </c>
      <c r="K1812" s="92"/>
    </row>
    <row r="1813" spans="1:11" ht="20.399999999999999" x14ac:dyDescent="0.25">
      <c r="A1813" s="14" t="s">
        <v>1506</v>
      </c>
      <c r="B1813" s="694" t="s">
        <v>4875</v>
      </c>
      <c r="C1813" s="695">
        <v>25073</v>
      </c>
      <c r="D1813" s="696" t="s">
        <v>2513</v>
      </c>
      <c r="E1813" s="671"/>
      <c r="F1813" s="487" t="s">
        <v>4876</v>
      </c>
      <c r="G1813" s="698">
        <v>37840029</v>
      </c>
      <c r="H1813" s="649" t="s">
        <v>2856</v>
      </c>
      <c r="I1813" s="699">
        <v>122.14</v>
      </c>
      <c r="J1813" s="77">
        <v>5</v>
      </c>
      <c r="K1813" s="92"/>
    </row>
    <row r="1814" spans="1:11" ht="30.6" x14ac:dyDescent="0.25">
      <c r="A1814" s="14" t="s">
        <v>1506</v>
      </c>
      <c r="B1814" s="694" t="s">
        <v>4303</v>
      </c>
      <c r="C1814" s="695">
        <v>25038</v>
      </c>
      <c r="D1814" s="696" t="s">
        <v>2513</v>
      </c>
      <c r="E1814" s="671"/>
      <c r="F1814" s="487" t="s">
        <v>4877</v>
      </c>
      <c r="G1814" s="698">
        <v>37840029</v>
      </c>
      <c r="H1814" s="649" t="s">
        <v>2856</v>
      </c>
      <c r="I1814" s="699">
        <v>77.86</v>
      </c>
      <c r="J1814" s="77">
        <v>5</v>
      </c>
      <c r="K1814" s="92"/>
    </row>
    <row r="1815" spans="1:11" ht="61.8" x14ac:dyDescent="0.25">
      <c r="A1815" s="14" t="s">
        <v>1506</v>
      </c>
      <c r="B1815" s="711"/>
      <c r="C1815" s="712"/>
      <c r="D1815" s="704"/>
      <c r="E1815" s="704"/>
      <c r="F1815" s="650" t="s">
        <v>4878</v>
      </c>
      <c r="G1815" s="700"/>
      <c r="H1815" s="658"/>
      <c r="I1815" s="706"/>
      <c r="J1815" s="77">
        <v>5</v>
      </c>
      <c r="K1815" s="92"/>
    </row>
    <row r="1816" spans="1:11" ht="21" x14ac:dyDescent="0.25">
      <c r="A1816" s="14" t="s">
        <v>1506</v>
      </c>
      <c r="B1816" s="694" t="s">
        <v>4879</v>
      </c>
      <c r="C1816" s="695">
        <v>202502</v>
      </c>
      <c r="D1816" s="696" t="s">
        <v>2212</v>
      </c>
      <c r="E1816" s="671"/>
      <c r="F1816" s="487" t="s">
        <v>4880</v>
      </c>
      <c r="G1816" s="698">
        <v>14221144</v>
      </c>
      <c r="H1816" s="649" t="s">
        <v>4437</v>
      </c>
      <c r="I1816" s="699">
        <v>41.5</v>
      </c>
      <c r="J1816" s="77">
        <v>5</v>
      </c>
      <c r="K1816" s="92"/>
    </row>
    <row r="1817" spans="1:11" ht="30.6" x14ac:dyDescent="0.25">
      <c r="A1817" s="14" t="s">
        <v>1506</v>
      </c>
      <c r="B1817" s="694" t="s">
        <v>4879</v>
      </c>
      <c r="C1817" s="695">
        <v>202502</v>
      </c>
      <c r="D1817" s="696" t="s">
        <v>2212</v>
      </c>
      <c r="E1817" s="671"/>
      <c r="F1817" s="487" t="s">
        <v>4881</v>
      </c>
      <c r="G1817" s="698">
        <v>14221144</v>
      </c>
      <c r="H1817" s="649" t="s">
        <v>4437</v>
      </c>
      <c r="I1817" s="699">
        <v>150</v>
      </c>
      <c r="J1817" s="77">
        <v>5</v>
      </c>
      <c r="K1817" s="92"/>
    </row>
    <row r="1818" spans="1:11" ht="30.6" x14ac:dyDescent="0.25">
      <c r="A1818" s="14" t="s">
        <v>1506</v>
      </c>
      <c r="B1818" s="694" t="s">
        <v>4879</v>
      </c>
      <c r="C1818" s="695">
        <v>202502</v>
      </c>
      <c r="D1818" s="696" t="s">
        <v>2212</v>
      </c>
      <c r="E1818" s="671"/>
      <c r="F1818" s="487" t="s">
        <v>4882</v>
      </c>
      <c r="G1818" s="698">
        <v>14221144</v>
      </c>
      <c r="H1818" s="649" t="s">
        <v>4437</v>
      </c>
      <c r="I1818" s="699">
        <v>27.15</v>
      </c>
      <c r="J1818" s="77">
        <v>5</v>
      </c>
      <c r="K1818" s="92"/>
    </row>
    <row r="1819" spans="1:11" ht="21" x14ac:dyDescent="0.25">
      <c r="A1819" s="14" t="s">
        <v>1506</v>
      </c>
      <c r="B1819" s="694" t="s">
        <v>4879</v>
      </c>
      <c r="C1819" s="695">
        <v>202502</v>
      </c>
      <c r="D1819" s="696" t="s">
        <v>2212</v>
      </c>
      <c r="E1819" s="671"/>
      <c r="F1819" s="487" t="s">
        <v>4883</v>
      </c>
      <c r="G1819" s="698">
        <v>14221144</v>
      </c>
      <c r="H1819" s="649" t="s">
        <v>4437</v>
      </c>
      <c r="I1819" s="699">
        <v>31.35</v>
      </c>
      <c r="J1819" s="77">
        <v>5</v>
      </c>
      <c r="K1819" s="92"/>
    </row>
    <row r="1820" spans="1:11" ht="61.8" x14ac:dyDescent="0.25">
      <c r="A1820" s="14" t="s">
        <v>1506</v>
      </c>
      <c r="B1820" s="714"/>
      <c r="C1820" s="715"/>
      <c r="D1820" s="703"/>
      <c r="E1820" s="703"/>
      <c r="F1820" s="650" t="s">
        <v>4884</v>
      </c>
      <c r="G1820" s="713"/>
      <c r="H1820" s="647"/>
      <c r="I1820" s="716"/>
      <c r="J1820" s="77">
        <v>5</v>
      </c>
      <c r="K1820" s="92"/>
    </row>
    <row r="1821" spans="1:11" ht="21" x14ac:dyDescent="0.25">
      <c r="A1821" s="14" t="s">
        <v>1506</v>
      </c>
      <c r="B1821" s="694" t="s">
        <v>4885</v>
      </c>
      <c r="C1821" s="695">
        <v>202501</v>
      </c>
      <c r="D1821" s="696" t="s">
        <v>2212</v>
      </c>
      <c r="E1821" s="671"/>
      <c r="F1821" s="487" t="s">
        <v>4886</v>
      </c>
      <c r="G1821" s="698">
        <v>14221144</v>
      </c>
      <c r="H1821" s="649" t="s">
        <v>4437</v>
      </c>
      <c r="I1821" s="699">
        <v>32.35</v>
      </c>
      <c r="J1821" s="77">
        <v>5</v>
      </c>
      <c r="K1821" s="92"/>
    </row>
    <row r="1822" spans="1:11" ht="21" x14ac:dyDescent="0.25">
      <c r="A1822" s="14" t="s">
        <v>1506</v>
      </c>
      <c r="B1822" s="694" t="s">
        <v>4885</v>
      </c>
      <c r="C1822" s="695">
        <v>202501</v>
      </c>
      <c r="D1822" s="696" t="s">
        <v>2212</v>
      </c>
      <c r="E1822" s="671"/>
      <c r="F1822" s="487" t="s">
        <v>4880</v>
      </c>
      <c r="G1822" s="698">
        <v>14221144</v>
      </c>
      <c r="H1822" s="649" t="s">
        <v>4437</v>
      </c>
      <c r="I1822" s="699">
        <v>41.5</v>
      </c>
      <c r="J1822" s="77">
        <v>5</v>
      </c>
      <c r="K1822" s="92"/>
    </row>
    <row r="1823" spans="1:11" ht="30.6" x14ac:dyDescent="0.25">
      <c r="A1823" s="14" t="s">
        <v>1506</v>
      </c>
      <c r="B1823" s="694" t="s">
        <v>4885</v>
      </c>
      <c r="C1823" s="695">
        <v>202501</v>
      </c>
      <c r="D1823" s="696" t="s">
        <v>2212</v>
      </c>
      <c r="E1823" s="671"/>
      <c r="F1823" s="487" t="s">
        <v>4881</v>
      </c>
      <c r="G1823" s="698">
        <v>14221144</v>
      </c>
      <c r="H1823" s="649" t="s">
        <v>4437</v>
      </c>
      <c r="I1823" s="699">
        <v>150</v>
      </c>
      <c r="J1823" s="77">
        <v>5</v>
      </c>
      <c r="K1823" s="92"/>
    </row>
    <row r="1824" spans="1:11" ht="61.8" x14ac:dyDescent="0.25">
      <c r="A1824" s="14" t="s">
        <v>1506</v>
      </c>
      <c r="B1824" s="711"/>
      <c r="C1824" s="712"/>
      <c r="D1824" s="704"/>
      <c r="E1824" s="704"/>
      <c r="F1824" s="650" t="s">
        <v>4887</v>
      </c>
      <c r="G1824" s="700"/>
      <c r="H1824" s="658"/>
      <c r="I1824" s="717"/>
      <c r="J1824" s="77">
        <v>5</v>
      </c>
      <c r="K1824" s="92"/>
    </row>
    <row r="1825" spans="1:11" ht="20.399999999999999" x14ac:dyDescent="0.25">
      <c r="A1825" s="14" t="s">
        <v>1506</v>
      </c>
      <c r="B1825" s="694" t="s">
        <v>4888</v>
      </c>
      <c r="C1825" s="695" t="s">
        <v>4889</v>
      </c>
      <c r="D1825" s="696" t="s">
        <v>4890</v>
      </c>
      <c r="E1825" s="671" t="s">
        <v>4217</v>
      </c>
      <c r="F1825" s="487" t="s">
        <v>4891</v>
      </c>
      <c r="G1825" s="698">
        <v>37910825</v>
      </c>
      <c r="H1825" s="649" t="s">
        <v>4892</v>
      </c>
      <c r="I1825" s="699">
        <v>65.400000000000006</v>
      </c>
      <c r="J1825" s="77">
        <v>5</v>
      </c>
      <c r="K1825" s="92"/>
    </row>
    <row r="1826" spans="1:11" ht="20.399999999999999" x14ac:dyDescent="0.25">
      <c r="A1826" s="14" t="s">
        <v>1506</v>
      </c>
      <c r="B1826" s="694" t="s">
        <v>4888</v>
      </c>
      <c r="C1826" s="695" t="s">
        <v>4889</v>
      </c>
      <c r="D1826" s="696" t="s">
        <v>1585</v>
      </c>
      <c r="E1826" s="671" t="s">
        <v>4217</v>
      </c>
      <c r="F1826" s="487" t="s">
        <v>4893</v>
      </c>
      <c r="G1826" s="698">
        <v>37910825</v>
      </c>
      <c r="H1826" s="649" t="s">
        <v>4892</v>
      </c>
      <c r="I1826" s="699">
        <v>98.2</v>
      </c>
      <c r="J1826" s="77">
        <v>5</v>
      </c>
      <c r="K1826" s="92"/>
    </row>
    <row r="1827" spans="1:11" ht="20.399999999999999" x14ac:dyDescent="0.25">
      <c r="A1827" s="14" t="s">
        <v>1506</v>
      </c>
      <c r="B1827" s="694" t="s">
        <v>4888</v>
      </c>
      <c r="C1827" s="695" t="s">
        <v>4889</v>
      </c>
      <c r="D1827" s="696" t="s">
        <v>1585</v>
      </c>
      <c r="E1827" s="671" t="s">
        <v>4217</v>
      </c>
      <c r="F1827" s="487" t="s">
        <v>4894</v>
      </c>
      <c r="G1827" s="698">
        <v>37910825</v>
      </c>
      <c r="H1827" s="649" t="s">
        <v>4892</v>
      </c>
      <c r="I1827" s="699">
        <v>266.39999999999998</v>
      </c>
      <c r="J1827" s="77">
        <v>5</v>
      </c>
      <c r="K1827" s="92"/>
    </row>
    <row r="1828" spans="1:11" ht="82.2" x14ac:dyDescent="0.25">
      <c r="A1828" s="14" t="s">
        <v>1506</v>
      </c>
      <c r="B1828" s="694" t="s">
        <v>4895</v>
      </c>
      <c r="C1828" s="695">
        <v>10250002</v>
      </c>
      <c r="D1828" s="696" t="s">
        <v>2897</v>
      </c>
      <c r="E1828" s="671"/>
      <c r="F1828" s="650" t="s">
        <v>4896</v>
      </c>
      <c r="G1828" s="698">
        <v>37806203</v>
      </c>
      <c r="H1828" s="649" t="s">
        <v>1572</v>
      </c>
      <c r="I1828" s="699">
        <v>320</v>
      </c>
      <c r="J1828" s="77">
        <v>5</v>
      </c>
      <c r="K1828" s="92"/>
    </row>
    <row r="1829" spans="1:11" ht="102.6" x14ac:dyDescent="0.25">
      <c r="A1829" s="14" t="s">
        <v>1506</v>
      </c>
      <c r="B1829" s="694" t="s">
        <v>4897</v>
      </c>
      <c r="C1829" s="695">
        <v>25002</v>
      </c>
      <c r="D1829" s="696" t="s">
        <v>4898</v>
      </c>
      <c r="E1829" s="671"/>
      <c r="F1829" s="650" t="s">
        <v>4899</v>
      </c>
      <c r="G1829" s="698">
        <v>50048678</v>
      </c>
      <c r="H1829" s="649" t="s">
        <v>4900</v>
      </c>
      <c r="I1829" s="699">
        <v>230</v>
      </c>
      <c r="J1829" s="77">
        <v>5</v>
      </c>
      <c r="K1829" s="92"/>
    </row>
    <row r="1830" spans="1:11" ht="112.8" x14ac:dyDescent="0.25">
      <c r="A1830" s="14" t="s">
        <v>1506</v>
      </c>
      <c r="B1830" s="694" t="s">
        <v>4901</v>
      </c>
      <c r="C1830" s="695">
        <v>25003</v>
      </c>
      <c r="D1830" s="696" t="s">
        <v>4898</v>
      </c>
      <c r="E1830" s="671"/>
      <c r="F1830" s="650" t="s">
        <v>4902</v>
      </c>
      <c r="G1830" s="698">
        <v>50048678</v>
      </c>
      <c r="H1830" s="649" t="s">
        <v>4900</v>
      </c>
      <c r="I1830" s="699">
        <v>170</v>
      </c>
      <c r="J1830" s="77">
        <v>5</v>
      </c>
      <c r="K1830" s="92"/>
    </row>
    <row r="1831" spans="1:11" ht="41.4" x14ac:dyDescent="0.25">
      <c r="A1831" s="14" t="s">
        <v>1506</v>
      </c>
      <c r="B1831" s="514"/>
      <c r="C1831" s="514"/>
      <c r="D1831" s="514"/>
      <c r="E1831" s="741"/>
      <c r="F1831" s="374" t="s">
        <v>5232</v>
      </c>
      <c r="G1831" s="514"/>
      <c r="H1831" s="517"/>
      <c r="I1831" s="742"/>
      <c r="J1831" s="77">
        <v>5</v>
      </c>
      <c r="K1831" s="92"/>
    </row>
    <row r="1832" spans="1:11" ht="21" x14ac:dyDescent="0.25">
      <c r="A1832" s="14" t="s">
        <v>1506</v>
      </c>
      <c r="B1832" s="490" t="s">
        <v>5233</v>
      </c>
      <c r="C1832" s="743"/>
      <c r="D1832" s="744"/>
      <c r="E1832" s="741"/>
      <c r="F1832" s="517" t="s">
        <v>5234</v>
      </c>
      <c r="G1832" s="514"/>
      <c r="H1832" s="517" t="s">
        <v>5235</v>
      </c>
      <c r="I1832" s="529">
        <v>600</v>
      </c>
      <c r="J1832" s="77">
        <v>5</v>
      </c>
      <c r="K1832" s="92"/>
    </row>
    <row r="1833" spans="1:11" ht="21" x14ac:dyDescent="0.25">
      <c r="A1833" s="14" t="s">
        <v>1506</v>
      </c>
      <c r="B1833" s="490" t="s">
        <v>5236</v>
      </c>
      <c r="C1833" s="490" t="s">
        <v>5236</v>
      </c>
      <c r="D1833" s="744">
        <v>45927</v>
      </c>
      <c r="E1833" s="508">
        <v>46003</v>
      </c>
      <c r="F1833" s="517" t="s">
        <v>5237</v>
      </c>
      <c r="G1833" s="514"/>
      <c r="H1833" s="517" t="s">
        <v>5238</v>
      </c>
      <c r="I1833" s="529">
        <v>868.1</v>
      </c>
      <c r="J1833" s="77">
        <v>5</v>
      </c>
      <c r="K1833" s="92"/>
    </row>
    <row r="1834" spans="1:11" ht="31.2" x14ac:dyDescent="0.25">
      <c r="A1834" s="14" t="s">
        <v>1506</v>
      </c>
      <c r="B1834" s="490" t="s">
        <v>5236</v>
      </c>
      <c r="C1834" s="743">
        <v>595</v>
      </c>
      <c r="D1834" s="744">
        <v>45926</v>
      </c>
      <c r="E1834" s="508">
        <v>46003</v>
      </c>
      <c r="F1834" s="517" t="s">
        <v>5239</v>
      </c>
      <c r="G1834" s="514" t="s">
        <v>5240</v>
      </c>
      <c r="H1834" s="517" t="s">
        <v>5241</v>
      </c>
      <c r="I1834" s="529">
        <v>234</v>
      </c>
      <c r="J1834" s="77">
        <v>5</v>
      </c>
      <c r="K1834" s="92"/>
    </row>
    <row r="1835" spans="1:11" ht="21" x14ac:dyDescent="0.25">
      <c r="A1835" s="14" t="s">
        <v>1506</v>
      </c>
      <c r="B1835" s="745" t="s">
        <v>5242</v>
      </c>
      <c r="C1835" s="746" t="s">
        <v>5243</v>
      </c>
      <c r="D1835" s="380">
        <v>46003</v>
      </c>
      <c r="E1835" s="508"/>
      <c r="F1835" s="517" t="s">
        <v>5244</v>
      </c>
      <c r="G1835" s="747">
        <v>30812861</v>
      </c>
      <c r="H1835" s="748" t="s">
        <v>5245</v>
      </c>
      <c r="I1835" s="665">
        <v>1090</v>
      </c>
      <c r="J1835" s="77">
        <v>5</v>
      </c>
      <c r="K1835" s="92"/>
    </row>
    <row r="1836" spans="1:11" ht="41.4" x14ac:dyDescent="0.25">
      <c r="A1836" s="14" t="s">
        <v>1506</v>
      </c>
      <c r="B1836" s="514"/>
      <c r="C1836" s="514"/>
      <c r="D1836" s="514"/>
      <c r="E1836" s="741"/>
      <c r="F1836" s="318" t="s">
        <v>5246</v>
      </c>
      <c r="G1836" s="514"/>
      <c r="H1836" s="517"/>
      <c r="I1836" s="742"/>
      <c r="J1836" s="77">
        <v>5</v>
      </c>
      <c r="K1836" s="92"/>
    </row>
    <row r="1837" spans="1:11" ht="21" x14ac:dyDescent="0.25">
      <c r="A1837" s="14" t="s">
        <v>1506</v>
      </c>
      <c r="B1837" s="490" t="s">
        <v>5247</v>
      </c>
      <c r="C1837" s="490" t="s">
        <v>5247</v>
      </c>
      <c r="D1837" s="744">
        <v>45983</v>
      </c>
      <c r="E1837" s="508">
        <v>46003</v>
      </c>
      <c r="F1837" s="517" t="s">
        <v>5248</v>
      </c>
      <c r="G1837" s="514"/>
      <c r="H1837" s="517" t="s">
        <v>5238</v>
      </c>
      <c r="I1837" s="529">
        <v>477.9</v>
      </c>
      <c r="J1837" s="77">
        <v>5</v>
      </c>
      <c r="K1837" s="92"/>
    </row>
    <row r="1838" spans="1:11" ht="21" x14ac:dyDescent="0.25">
      <c r="A1838" s="14" t="s">
        <v>1506</v>
      </c>
      <c r="B1838" s="490" t="s">
        <v>5247</v>
      </c>
      <c r="C1838" s="490" t="s">
        <v>5247</v>
      </c>
      <c r="D1838" s="744">
        <v>45983</v>
      </c>
      <c r="E1838" s="508">
        <v>46003</v>
      </c>
      <c r="F1838" s="517" t="s">
        <v>5249</v>
      </c>
      <c r="G1838" s="514"/>
      <c r="H1838" s="517" t="s">
        <v>5238</v>
      </c>
      <c r="I1838" s="529">
        <v>141.49</v>
      </c>
      <c r="J1838" s="77">
        <v>5</v>
      </c>
      <c r="K1838" s="92"/>
    </row>
    <row r="1839" spans="1:11" ht="21" x14ac:dyDescent="0.25">
      <c r="A1839" s="14" t="s">
        <v>1506</v>
      </c>
      <c r="B1839" s="745" t="s">
        <v>5250</v>
      </c>
      <c r="C1839" s="746" t="s">
        <v>5251</v>
      </c>
      <c r="D1839" s="380">
        <v>46003</v>
      </c>
      <c r="E1839" s="508"/>
      <c r="F1839" s="517" t="s">
        <v>5252</v>
      </c>
      <c r="G1839" s="747">
        <v>30812861</v>
      </c>
      <c r="H1839" s="748" t="s">
        <v>5245</v>
      </c>
      <c r="I1839" s="665">
        <v>900</v>
      </c>
      <c r="J1839" s="77">
        <v>5</v>
      </c>
      <c r="K1839" s="92"/>
    </row>
    <row r="1840" spans="1:11" ht="21" x14ac:dyDescent="0.25">
      <c r="A1840" s="14" t="s">
        <v>1506</v>
      </c>
      <c r="B1840" s="607" t="s">
        <v>4936</v>
      </c>
      <c r="C1840" s="610">
        <v>1020251096</v>
      </c>
      <c r="D1840" s="608" t="s">
        <v>4948</v>
      </c>
      <c r="E1840" s="612" t="s">
        <v>4948</v>
      </c>
      <c r="F1840" s="612" t="s">
        <v>5253</v>
      </c>
      <c r="G1840" s="610">
        <v>47632470</v>
      </c>
      <c r="H1840" s="610" t="s">
        <v>5254</v>
      </c>
      <c r="I1840" s="699">
        <v>138</v>
      </c>
      <c r="J1840" s="77">
        <v>5</v>
      </c>
      <c r="K1840" s="92"/>
    </row>
    <row r="1841" spans="1:11" ht="31.2" x14ac:dyDescent="0.25">
      <c r="A1841" s="14" t="s">
        <v>1506</v>
      </c>
      <c r="B1841" s="607" t="s">
        <v>5255</v>
      </c>
      <c r="C1841" s="607" t="s">
        <v>5255</v>
      </c>
      <c r="D1841" s="608" t="s">
        <v>5256</v>
      </c>
      <c r="E1841" s="612"/>
      <c r="F1841" s="612" t="s">
        <v>5257</v>
      </c>
      <c r="G1841" s="610"/>
      <c r="H1841" s="610" t="s">
        <v>4500</v>
      </c>
      <c r="I1841" s="699">
        <v>11.25</v>
      </c>
      <c r="J1841" s="77">
        <v>5</v>
      </c>
      <c r="K1841" s="92"/>
    </row>
    <row r="1842" spans="1:11" ht="51.6" x14ac:dyDescent="0.25">
      <c r="A1842" s="14" t="s">
        <v>1506</v>
      </c>
      <c r="B1842" s="490" t="s">
        <v>5258</v>
      </c>
      <c r="C1842" s="743" t="s">
        <v>5258</v>
      </c>
      <c r="D1842" s="744" t="s">
        <v>2059</v>
      </c>
      <c r="E1842" s="741" t="s">
        <v>5259</v>
      </c>
      <c r="F1842" s="517" t="s">
        <v>5260</v>
      </c>
      <c r="G1842" s="514"/>
      <c r="H1842" s="517" t="s">
        <v>5261</v>
      </c>
      <c r="I1842" s="529">
        <v>197.27</v>
      </c>
      <c r="J1842" s="77">
        <v>5</v>
      </c>
      <c r="K1842" s="92"/>
    </row>
    <row r="1843" spans="1:11" ht="51.6" x14ac:dyDescent="0.25">
      <c r="A1843" s="14" t="s">
        <v>1506</v>
      </c>
      <c r="B1843" s="490" t="s">
        <v>5258</v>
      </c>
      <c r="C1843" s="743" t="s">
        <v>5262</v>
      </c>
      <c r="D1843" s="744" t="s">
        <v>2059</v>
      </c>
      <c r="E1843" s="741" t="s">
        <v>5259</v>
      </c>
      <c r="F1843" s="517" t="s">
        <v>5263</v>
      </c>
      <c r="G1843" s="514">
        <v>35774282</v>
      </c>
      <c r="H1843" s="517" t="s">
        <v>5264</v>
      </c>
      <c r="I1843" s="529">
        <v>214.61</v>
      </c>
      <c r="J1843" s="77">
        <v>5</v>
      </c>
      <c r="K1843" s="92"/>
    </row>
    <row r="1844" spans="1:11" ht="41.4" x14ac:dyDescent="0.25">
      <c r="A1844" s="14" t="s">
        <v>1506</v>
      </c>
      <c r="B1844" s="490" t="s">
        <v>5258</v>
      </c>
      <c r="C1844" s="743">
        <v>4219</v>
      </c>
      <c r="D1844" s="744" t="s">
        <v>2059</v>
      </c>
      <c r="E1844" s="741" t="s">
        <v>5259</v>
      </c>
      <c r="F1844" s="517" t="s">
        <v>5265</v>
      </c>
      <c r="G1844" s="514">
        <v>31347037</v>
      </c>
      <c r="H1844" s="517" t="s">
        <v>5266</v>
      </c>
      <c r="I1844" s="529">
        <v>26.48</v>
      </c>
      <c r="J1844" s="77">
        <v>5</v>
      </c>
      <c r="K1844" s="92"/>
    </row>
    <row r="1845" spans="1:11" ht="31.2" x14ac:dyDescent="0.25">
      <c r="A1845" s="14" t="s">
        <v>1506</v>
      </c>
      <c r="B1845" s="607" t="s">
        <v>5267</v>
      </c>
      <c r="C1845" s="610">
        <v>1020251132</v>
      </c>
      <c r="D1845" s="608" t="s">
        <v>5268</v>
      </c>
      <c r="E1845" s="612"/>
      <c r="F1845" s="612" t="s">
        <v>5269</v>
      </c>
      <c r="G1845" s="610">
        <v>47632470</v>
      </c>
      <c r="H1845" s="610" t="s">
        <v>5254</v>
      </c>
      <c r="I1845" s="699">
        <v>140</v>
      </c>
      <c r="J1845" s="77">
        <v>5</v>
      </c>
      <c r="K1845" s="92"/>
    </row>
    <row r="1846" spans="1:11" ht="61.8" x14ac:dyDescent="0.25">
      <c r="A1846" s="14" t="s">
        <v>1506</v>
      </c>
      <c r="B1846" s="607" t="s">
        <v>5277</v>
      </c>
      <c r="C1846" s="607" t="s">
        <v>5277</v>
      </c>
      <c r="D1846" s="751" t="s">
        <v>5278</v>
      </c>
      <c r="E1846" s="751" t="s">
        <v>4646</v>
      </c>
      <c r="F1846" s="612" t="s">
        <v>5279</v>
      </c>
      <c r="G1846" s="752"/>
      <c r="H1846" s="374" t="s">
        <v>5280</v>
      </c>
      <c r="I1846" s="699">
        <v>618.84</v>
      </c>
      <c r="J1846" s="77">
        <v>5</v>
      </c>
      <c r="K1846" s="92"/>
    </row>
    <row r="1847" spans="1:11" ht="40.799999999999997" x14ac:dyDescent="0.25">
      <c r="A1847" s="14" t="s">
        <v>1506</v>
      </c>
      <c r="B1847" s="694" t="s">
        <v>5074</v>
      </c>
      <c r="C1847" s="695" t="s">
        <v>5075</v>
      </c>
      <c r="D1847" s="696" t="s">
        <v>2748</v>
      </c>
      <c r="E1847" s="671">
        <v>46022</v>
      </c>
      <c r="F1847" s="487" t="s">
        <v>5076</v>
      </c>
      <c r="G1847" s="698" t="s">
        <v>5077</v>
      </c>
      <c r="H1847" s="649" t="s">
        <v>5078</v>
      </c>
      <c r="I1847" s="699">
        <v>87.49</v>
      </c>
      <c r="J1847" s="77">
        <v>5</v>
      </c>
      <c r="K1847" s="92"/>
    </row>
    <row r="1848" spans="1:11" ht="51" x14ac:dyDescent="0.25">
      <c r="A1848" s="14" t="s">
        <v>1506</v>
      </c>
      <c r="B1848" s="694" t="s">
        <v>5074</v>
      </c>
      <c r="C1848" s="695" t="s">
        <v>5079</v>
      </c>
      <c r="D1848" s="696" t="s">
        <v>3921</v>
      </c>
      <c r="E1848" s="671">
        <v>46022</v>
      </c>
      <c r="F1848" s="487" t="s">
        <v>5080</v>
      </c>
      <c r="G1848" s="698" t="s">
        <v>5081</v>
      </c>
      <c r="H1848" s="649" t="s">
        <v>5082</v>
      </c>
      <c r="I1848" s="699">
        <v>12.51</v>
      </c>
      <c r="J1848" s="77">
        <v>5</v>
      </c>
      <c r="K1848" s="92"/>
    </row>
    <row r="1849" spans="1:11" ht="61.2" x14ac:dyDescent="0.25">
      <c r="A1849" s="14" t="s">
        <v>1506</v>
      </c>
      <c r="B1849" s="694" t="s">
        <v>5083</v>
      </c>
      <c r="C1849" s="695" t="s">
        <v>5084</v>
      </c>
      <c r="D1849" s="696" t="s">
        <v>2095</v>
      </c>
      <c r="E1849" s="671">
        <v>46022</v>
      </c>
      <c r="F1849" s="487" t="s">
        <v>5085</v>
      </c>
      <c r="G1849" s="698" t="s">
        <v>5086</v>
      </c>
      <c r="H1849" s="649" t="s">
        <v>5087</v>
      </c>
      <c r="I1849" s="699">
        <v>250</v>
      </c>
      <c r="J1849" s="77">
        <v>5</v>
      </c>
      <c r="K1849" s="92"/>
    </row>
    <row r="1850" spans="1:11" ht="40.799999999999997" x14ac:dyDescent="0.25">
      <c r="A1850" s="14" t="s">
        <v>1506</v>
      </c>
      <c r="B1850" s="694" t="s">
        <v>5088</v>
      </c>
      <c r="C1850" s="695" t="s">
        <v>5089</v>
      </c>
      <c r="D1850" s="696" t="s">
        <v>2064</v>
      </c>
      <c r="E1850" s="671">
        <v>46022</v>
      </c>
      <c r="F1850" s="487" t="s">
        <v>5090</v>
      </c>
      <c r="G1850" s="698" t="s">
        <v>2569</v>
      </c>
      <c r="H1850" s="649" t="s">
        <v>2570</v>
      </c>
      <c r="I1850" s="699">
        <v>95</v>
      </c>
      <c r="J1850" s="77">
        <v>5</v>
      </c>
      <c r="K1850" s="92"/>
    </row>
    <row r="1851" spans="1:11" ht="40.799999999999997" x14ac:dyDescent="0.25">
      <c r="A1851" s="14" t="s">
        <v>1506</v>
      </c>
      <c r="B1851" s="694" t="s">
        <v>5088</v>
      </c>
      <c r="C1851" s="695" t="s">
        <v>5091</v>
      </c>
      <c r="D1851" s="696" t="s">
        <v>2064</v>
      </c>
      <c r="E1851" s="671">
        <v>46022</v>
      </c>
      <c r="F1851" s="487" t="s">
        <v>5092</v>
      </c>
      <c r="G1851" s="698" t="s">
        <v>2569</v>
      </c>
      <c r="H1851" s="649" t="s">
        <v>2570</v>
      </c>
      <c r="I1851" s="699">
        <v>95</v>
      </c>
      <c r="J1851" s="77">
        <v>5</v>
      </c>
      <c r="K1851" s="92"/>
    </row>
    <row r="1852" spans="1:11" ht="51" x14ac:dyDescent="0.25">
      <c r="A1852" s="14" t="s">
        <v>1506</v>
      </c>
      <c r="B1852" s="694" t="s">
        <v>5088</v>
      </c>
      <c r="C1852" s="695" t="s">
        <v>5093</v>
      </c>
      <c r="D1852" s="696" t="s">
        <v>2059</v>
      </c>
      <c r="E1852" s="671">
        <v>46022</v>
      </c>
      <c r="F1852" s="487" t="s">
        <v>5094</v>
      </c>
      <c r="G1852" s="698" t="s">
        <v>2569</v>
      </c>
      <c r="H1852" s="649" t="s">
        <v>2570</v>
      </c>
      <c r="I1852" s="699">
        <v>10</v>
      </c>
      <c r="J1852" s="77">
        <v>5</v>
      </c>
      <c r="K1852" s="92"/>
    </row>
    <row r="1853" spans="1:11" ht="51" x14ac:dyDescent="0.25">
      <c r="A1853" s="14" t="s">
        <v>1506</v>
      </c>
      <c r="B1853" s="694" t="s">
        <v>5095</v>
      </c>
      <c r="C1853" s="695" t="s">
        <v>5096</v>
      </c>
      <c r="D1853" s="696" t="s">
        <v>1886</v>
      </c>
      <c r="E1853" s="671">
        <v>46022</v>
      </c>
      <c r="F1853" s="487" t="s">
        <v>5097</v>
      </c>
      <c r="G1853" s="698" t="s">
        <v>2785</v>
      </c>
      <c r="H1853" s="649" t="s">
        <v>2786</v>
      </c>
      <c r="I1853" s="699">
        <v>185</v>
      </c>
      <c r="J1853" s="77">
        <v>5</v>
      </c>
      <c r="K1853" s="92"/>
    </row>
    <row r="1854" spans="1:11" ht="51" x14ac:dyDescent="0.25">
      <c r="A1854" s="14" t="s">
        <v>1506</v>
      </c>
      <c r="B1854" s="694" t="s">
        <v>5095</v>
      </c>
      <c r="C1854" s="695" t="s">
        <v>5098</v>
      </c>
      <c r="D1854" s="696" t="s">
        <v>5099</v>
      </c>
      <c r="E1854" s="671">
        <v>46022</v>
      </c>
      <c r="F1854" s="487" t="s">
        <v>5100</v>
      </c>
      <c r="G1854" s="698" t="s">
        <v>2785</v>
      </c>
      <c r="H1854" s="649" t="s">
        <v>2786</v>
      </c>
      <c r="I1854" s="699">
        <v>340</v>
      </c>
      <c r="J1854" s="77">
        <v>5</v>
      </c>
      <c r="K1854" s="92"/>
    </row>
    <row r="1855" spans="1:11" ht="51" x14ac:dyDescent="0.25">
      <c r="A1855" s="14" t="s">
        <v>1506</v>
      </c>
      <c r="B1855" s="694" t="s">
        <v>5095</v>
      </c>
      <c r="C1855" s="695" t="s">
        <v>5101</v>
      </c>
      <c r="D1855" s="696" t="s">
        <v>2524</v>
      </c>
      <c r="E1855" s="671">
        <v>46022</v>
      </c>
      <c r="F1855" s="487" t="s">
        <v>5100</v>
      </c>
      <c r="G1855" s="698" t="s">
        <v>2785</v>
      </c>
      <c r="H1855" s="649" t="s">
        <v>2786</v>
      </c>
      <c r="I1855" s="699">
        <v>360</v>
      </c>
      <c r="J1855" s="77">
        <v>5</v>
      </c>
      <c r="K1855" s="92"/>
    </row>
    <row r="1856" spans="1:11" ht="61.2" x14ac:dyDescent="0.25">
      <c r="A1856" s="14" t="s">
        <v>1506</v>
      </c>
      <c r="B1856" s="694" t="s">
        <v>5095</v>
      </c>
      <c r="C1856" s="695" t="s">
        <v>5102</v>
      </c>
      <c r="D1856" s="696" t="s">
        <v>2897</v>
      </c>
      <c r="E1856" s="671">
        <v>46022</v>
      </c>
      <c r="F1856" s="487" t="s">
        <v>5103</v>
      </c>
      <c r="G1856" s="698" t="s">
        <v>5104</v>
      </c>
      <c r="H1856" s="649" t="s">
        <v>5105</v>
      </c>
      <c r="I1856" s="699">
        <v>115</v>
      </c>
      <c r="J1856" s="77">
        <v>5</v>
      </c>
      <c r="K1856" s="92"/>
    </row>
    <row r="1857" spans="1:11" ht="61.2" x14ac:dyDescent="0.25">
      <c r="A1857" s="14" t="s">
        <v>1506</v>
      </c>
      <c r="B1857" s="694" t="s">
        <v>5106</v>
      </c>
      <c r="C1857" s="695" t="s">
        <v>5107</v>
      </c>
      <c r="D1857" s="696" t="s">
        <v>2820</v>
      </c>
      <c r="E1857" s="671">
        <v>46022</v>
      </c>
      <c r="F1857" s="487" t="s">
        <v>5108</v>
      </c>
      <c r="G1857" s="698">
        <v>36851680</v>
      </c>
      <c r="H1857" s="649" t="s">
        <v>5109</v>
      </c>
      <c r="I1857" s="699">
        <v>250</v>
      </c>
      <c r="J1857" s="77">
        <v>5</v>
      </c>
      <c r="K1857" s="92"/>
    </row>
    <row r="1858" spans="1:11" ht="51" x14ac:dyDescent="0.25">
      <c r="A1858" s="14" t="s">
        <v>1506</v>
      </c>
      <c r="B1858" s="694" t="s">
        <v>5110</v>
      </c>
      <c r="C1858" s="695" t="s">
        <v>5111</v>
      </c>
      <c r="D1858" s="696" t="s">
        <v>5065</v>
      </c>
      <c r="E1858" s="671">
        <v>46022</v>
      </c>
      <c r="F1858" s="487" t="s">
        <v>5112</v>
      </c>
      <c r="G1858" s="698">
        <v>29269555</v>
      </c>
      <c r="H1858" s="649" t="s">
        <v>5113</v>
      </c>
      <c r="I1858" s="699">
        <v>32.89</v>
      </c>
      <c r="J1858" s="77">
        <v>5</v>
      </c>
      <c r="K1858" s="92"/>
    </row>
    <row r="1859" spans="1:11" ht="51" x14ac:dyDescent="0.25">
      <c r="A1859" s="14" t="s">
        <v>1506</v>
      </c>
      <c r="B1859" s="694" t="s">
        <v>5110</v>
      </c>
      <c r="C1859" s="695" t="s">
        <v>5114</v>
      </c>
      <c r="D1859" s="696" t="s">
        <v>5115</v>
      </c>
      <c r="E1859" s="671">
        <v>46022</v>
      </c>
      <c r="F1859" s="487" t="s">
        <v>5116</v>
      </c>
      <c r="G1859" s="698">
        <v>47502592</v>
      </c>
      <c r="H1859" s="649" t="s">
        <v>5117</v>
      </c>
      <c r="I1859" s="699">
        <v>17.11</v>
      </c>
      <c r="J1859" s="77">
        <v>5</v>
      </c>
      <c r="K1859" s="92"/>
    </row>
    <row r="1860" spans="1:11" ht="51" x14ac:dyDescent="0.25">
      <c r="A1860" s="14" t="s">
        <v>1506</v>
      </c>
      <c r="B1860" s="694" t="s">
        <v>5119</v>
      </c>
      <c r="C1860" s="695" t="s">
        <v>5120</v>
      </c>
      <c r="D1860" s="696" t="s">
        <v>2816</v>
      </c>
      <c r="E1860" s="671">
        <v>46022</v>
      </c>
      <c r="F1860" s="487" t="s">
        <v>5121</v>
      </c>
      <c r="G1860" s="698" t="s">
        <v>5122</v>
      </c>
      <c r="H1860" s="649" t="s">
        <v>5123</v>
      </c>
      <c r="I1860" s="699">
        <v>50</v>
      </c>
      <c r="J1860" s="77">
        <v>5</v>
      </c>
      <c r="K1860" s="92"/>
    </row>
    <row r="1861" spans="1:11" ht="51" x14ac:dyDescent="0.25">
      <c r="A1861" s="14" t="s">
        <v>1506</v>
      </c>
      <c r="B1861" s="694" t="s">
        <v>5124</v>
      </c>
      <c r="C1861" s="695" t="s">
        <v>5125</v>
      </c>
      <c r="D1861" s="696" t="s">
        <v>2058</v>
      </c>
      <c r="E1861" s="671">
        <v>46022</v>
      </c>
      <c r="F1861" s="487" t="s">
        <v>5126</v>
      </c>
      <c r="G1861" s="698" t="s">
        <v>5127</v>
      </c>
      <c r="H1861" s="649" t="s">
        <v>5128</v>
      </c>
      <c r="I1861" s="699">
        <v>50</v>
      </c>
      <c r="J1861" s="77">
        <v>5</v>
      </c>
      <c r="K1861" s="92"/>
    </row>
    <row r="1862" spans="1:11" ht="40.799999999999997" x14ac:dyDescent="0.25">
      <c r="A1862" s="14" t="s">
        <v>1506</v>
      </c>
      <c r="B1862" s="670" t="s">
        <v>5149</v>
      </c>
      <c r="C1862" s="601" t="s">
        <v>5150</v>
      </c>
      <c r="D1862" s="601" t="s">
        <v>5036</v>
      </c>
      <c r="E1862" s="671">
        <v>46022</v>
      </c>
      <c r="F1862" s="693" t="s">
        <v>5151</v>
      </c>
      <c r="G1862" s="614" t="s">
        <v>5152</v>
      </c>
      <c r="H1862" s="612" t="s">
        <v>5153</v>
      </c>
      <c r="I1862" s="529">
        <v>96</v>
      </c>
      <c r="J1862" s="77">
        <v>5</v>
      </c>
      <c r="K1862" s="92"/>
    </row>
    <row r="1863" spans="1:11" ht="61.2" x14ac:dyDescent="0.25">
      <c r="A1863" s="14" t="s">
        <v>1506</v>
      </c>
      <c r="B1863" s="670" t="s">
        <v>5149</v>
      </c>
      <c r="C1863" s="601" t="s">
        <v>5154</v>
      </c>
      <c r="D1863" s="601" t="s">
        <v>5155</v>
      </c>
      <c r="E1863" s="671">
        <v>46022</v>
      </c>
      <c r="F1863" s="693" t="s">
        <v>5156</v>
      </c>
      <c r="G1863" s="614" t="s">
        <v>5157</v>
      </c>
      <c r="H1863" s="612" t="s">
        <v>5158</v>
      </c>
      <c r="I1863" s="529">
        <v>154</v>
      </c>
      <c r="J1863" s="77">
        <v>5</v>
      </c>
      <c r="K1863" s="92"/>
    </row>
    <row r="1864" spans="1:11" ht="51" x14ac:dyDescent="0.25">
      <c r="A1864" s="14" t="s">
        <v>1506</v>
      </c>
      <c r="B1864" s="670" t="s">
        <v>5159</v>
      </c>
      <c r="C1864" s="601" t="s">
        <v>5160</v>
      </c>
      <c r="D1864" s="601" t="s">
        <v>2812</v>
      </c>
      <c r="E1864" s="671">
        <v>46022</v>
      </c>
      <c r="F1864" s="693" t="s">
        <v>5161</v>
      </c>
      <c r="G1864" s="614" t="s">
        <v>5162</v>
      </c>
      <c r="H1864" s="612" t="s">
        <v>5163</v>
      </c>
      <c r="I1864" s="529">
        <v>39.840000000000003</v>
      </c>
      <c r="J1864" s="77">
        <v>5</v>
      </c>
      <c r="K1864" s="92"/>
    </row>
    <row r="1865" spans="1:11" ht="51" x14ac:dyDescent="0.25">
      <c r="A1865" s="14" t="s">
        <v>1506</v>
      </c>
      <c r="B1865" s="670" t="s">
        <v>5159</v>
      </c>
      <c r="C1865" s="601" t="s">
        <v>5164</v>
      </c>
      <c r="D1865" s="601" t="s">
        <v>5165</v>
      </c>
      <c r="E1865" s="671">
        <v>46022</v>
      </c>
      <c r="F1865" s="693" t="s">
        <v>5166</v>
      </c>
      <c r="G1865" s="614" t="s">
        <v>5167</v>
      </c>
      <c r="H1865" s="612" t="s">
        <v>5168</v>
      </c>
      <c r="I1865" s="529">
        <v>55.25</v>
      </c>
      <c r="J1865" s="77">
        <v>5</v>
      </c>
      <c r="K1865" s="92"/>
    </row>
    <row r="1866" spans="1:11" ht="51" x14ac:dyDescent="0.25">
      <c r="A1866" s="14" t="s">
        <v>1506</v>
      </c>
      <c r="B1866" s="670" t="s">
        <v>5159</v>
      </c>
      <c r="C1866" s="601" t="s">
        <v>5169</v>
      </c>
      <c r="D1866" s="601" t="s">
        <v>3910</v>
      </c>
      <c r="E1866" s="671">
        <v>46022</v>
      </c>
      <c r="F1866" s="693" t="s">
        <v>5170</v>
      </c>
      <c r="G1866" s="614" t="s">
        <v>5167</v>
      </c>
      <c r="H1866" s="612" t="s">
        <v>5168</v>
      </c>
      <c r="I1866" s="529">
        <v>54.91</v>
      </c>
      <c r="J1866" s="77">
        <v>5</v>
      </c>
      <c r="K1866" s="92"/>
    </row>
    <row r="1867" spans="1:11" ht="40.799999999999997" x14ac:dyDescent="0.25">
      <c r="A1867" s="14" t="s">
        <v>1506</v>
      </c>
      <c r="B1867" s="670" t="s">
        <v>5171</v>
      </c>
      <c r="C1867" s="735" t="s">
        <v>5172</v>
      </c>
      <c r="D1867" s="735" t="s">
        <v>4593</v>
      </c>
      <c r="E1867" s="671">
        <v>46022</v>
      </c>
      <c r="F1867" s="693" t="s">
        <v>5173</v>
      </c>
      <c r="G1867" s="614" t="s">
        <v>5174</v>
      </c>
      <c r="H1867" s="612" t="s">
        <v>5175</v>
      </c>
      <c r="I1867" s="529">
        <v>65</v>
      </c>
      <c r="J1867" s="77">
        <v>5</v>
      </c>
      <c r="K1867" s="92"/>
    </row>
    <row r="1868" spans="1:11" ht="40.799999999999997" x14ac:dyDescent="0.25">
      <c r="A1868" s="14" t="s">
        <v>1506</v>
      </c>
      <c r="B1868" s="670" t="s">
        <v>5171</v>
      </c>
      <c r="C1868" s="735" t="s">
        <v>5176</v>
      </c>
      <c r="D1868" s="601" t="s">
        <v>4352</v>
      </c>
      <c r="E1868" s="671">
        <v>46022</v>
      </c>
      <c r="F1868" s="693" t="s">
        <v>5173</v>
      </c>
      <c r="G1868" s="614" t="s">
        <v>5174</v>
      </c>
      <c r="H1868" s="612" t="s">
        <v>5175</v>
      </c>
      <c r="I1868" s="529">
        <v>65</v>
      </c>
      <c r="J1868" s="77">
        <v>5</v>
      </c>
      <c r="K1868" s="92"/>
    </row>
    <row r="1869" spans="1:11" ht="51" x14ac:dyDescent="0.25">
      <c r="A1869" s="14" t="s">
        <v>1506</v>
      </c>
      <c r="B1869" s="670" t="s">
        <v>5171</v>
      </c>
      <c r="C1869" s="601" t="s">
        <v>5177</v>
      </c>
      <c r="D1869" s="601" t="s">
        <v>3304</v>
      </c>
      <c r="E1869" s="671">
        <v>46022</v>
      </c>
      <c r="F1869" s="693" t="s">
        <v>5178</v>
      </c>
      <c r="G1869" s="614"/>
      <c r="H1869" s="612" t="s">
        <v>5179</v>
      </c>
      <c r="I1869" s="529">
        <v>60.99</v>
      </c>
      <c r="J1869" s="77">
        <v>5</v>
      </c>
      <c r="K1869" s="92"/>
    </row>
    <row r="1870" spans="1:11" ht="51" x14ac:dyDescent="0.25">
      <c r="A1870" s="14" t="s">
        <v>1506</v>
      </c>
      <c r="B1870" s="670" t="s">
        <v>5171</v>
      </c>
      <c r="C1870" s="601" t="s">
        <v>5180</v>
      </c>
      <c r="D1870" s="601" t="s">
        <v>4987</v>
      </c>
      <c r="E1870" s="671">
        <v>46022</v>
      </c>
      <c r="F1870" s="693" t="s">
        <v>5181</v>
      </c>
      <c r="G1870" s="614" t="s">
        <v>5182</v>
      </c>
      <c r="H1870" s="612" t="s">
        <v>5183</v>
      </c>
      <c r="I1870" s="529">
        <v>6.2</v>
      </c>
      <c r="J1870" s="77">
        <v>5</v>
      </c>
      <c r="K1870" s="92"/>
    </row>
    <row r="1871" spans="1:11" ht="51" x14ac:dyDescent="0.25">
      <c r="A1871" s="14" t="s">
        <v>1506</v>
      </c>
      <c r="B1871" s="670" t="s">
        <v>5171</v>
      </c>
      <c r="C1871" s="601" t="s">
        <v>5184</v>
      </c>
      <c r="D1871" s="601" t="s">
        <v>5185</v>
      </c>
      <c r="E1871" s="671">
        <v>46022</v>
      </c>
      <c r="F1871" s="693" t="s">
        <v>5186</v>
      </c>
      <c r="G1871" s="614" t="s">
        <v>5187</v>
      </c>
      <c r="H1871" s="612" t="s">
        <v>5188</v>
      </c>
      <c r="I1871" s="529">
        <v>19.989999999999998</v>
      </c>
      <c r="J1871" s="77">
        <v>5</v>
      </c>
      <c r="K1871" s="92"/>
    </row>
    <row r="1872" spans="1:11" ht="51" x14ac:dyDescent="0.25">
      <c r="A1872" s="14" t="s">
        <v>1506</v>
      </c>
      <c r="B1872" s="670" t="s">
        <v>5171</v>
      </c>
      <c r="C1872" s="601" t="s">
        <v>5189</v>
      </c>
      <c r="D1872" s="601" t="s">
        <v>4898</v>
      </c>
      <c r="E1872" s="671">
        <v>46022</v>
      </c>
      <c r="F1872" s="693" t="s">
        <v>5190</v>
      </c>
      <c r="G1872" s="614" t="s">
        <v>5191</v>
      </c>
      <c r="H1872" s="612" t="s">
        <v>5192</v>
      </c>
      <c r="I1872" s="529">
        <v>17.18</v>
      </c>
      <c r="J1872" s="77">
        <v>5</v>
      </c>
      <c r="K1872" s="92"/>
    </row>
    <row r="1873" spans="1:11" ht="40.799999999999997" x14ac:dyDescent="0.25">
      <c r="A1873" s="14" t="s">
        <v>1506</v>
      </c>
      <c r="B1873" s="670" t="s">
        <v>5171</v>
      </c>
      <c r="C1873" s="601" t="s">
        <v>5193</v>
      </c>
      <c r="D1873" s="601" t="s">
        <v>2389</v>
      </c>
      <c r="E1873" s="671">
        <v>46022</v>
      </c>
      <c r="F1873" s="693" t="s">
        <v>5194</v>
      </c>
      <c r="G1873" s="614" t="s">
        <v>5187</v>
      </c>
      <c r="H1873" s="612" t="s">
        <v>5188</v>
      </c>
      <c r="I1873" s="529">
        <v>12.09</v>
      </c>
      <c r="J1873" s="77">
        <v>5</v>
      </c>
      <c r="K1873" s="92"/>
    </row>
    <row r="1874" spans="1:11" ht="61.2" x14ac:dyDescent="0.25">
      <c r="A1874" s="14" t="s">
        <v>1506</v>
      </c>
      <c r="B1874" s="670" t="s">
        <v>5171</v>
      </c>
      <c r="C1874" s="601" t="s">
        <v>5195</v>
      </c>
      <c r="D1874" s="601" t="s">
        <v>5196</v>
      </c>
      <c r="E1874" s="671">
        <v>46022</v>
      </c>
      <c r="F1874" s="693" t="s">
        <v>5197</v>
      </c>
      <c r="G1874" s="614" t="s">
        <v>5198</v>
      </c>
      <c r="H1874" s="612" t="s">
        <v>5199</v>
      </c>
      <c r="I1874" s="529">
        <v>3.55</v>
      </c>
      <c r="J1874" s="77">
        <v>5</v>
      </c>
      <c r="K1874" s="92"/>
    </row>
    <row r="1875" spans="1:11" ht="51.6" x14ac:dyDescent="0.25">
      <c r="A1875" s="14" t="s">
        <v>1506</v>
      </c>
      <c r="B1875" s="514" t="s">
        <v>5211</v>
      </c>
      <c r="C1875" s="514" t="s">
        <v>5212</v>
      </c>
      <c r="D1875" s="740" t="s">
        <v>2870</v>
      </c>
      <c r="E1875" s="516">
        <v>46022</v>
      </c>
      <c r="F1875" s="517" t="s">
        <v>5213</v>
      </c>
      <c r="G1875" s="610">
        <v>2020136525</v>
      </c>
      <c r="H1875" s="521" t="s">
        <v>5118</v>
      </c>
      <c r="I1875" s="529">
        <v>134.96</v>
      </c>
      <c r="J1875" s="77">
        <v>5</v>
      </c>
      <c r="K1875" s="92"/>
    </row>
    <row r="1876" spans="1:11" ht="51.6" x14ac:dyDescent="0.25">
      <c r="A1876" s="14" t="s">
        <v>1506</v>
      </c>
      <c r="B1876" s="514" t="s">
        <v>5211</v>
      </c>
      <c r="C1876" s="514" t="s">
        <v>5214</v>
      </c>
      <c r="D1876" s="740" t="s">
        <v>3304</v>
      </c>
      <c r="E1876" s="516">
        <v>46022</v>
      </c>
      <c r="F1876" s="517" t="s">
        <v>5215</v>
      </c>
      <c r="G1876" s="610">
        <v>2020164696</v>
      </c>
      <c r="H1876" s="521" t="s">
        <v>5216</v>
      </c>
      <c r="I1876" s="529">
        <v>31.4</v>
      </c>
      <c r="J1876" s="77">
        <v>5</v>
      </c>
      <c r="K1876" s="92"/>
    </row>
    <row r="1877" spans="1:11" ht="72" x14ac:dyDescent="0.25">
      <c r="A1877" s="14" t="s">
        <v>1506</v>
      </c>
      <c r="B1877" s="514" t="s">
        <v>5211</v>
      </c>
      <c r="C1877" s="514"/>
      <c r="D1877" s="740" t="s">
        <v>3614</v>
      </c>
      <c r="E1877" s="516">
        <v>46022</v>
      </c>
      <c r="F1877" s="517" t="s">
        <v>5217</v>
      </c>
      <c r="G1877" s="610"/>
      <c r="H1877" s="521" t="s">
        <v>5218</v>
      </c>
      <c r="I1877" s="529">
        <v>110.05</v>
      </c>
      <c r="J1877" s="77">
        <v>5</v>
      </c>
      <c r="K1877" s="92"/>
    </row>
    <row r="1878" spans="1:11" ht="82.2" x14ac:dyDescent="0.25">
      <c r="A1878" s="14" t="s">
        <v>1506</v>
      </c>
      <c r="B1878" s="514" t="s">
        <v>5211</v>
      </c>
      <c r="C1878" s="514"/>
      <c r="D1878" s="740" t="s">
        <v>2202</v>
      </c>
      <c r="E1878" s="516">
        <v>46022</v>
      </c>
      <c r="F1878" s="517" t="s">
        <v>5219</v>
      </c>
      <c r="G1878" s="610"/>
      <c r="H1878" s="521" t="s">
        <v>5218</v>
      </c>
      <c r="I1878" s="529">
        <v>109.91</v>
      </c>
      <c r="J1878" s="77">
        <v>5</v>
      </c>
      <c r="K1878" s="92"/>
    </row>
    <row r="1879" spans="1:11" ht="51.6" x14ac:dyDescent="0.25">
      <c r="A1879" s="14" t="s">
        <v>1506</v>
      </c>
      <c r="B1879" s="514" t="s">
        <v>5211</v>
      </c>
      <c r="C1879" s="514">
        <v>303</v>
      </c>
      <c r="D1879" s="740" t="s">
        <v>5220</v>
      </c>
      <c r="E1879" s="516">
        <v>46022</v>
      </c>
      <c r="F1879" s="517" t="s">
        <v>5221</v>
      </c>
      <c r="G1879" s="610">
        <v>34426957</v>
      </c>
      <c r="H1879" s="521" t="s">
        <v>5222</v>
      </c>
      <c r="I1879" s="529">
        <v>113.2</v>
      </c>
      <c r="J1879" s="77">
        <v>5</v>
      </c>
      <c r="K1879" s="92"/>
    </row>
    <row r="1880" spans="1:11" ht="51.6" x14ac:dyDescent="0.25">
      <c r="A1880" s="14" t="s">
        <v>1506</v>
      </c>
      <c r="B1880" s="514" t="s">
        <v>5211</v>
      </c>
      <c r="C1880" s="514" t="s">
        <v>5223</v>
      </c>
      <c r="D1880" s="740" t="s">
        <v>5220</v>
      </c>
      <c r="E1880" s="516">
        <v>46022</v>
      </c>
      <c r="F1880" s="517" t="s">
        <v>5224</v>
      </c>
      <c r="G1880" s="610">
        <v>34426957</v>
      </c>
      <c r="H1880" s="521" t="s">
        <v>5222</v>
      </c>
      <c r="I1880" s="529">
        <v>28.8</v>
      </c>
      <c r="J1880" s="77">
        <v>5</v>
      </c>
      <c r="K1880" s="92"/>
    </row>
    <row r="1881" spans="1:11" ht="92.4" x14ac:dyDescent="0.25">
      <c r="A1881" s="14" t="s">
        <v>1506</v>
      </c>
      <c r="B1881" s="514" t="s">
        <v>5211</v>
      </c>
      <c r="C1881" s="514"/>
      <c r="D1881" s="740">
        <v>45926</v>
      </c>
      <c r="E1881" s="516">
        <v>46022</v>
      </c>
      <c r="F1881" s="517" t="s">
        <v>5225</v>
      </c>
      <c r="G1881" s="610"/>
      <c r="H1881" s="521" t="s">
        <v>5218</v>
      </c>
      <c r="I1881" s="529">
        <v>71.680000000000007</v>
      </c>
      <c r="J1881" s="77">
        <v>5</v>
      </c>
      <c r="K1881" s="92"/>
    </row>
    <row r="1882" spans="1:11" ht="61.8" x14ac:dyDescent="0.25">
      <c r="A1882" s="14" t="s">
        <v>1506</v>
      </c>
      <c r="B1882" s="607" t="s">
        <v>5226</v>
      </c>
      <c r="C1882" s="610" t="s">
        <v>5227</v>
      </c>
      <c r="D1882" s="608" t="s">
        <v>4941</v>
      </c>
      <c r="E1882" s="612" t="s">
        <v>4765</v>
      </c>
      <c r="F1882" s="612" t="s">
        <v>5231</v>
      </c>
      <c r="G1882" s="610">
        <v>37847325</v>
      </c>
      <c r="H1882" s="610" t="s">
        <v>4210</v>
      </c>
      <c r="I1882" s="699">
        <v>366.36</v>
      </c>
      <c r="J1882" s="77">
        <v>5</v>
      </c>
      <c r="K1882" s="92"/>
    </row>
    <row r="1883" spans="1:11" ht="20.399999999999999" x14ac:dyDescent="0.25">
      <c r="A1883" s="14" t="s">
        <v>5129</v>
      </c>
      <c r="B1883" s="607" t="s">
        <v>5130</v>
      </c>
      <c r="C1883" s="610" t="s">
        <v>5131</v>
      </c>
      <c r="D1883" s="608" t="s">
        <v>4945</v>
      </c>
      <c r="E1883" s="612"/>
      <c r="F1883" s="487" t="s">
        <v>5132</v>
      </c>
      <c r="G1883" s="610">
        <v>46397931</v>
      </c>
      <c r="H1883" s="649" t="s">
        <v>1529</v>
      </c>
      <c r="I1883" s="699">
        <v>7634.39</v>
      </c>
      <c r="J1883" s="77">
        <v>5</v>
      </c>
      <c r="K1883" s="92"/>
    </row>
    <row r="1884" spans="1:11" ht="21" x14ac:dyDescent="0.25">
      <c r="A1884" s="14" t="s">
        <v>5129</v>
      </c>
      <c r="B1884" s="607" t="s">
        <v>5133</v>
      </c>
      <c r="C1884" s="610">
        <v>20250188</v>
      </c>
      <c r="D1884" s="608">
        <v>45994</v>
      </c>
      <c r="E1884" s="612"/>
      <c r="F1884" s="487" t="s">
        <v>5134</v>
      </c>
      <c r="G1884" s="610">
        <v>34550151</v>
      </c>
      <c r="H1884" s="649" t="s">
        <v>5135</v>
      </c>
      <c r="I1884" s="699">
        <v>1999.98</v>
      </c>
      <c r="J1884" s="77">
        <v>5</v>
      </c>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B1056:H1083">
    <cfRule type="expression" dxfId="778" priority="4663" stopIfTrue="1">
      <formula>$A1055&lt;&gt;""</formula>
    </cfRule>
  </conditionalFormatting>
  <conditionalFormatting sqref="B472:E478">
    <cfRule type="expression" dxfId="777" priority="4765" stopIfTrue="1">
      <formula>$A472&lt;&gt;""</formula>
    </cfRule>
  </conditionalFormatting>
  <conditionalFormatting sqref="B482:E489">
    <cfRule type="expression" dxfId="776" priority="4611" stopIfTrue="1">
      <formula>$A482&lt;&gt;""</formula>
    </cfRule>
  </conditionalFormatting>
  <conditionalFormatting sqref="B493:E500">
    <cfRule type="expression" dxfId="775" priority="4576" stopIfTrue="1">
      <formula>$A493&lt;&gt;""</formula>
    </cfRule>
  </conditionalFormatting>
  <conditionalFormatting sqref="B505:E510">
    <cfRule type="expression" dxfId="774" priority="4575" stopIfTrue="1">
      <formula>$A505&lt;&gt;""</formula>
    </cfRule>
  </conditionalFormatting>
  <conditionalFormatting sqref="B689:E692">
    <cfRule type="expression" dxfId="773" priority="2519" stopIfTrue="1">
      <formula>$A689&lt;&gt;""</formula>
    </cfRule>
  </conditionalFormatting>
  <conditionalFormatting sqref="B694:E703">
    <cfRule type="expression" dxfId="772" priority="4590" stopIfTrue="1">
      <formula>$A694&lt;&gt;""</formula>
    </cfRule>
  </conditionalFormatting>
  <conditionalFormatting sqref="B811:E812 H811:J812 H819:J820 B826:E827 H826:J827 I1055:J1083 I1111:J1127 I1131:J1143 F1375:H1500 F1437:J1461 F1455:I1466 F1474:J1498 B1477:H1505 F1479:I1503">
    <cfRule type="expression" dxfId="771" priority="4918" stopIfTrue="1">
      <formula>$A811&lt;&gt;""</formula>
    </cfRule>
  </conditionalFormatting>
  <conditionalFormatting sqref="B819:E820">
    <cfRule type="expression" dxfId="770" priority="2518" stopIfTrue="1">
      <formula>$A819&lt;&gt;""</formula>
    </cfRule>
  </conditionalFormatting>
  <conditionalFormatting sqref="B1087:E1511">
    <cfRule type="expression" dxfId="769" priority="149" stopIfTrue="1">
      <formula>$A1087&lt;&gt;""</formula>
    </cfRule>
  </conditionalFormatting>
  <conditionalFormatting sqref="B489:G490">
    <cfRule type="expression" dxfId="768" priority="2515" stopIfTrue="1">
      <formula>$A489&lt;&gt;""</formula>
    </cfRule>
  </conditionalFormatting>
  <conditionalFormatting sqref="B499:G501">
    <cfRule type="expression" dxfId="767" priority="4589" stopIfTrue="1">
      <formula>$A499&lt;&gt;""</formula>
    </cfRule>
  </conditionalFormatting>
  <conditionalFormatting sqref="B510:G511">
    <cfRule type="expression" dxfId="766" priority="2514" stopIfTrue="1">
      <formula>$A510&lt;&gt;""</formula>
    </cfRule>
  </conditionalFormatting>
  <conditionalFormatting sqref="B478:H484">
    <cfRule type="expression" dxfId="765" priority="4821" stopIfTrue="1">
      <formula>$A478&lt;&gt;""</formula>
    </cfRule>
  </conditionalFormatting>
  <conditionalFormatting sqref="B488:H497">
    <cfRule type="expression" dxfId="764" priority="4588" stopIfTrue="1">
      <formula>$A488&lt;&gt;""</formula>
    </cfRule>
  </conditionalFormatting>
  <conditionalFormatting sqref="B499:H508">
    <cfRule type="expression" dxfId="763" priority="4573" stopIfTrue="1">
      <formula>$A499&lt;&gt;""</formula>
    </cfRule>
  </conditionalFormatting>
  <conditionalFormatting sqref="B511:H518">
    <cfRule type="expression" dxfId="762" priority="4572" stopIfTrue="1">
      <formula>$A511&lt;&gt;""</formula>
    </cfRule>
  </conditionalFormatting>
  <conditionalFormatting sqref="B1087:H1094">
    <cfRule type="expression" dxfId="761" priority="2111" stopIfTrue="1">
      <formula>$A1087&lt;&gt;""</formula>
    </cfRule>
  </conditionalFormatting>
  <conditionalFormatting sqref="B1087:H1133">
    <cfRule type="expression" dxfId="760" priority="2140" stopIfTrue="1">
      <formula>$A1087&lt;&gt;""</formula>
    </cfRule>
  </conditionalFormatting>
  <conditionalFormatting sqref="B1111:H1114 A1112:H1113">
    <cfRule type="expression" dxfId="759" priority="4674" stopIfTrue="1">
      <formula>$A1111&lt;&gt;""</formula>
    </cfRule>
  </conditionalFormatting>
  <conditionalFormatting sqref="B1129:H1243">
    <cfRule type="expression" dxfId="758" priority="2613" stopIfTrue="1">
      <formula>$A1129&lt;&gt;""</formula>
    </cfRule>
  </conditionalFormatting>
  <conditionalFormatting sqref="B1134:H1135">
    <cfRule type="expression" dxfId="757" priority="1506" stopIfTrue="1">
      <formula>$A1134&lt;&gt;""</formula>
    </cfRule>
  </conditionalFormatting>
  <conditionalFormatting sqref="B1236:H1237">
    <cfRule type="expression" dxfId="756" priority="1057" stopIfTrue="1">
      <formula>$A1236&lt;&gt;""</formula>
    </cfRule>
  </conditionalFormatting>
  <conditionalFormatting sqref="B1237:H1237">
    <cfRule type="expression" dxfId="755" priority="1028" stopIfTrue="1">
      <formula>$A1237&lt;&gt;""</formula>
    </cfRule>
  </conditionalFormatting>
  <conditionalFormatting sqref="B1238:H1238">
    <cfRule type="expression" dxfId="754" priority="2677" stopIfTrue="1">
      <formula>$A1238&lt;&gt;""</formula>
    </cfRule>
  </conditionalFormatting>
  <conditionalFormatting sqref="B1238:H1245">
    <cfRule type="expression" dxfId="753" priority="2737" stopIfTrue="1">
      <formula>$A1238&lt;&gt;""</formula>
    </cfRule>
  </conditionalFormatting>
  <conditionalFormatting sqref="B1239:H1239">
    <cfRule type="expression" dxfId="752" priority="2253" stopIfTrue="1">
      <formula>$A1239&lt;&gt;""</formula>
    </cfRule>
  </conditionalFormatting>
  <conditionalFormatting sqref="B1242:H1243">
    <cfRule type="expression" dxfId="751" priority="349" stopIfTrue="1">
      <formula>$A1242&lt;&gt;""</formula>
    </cfRule>
  </conditionalFormatting>
  <conditionalFormatting sqref="B1243:H1243">
    <cfRule type="expression" dxfId="750" priority="320" stopIfTrue="1">
      <formula>$A1243&lt;&gt;""</formula>
    </cfRule>
  </conditionalFormatting>
  <conditionalFormatting sqref="B1244:H1245">
    <cfRule type="expression" dxfId="749" priority="1276" stopIfTrue="1">
      <formula>$A1244&lt;&gt;""</formula>
    </cfRule>
  </conditionalFormatting>
  <conditionalFormatting sqref="B1244:H1250">
    <cfRule type="expression" dxfId="748" priority="2820" stopIfTrue="1">
      <formula>$A1244&lt;&gt;""</formula>
    </cfRule>
  </conditionalFormatting>
  <conditionalFormatting sqref="B1244:H1251">
    <cfRule type="expression" dxfId="747" priority="1643" stopIfTrue="1">
      <formula>$A1244&lt;&gt;""</formula>
    </cfRule>
  </conditionalFormatting>
  <conditionalFormatting sqref="B1249:H1253">
    <cfRule type="expression" dxfId="746" priority="2943" stopIfTrue="1">
      <formula>$A1249&lt;&gt;""</formula>
    </cfRule>
  </conditionalFormatting>
  <conditionalFormatting sqref="B1250:H1256">
    <cfRule type="expression" dxfId="745" priority="1726" stopIfTrue="1">
      <formula>$A1250&lt;&gt;""</formula>
    </cfRule>
  </conditionalFormatting>
  <conditionalFormatting sqref="B1253:H1258">
    <cfRule type="expression" dxfId="744" priority="2985" stopIfTrue="1">
      <formula>$A1253&lt;&gt;""</formula>
    </cfRule>
  </conditionalFormatting>
  <conditionalFormatting sqref="B1255:H1259">
    <cfRule type="expression" dxfId="743" priority="1849" stopIfTrue="1">
      <formula>$A1255&lt;&gt;""</formula>
    </cfRule>
  </conditionalFormatting>
  <conditionalFormatting sqref="B1257:H1331">
    <cfRule type="expression" dxfId="742" priority="3042" stopIfTrue="1">
      <formula>$A1257&lt;&gt;""</formula>
    </cfRule>
  </conditionalFormatting>
  <conditionalFormatting sqref="B1257:H1468">
    <cfRule type="expression" dxfId="741" priority="3524" stopIfTrue="1">
      <formula>$A1257&lt;&gt;""</formula>
    </cfRule>
  </conditionalFormatting>
  <conditionalFormatting sqref="B1259:H1264">
    <cfRule type="expression" dxfId="740" priority="1891" stopIfTrue="1">
      <formula>$A1259&lt;&gt;""</formula>
    </cfRule>
  </conditionalFormatting>
  <conditionalFormatting sqref="B1259:H1303">
    <cfRule type="expression" dxfId="739" priority="4671" stopIfTrue="1">
      <formula>$A1259&lt;&gt;""</formula>
    </cfRule>
  </conditionalFormatting>
  <conditionalFormatting sqref="B1297:H1302">
    <cfRule type="expression" dxfId="738" priority="3164" stopIfTrue="1">
      <formula>$A1297&lt;&gt;""</formula>
    </cfRule>
  </conditionalFormatting>
  <conditionalFormatting sqref="B1297:H1310">
    <cfRule type="expression" dxfId="737" priority="2107" stopIfTrue="1">
      <formula>$A1297&lt;&gt;""</formula>
    </cfRule>
  </conditionalFormatting>
  <conditionalFormatting sqref="B1298:H1299">
    <cfRule type="expression" dxfId="736" priority="1014" stopIfTrue="1">
      <formula>$A1298&lt;&gt;""</formula>
    </cfRule>
  </conditionalFormatting>
  <conditionalFormatting sqref="B1300:H1304">
    <cfRule type="expression" dxfId="735" priority="3206" stopIfTrue="1">
      <formula>$A1300&lt;&gt;""</formula>
    </cfRule>
  </conditionalFormatting>
  <conditionalFormatting sqref="B1301:H1304">
    <cfRule type="expression" dxfId="734" priority="238" stopIfTrue="1">
      <formula>$A1301&lt;&gt;""</formula>
    </cfRule>
  </conditionalFormatting>
  <conditionalFormatting sqref="B1302:H1302">
    <cfRule type="expression" dxfId="733" priority="248" stopIfTrue="1">
      <formula>$A1302&lt;&gt;""</formula>
    </cfRule>
  </conditionalFormatting>
  <conditionalFormatting sqref="B1305:H1305">
    <cfRule type="expression" dxfId="732" priority="219" stopIfTrue="1">
      <formula>$A1305&lt;&gt;""</formula>
    </cfRule>
  </conditionalFormatting>
  <conditionalFormatting sqref="B1306:H1306">
    <cfRule type="expression" dxfId="731" priority="3313" stopIfTrue="1">
      <formula>$A1306&lt;&gt;""</formula>
    </cfRule>
  </conditionalFormatting>
  <conditionalFormatting sqref="B1307:H1307">
    <cfRule type="expression" dxfId="730" priority="218" stopIfTrue="1">
      <formula>$A1307&lt;&gt;""</formula>
    </cfRule>
  </conditionalFormatting>
  <conditionalFormatting sqref="B1308:H1308">
    <cfRule type="expression" dxfId="729" priority="207" stopIfTrue="1">
      <formula>$A1308&lt;&gt;""</formula>
    </cfRule>
  </conditionalFormatting>
  <conditionalFormatting sqref="B1309:H1309">
    <cfRule type="expression" dxfId="728" priority="1505" stopIfTrue="1">
      <formula>$A1309&lt;&gt;""</formula>
    </cfRule>
  </conditionalFormatting>
  <conditionalFormatting sqref="B1312:H1312">
    <cfRule type="expression" dxfId="727" priority="2106" stopIfTrue="1">
      <formula>$A1312&lt;&gt;""</formula>
    </cfRule>
  </conditionalFormatting>
  <conditionalFormatting sqref="B1313:H1313">
    <cfRule type="expression" dxfId="726" priority="1504" stopIfTrue="1">
      <formula>$A1313&lt;&gt;""</formula>
    </cfRule>
  </conditionalFormatting>
  <conditionalFormatting sqref="B1319:H1319">
    <cfRule type="expression" dxfId="725" priority="184" stopIfTrue="1">
      <formula>$A1319&lt;&gt;""</formula>
    </cfRule>
  </conditionalFormatting>
  <conditionalFormatting sqref="B1320:H1323">
    <cfRule type="expression" dxfId="724" priority="145" stopIfTrue="1">
      <formula>$A1320&lt;&gt;""</formula>
    </cfRule>
  </conditionalFormatting>
  <conditionalFormatting sqref="B1323:H1391">
    <cfRule type="expression" dxfId="723" priority="3056" stopIfTrue="1">
      <formula>$A1323&lt;&gt;""</formula>
    </cfRule>
  </conditionalFormatting>
  <conditionalFormatting sqref="B1326:H1326">
    <cfRule type="expression" dxfId="722" priority="10" stopIfTrue="1">
      <formula>$A1326&lt;&gt;""</formula>
    </cfRule>
  </conditionalFormatting>
  <conditionalFormatting sqref="B1327:H1327">
    <cfRule type="expression" dxfId="721" priority="2450" stopIfTrue="1">
      <formula>$A1327&lt;&gt;""</formula>
    </cfRule>
  </conditionalFormatting>
  <conditionalFormatting sqref="B1331:H1333">
    <cfRule type="expression" dxfId="720" priority="1447" stopIfTrue="1">
      <formula>$A1331&lt;&gt;""</formula>
    </cfRule>
  </conditionalFormatting>
  <conditionalFormatting sqref="B1354:H1366">
    <cfRule type="expression" dxfId="719" priority="90" stopIfTrue="1">
      <formula>$A1354&lt;&gt;""</formula>
    </cfRule>
  </conditionalFormatting>
  <conditionalFormatting sqref="B1370:H1375">
    <cfRule type="expression" dxfId="718" priority="1503" stopIfTrue="1">
      <formula>$A1370&lt;&gt;""</formula>
    </cfRule>
  </conditionalFormatting>
  <conditionalFormatting sqref="B351:I1184">
    <cfRule type="expression" dxfId="717" priority="4547" stopIfTrue="1">
      <formula>$A351&lt;&gt;""</formula>
    </cfRule>
  </conditionalFormatting>
  <conditionalFormatting sqref="B1087:I1094">
    <cfRule type="expression" dxfId="716" priority="2120" stopIfTrue="1">
      <formula>$A1087&lt;&gt;""</formula>
    </cfRule>
    <cfRule type="expression" dxfId="715" priority="2154" stopIfTrue="1">
      <formula>$A1087&lt;&gt;""</formula>
    </cfRule>
    <cfRule type="expression" dxfId="714" priority="2182" stopIfTrue="1">
      <formula>$A1087&lt;&gt;""</formula>
    </cfRule>
    <cfRule type="expression" dxfId="713" priority="2173" stopIfTrue="1">
      <formula>$A1087&lt;&gt;""</formula>
    </cfRule>
    <cfRule type="expression" dxfId="712" priority="2167" stopIfTrue="1">
      <formula>$A1087&lt;&gt;""</formula>
    </cfRule>
    <cfRule type="expression" dxfId="711" priority="2159" stopIfTrue="1">
      <formula>$A1087&lt;&gt;""</formula>
    </cfRule>
    <cfRule type="expression" dxfId="710" priority="2147" stopIfTrue="1">
      <formula>$A1087&lt;&gt;""</formula>
    </cfRule>
    <cfRule type="expression" dxfId="709" priority="2131" stopIfTrue="1">
      <formula>$A1087&lt;&gt;""</formula>
    </cfRule>
  </conditionalFormatting>
  <conditionalFormatting sqref="B1095:I1133">
    <cfRule type="expression" dxfId="708" priority="2556" stopIfTrue="1">
      <formula>$A1095&lt;&gt;""</formula>
    </cfRule>
    <cfRule type="expression" dxfId="707" priority="2572" stopIfTrue="1">
      <formula>$A1095&lt;&gt;""</formula>
    </cfRule>
    <cfRule type="expression" dxfId="706" priority="2579" stopIfTrue="1">
      <formula>$A1095&lt;&gt;""</formula>
    </cfRule>
    <cfRule type="expression" dxfId="705" priority="2584" stopIfTrue="1">
      <formula>$A1095&lt;&gt;""</formula>
    </cfRule>
    <cfRule type="expression" dxfId="704" priority="2545" stopIfTrue="1">
      <formula>$A1095&lt;&gt;""</formula>
    </cfRule>
    <cfRule type="expression" dxfId="703" priority="2592" stopIfTrue="1">
      <formula>$A1095&lt;&gt;""</formula>
    </cfRule>
    <cfRule type="expression" dxfId="702" priority="2598" stopIfTrue="1">
      <formula>$A1095&lt;&gt;""</formula>
    </cfRule>
    <cfRule type="expression" dxfId="701" priority="2607" stopIfTrue="1">
      <formula>$A1095&lt;&gt;""</formula>
    </cfRule>
  </conditionalFormatting>
  <conditionalFormatting sqref="B1129:I1243">
    <cfRule type="expression" dxfId="700" priority="2675" stopIfTrue="1">
      <formula>$A1129&lt;&gt;""</formula>
    </cfRule>
    <cfRule type="expression" dxfId="699" priority="2633" stopIfTrue="1">
      <formula>$A1129&lt;&gt;""</formula>
    </cfRule>
    <cfRule type="expression" dxfId="698" priority="2622" stopIfTrue="1">
      <formula>$A1129&lt;&gt;""</formula>
    </cfRule>
    <cfRule type="expression" dxfId="697" priority="2669" stopIfTrue="1">
      <formula>$A1129&lt;&gt;""</formula>
    </cfRule>
    <cfRule type="expression" dxfId="696" priority="2656" stopIfTrue="1">
      <formula>$A1129&lt;&gt;""</formula>
    </cfRule>
    <cfRule type="expression" dxfId="695" priority="2649" stopIfTrue="1">
      <formula>$A1129&lt;&gt;""</formula>
    </cfRule>
    <cfRule type="expression" dxfId="694" priority="2661" stopIfTrue="1">
      <formula>$A1129&lt;&gt;""</formula>
    </cfRule>
  </conditionalFormatting>
  <conditionalFormatting sqref="B1129:I1245">
    <cfRule type="expression" dxfId="693" priority="3951" stopIfTrue="1">
      <formula>$A1129&lt;&gt;""</formula>
    </cfRule>
  </conditionalFormatting>
  <conditionalFormatting sqref="B1129:I1250">
    <cfRule type="expression" dxfId="692" priority="4470" stopIfTrue="1">
      <formula>$A1129&lt;&gt;""</formula>
    </cfRule>
  </conditionalFormatting>
  <conditionalFormatting sqref="B1129:I1251">
    <cfRule type="expression" dxfId="691" priority="3926" stopIfTrue="1">
      <formula>$A1129&lt;&gt;""</formula>
    </cfRule>
  </conditionalFormatting>
  <conditionalFormatting sqref="B1129:I5000">
    <cfRule type="expression" dxfId="690" priority="4451" stopIfTrue="1">
      <formula>$A1129&lt;&gt;""</formula>
    </cfRule>
  </conditionalFormatting>
  <conditionalFormatting sqref="B1134:I1135">
    <cfRule type="expression" dxfId="689" priority="1542" stopIfTrue="1">
      <formula>$A1134&lt;&gt;""</formula>
    </cfRule>
    <cfRule type="expression" dxfId="688" priority="1526" stopIfTrue="1">
      <formula>$A1134&lt;&gt;""</formula>
    </cfRule>
    <cfRule type="expression" dxfId="687" priority="1554" stopIfTrue="1">
      <formula>$A1134&lt;&gt;""</formula>
    </cfRule>
    <cfRule type="expression" dxfId="686" priority="1515" stopIfTrue="1">
      <formula>$A1134&lt;&gt;""</formula>
    </cfRule>
    <cfRule type="expression" dxfId="685" priority="1562" stopIfTrue="1">
      <formula>$A1134&lt;&gt;""</formula>
    </cfRule>
    <cfRule type="expression" dxfId="684" priority="1568" stopIfTrue="1">
      <formula>$A1134&lt;&gt;""</formula>
    </cfRule>
    <cfRule type="expression" dxfId="683" priority="1577" stopIfTrue="1">
      <formula>$A1134&lt;&gt;""</formula>
    </cfRule>
    <cfRule type="expression" dxfId="682" priority="1549" stopIfTrue="1">
      <formula>$A1134&lt;&gt;""</formula>
    </cfRule>
  </conditionalFormatting>
  <conditionalFormatting sqref="B1138:I1138">
    <cfRule type="expression" dxfId="681" priority="4043" stopIfTrue="1">
      <formula>$A1138&lt;&gt;""</formula>
    </cfRule>
  </conditionalFormatting>
  <conditionalFormatting sqref="B1139:I1139">
    <cfRule type="expression" dxfId="680" priority="2510" stopIfTrue="1">
      <formula>$A1139&lt;&gt;""</formula>
    </cfRule>
  </conditionalFormatting>
  <conditionalFormatting sqref="B1144:I1145">
    <cfRule type="expression" dxfId="679" priority="1502" stopIfTrue="1">
      <formula>$A1144&lt;&gt;""</formula>
    </cfRule>
  </conditionalFormatting>
  <conditionalFormatting sqref="B1144:I1156">
    <cfRule type="expression" dxfId="678" priority="4542" stopIfTrue="1">
      <formula>$A1144&lt;&gt;""</formula>
    </cfRule>
  </conditionalFormatting>
  <conditionalFormatting sqref="B1148:I1165">
    <cfRule type="expression" dxfId="677" priority="4537" stopIfTrue="1">
      <formula>$A1148&lt;&gt;""</formula>
    </cfRule>
  </conditionalFormatting>
  <conditionalFormatting sqref="B1150:I1150">
    <cfRule type="expression" dxfId="676" priority="4031" stopIfTrue="1">
      <formula>$A1150&lt;&gt;""</formula>
    </cfRule>
    <cfRule type="expression" dxfId="675" priority="4036" stopIfTrue="1">
      <formula>$A1150&lt;&gt;""</formula>
    </cfRule>
  </conditionalFormatting>
  <conditionalFormatting sqref="B1151:I1151">
    <cfRule type="expression" dxfId="674" priority="2508" stopIfTrue="1">
      <formula>$A1151&lt;&gt;""</formula>
    </cfRule>
  </conditionalFormatting>
  <conditionalFormatting sqref="B1154:I1154">
    <cfRule type="expression" dxfId="673" priority="4026" stopIfTrue="1">
      <formula>$A1154&lt;&gt;""</formula>
    </cfRule>
  </conditionalFormatting>
  <conditionalFormatting sqref="B1155:I1157">
    <cfRule type="expression" dxfId="672" priority="1500" stopIfTrue="1">
      <formula>$A1155&lt;&gt;""</formula>
    </cfRule>
  </conditionalFormatting>
  <conditionalFormatting sqref="B1155:I1173">
    <cfRule type="expression" dxfId="671" priority="4531" stopIfTrue="1">
      <formula>$A1155&lt;&gt;""</formula>
    </cfRule>
  </conditionalFormatting>
  <conditionalFormatting sqref="B1160:I1162">
    <cfRule type="expression" dxfId="670" priority="1499" stopIfTrue="1">
      <formula>$A1160&lt;&gt;""</formula>
    </cfRule>
  </conditionalFormatting>
  <conditionalFormatting sqref="B1161:I1161">
    <cfRule type="expression" dxfId="669" priority="4021" stopIfTrue="1">
      <formula>$A1161&lt;&gt;""</formula>
    </cfRule>
  </conditionalFormatting>
  <conditionalFormatting sqref="B1162:I1181">
    <cfRule type="expression" dxfId="668" priority="4525" stopIfTrue="1">
      <formula>$A1162&lt;&gt;""</formula>
    </cfRule>
  </conditionalFormatting>
  <conditionalFormatting sqref="B1167:I1168">
    <cfRule type="expression" dxfId="667" priority="1498" stopIfTrue="1">
      <formula>$A1167&lt;&gt;""</formula>
    </cfRule>
  </conditionalFormatting>
  <conditionalFormatting sqref="B1168:I1173">
    <cfRule type="expression" dxfId="666" priority="4016" stopIfTrue="1">
      <formula>$A1168&lt;&gt;""</formula>
    </cfRule>
  </conditionalFormatting>
  <conditionalFormatting sqref="B1171:I1192">
    <cfRule type="expression" dxfId="665" priority="4511" stopIfTrue="1">
      <formula>$A1171&lt;&gt;""</formula>
    </cfRule>
  </conditionalFormatting>
  <conditionalFormatting sqref="B1173:I1178">
    <cfRule type="expression" dxfId="664" priority="4518" stopIfTrue="1">
      <formula>$A1173&lt;&gt;""</formula>
    </cfRule>
  </conditionalFormatting>
  <conditionalFormatting sqref="B1174:I1206">
    <cfRule type="expression" dxfId="663" priority="1197" stopIfTrue="1">
      <formula>$A1174&lt;&gt;""</formula>
    </cfRule>
  </conditionalFormatting>
  <conditionalFormatting sqref="B1179:I1184">
    <cfRule type="expression" dxfId="662" priority="4011" stopIfTrue="1">
      <formula>$A1179&lt;&gt;""</formula>
    </cfRule>
  </conditionalFormatting>
  <conditionalFormatting sqref="B1181:I1204">
    <cfRule type="expression" dxfId="661" priority="4497" stopIfTrue="1">
      <formula>$A1181&lt;&gt;""</formula>
    </cfRule>
  </conditionalFormatting>
  <conditionalFormatting sqref="B1183:I1189">
    <cfRule type="expression" dxfId="660" priority="4504" stopIfTrue="1">
      <formula>$A1183&lt;&gt;""</formula>
    </cfRule>
  </conditionalFormatting>
  <conditionalFormatting sqref="B1190:I1195">
    <cfRule type="expression" dxfId="659" priority="4006" stopIfTrue="1">
      <formula>$A1190&lt;&gt;""</formula>
    </cfRule>
  </conditionalFormatting>
  <conditionalFormatting sqref="B1191:I1210">
    <cfRule type="expression" dxfId="658" priority="4485" stopIfTrue="1">
      <formula>$A1191&lt;&gt;""</formula>
    </cfRule>
  </conditionalFormatting>
  <conditionalFormatting sqref="B1194:I1200">
    <cfRule type="expression" dxfId="657" priority="4490" stopIfTrue="1">
      <formula>$A1194&lt;&gt;""</formula>
    </cfRule>
  </conditionalFormatting>
  <conditionalFormatting sqref="B1195:I1228">
    <cfRule type="expression" dxfId="656" priority="4480" stopIfTrue="1">
      <formula>$A1195&lt;&gt;""</formula>
    </cfRule>
  </conditionalFormatting>
  <conditionalFormatting sqref="B1207:I1235">
    <cfRule type="expression" dxfId="655" priority="4475" stopIfTrue="1">
      <formula>$A1207&lt;&gt;""</formula>
    </cfRule>
  </conditionalFormatting>
  <conditionalFormatting sqref="B1227:I1232">
    <cfRule type="expression" dxfId="654" priority="3946" stopIfTrue="1">
      <formula>$A1227&lt;&gt;""</formula>
    </cfRule>
  </conditionalFormatting>
  <conditionalFormatting sqref="B1233:I1238">
    <cfRule type="expression" dxfId="653" priority="2092" stopIfTrue="1">
      <formula>$A1233&lt;&gt;""</formula>
    </cfRule>
  </conditionalFormatting>
  <conditionalFormatting sqref="B1235:I1240">
    <cfRule type="expression" dxfId="652" priority="4001" stopIfTrue="1">
      <formula>$A1235&lt;&gt;""</formula>
    </cfRule>
  </conditionalFormatting>
  <conditionalFormatting sqref="B1236:I1236">
    <cfRule type="expression" dxfId="651" priority="1168" stopIfTrue="1">
      <formula>$A1236&lt;&gt;""</formula>
    </cfRule>
    <cfRule type="expression" dxfId="650" priority="1195" stopIfTrue="1">
      <formula>$A1236&lt;&gt;""</formula>
    </cfRule>
    <cfRule type="expression" dxfId="649" priority="1132" stopIfTrue="1">
      <formula>$A1236&lt;&gt;""</formula>
    </cfRule>
    <cfRule type="expression" dxfId="648" priority="1148" stopIfTrue="1">
      <formula>$A1236&lt;&gt;""</formula>
    </cfRule>
    <cfRule type="expression" dxfId="647" priority="1155" stopIfTrue="1">
      <formula>$A1236&lt;&gt;""</formula>
    </cfRule>
    <cfRule type="expression" dxfId="646" priority="1160" stopIfTrue="1">
      <formula>$A1236&lt;&gt;""</formula>
    </cfRule>
  </conditionalFormatting>
  <conditionalFormatting sqref="B1236:I1237">
    <cfRule type="expression" dxfId="645" priority="1111" stopIfTrue="1">
      <formula>$A1236&lt;&gt;""</formula>
    </cfRule>
  </conditionalFormatting>
  <conditionalFormatting sqref="B1237:I1237">
    <cfRule type="expression" dxfId="644" priority="1071" stopIfTrue="1">
      <formula>$A1237&lt;&gt;""</formula>
    </cfRule>
    <cfRule type="expression" dxfId="643" priority="1064" stopIfTrue="1">
      <formula>$A1237&lt;&gt;""</formula>
    </cfRule>
    <cfRule type="expression" dxfId="642" priority="1084" stopIfTrue="1">
      <formula>$A1237&lt;&gt;""</formula>
    </cfRule>
    <cfRule type="expression" dxfId="641" priority="1076" stopIfTrue="1">
      <formula>$A1237&lt;&gt;""</formula>
    </cfRule>
    <cfRule type="expression" dxfId="640" priority="1037" stopIfTrue="1">
      <formula>$A1237&lt;&gt;""</formula>
    </cfRule>
    <cfRule type="expression" dxfId="639" priority="1048" stopIfTrue="1">
      <formula>$A1237&lt;&gt;""</formula>
    </cfRule>
  </conditionalFormatting>
  <conditionalFormatting sqref="B1238:I1238">
    <cfRule type="expression" dxfId="638" priority="2725" stopIfTrue="1">
      <formula>$A1238&lt;&gt;""</formula>
    </cfRule>
    <cfRule type="expression" dxfId="637" priority="3916" stopIfTrue="1">
      <formula>$A1238&lt;&gt;""</formula>
    </cfRule>
    <cfRule type="expression" dxfId="636" priority="2713" stopIfTrue="1">
      <formula>$A1238&lt;&gt;""</formula>
    </cfRule>
    <cfRule type="expression" dxfId="635" priority="2720" stopIfTrue="1">
      <formula>$A1238&lt;&gt;""</formula>
    </cfRule>
    <cfRule type="expression" dxfId="634" priority="2697" stopIfTrue="1">
      <formula>$A1238&lt;&gt;""</formula>
    </cfRule>
    <cfRule type="expression" dxfId="633" priority="2686" stopIfTrue="1">
      <formula>$A1238&lt;&gt;""</formula>
    </cfRule>
    <cfRule type="expression" dxfId="632" priority="2733" stopIfTrue="1">
      <formula>$A1238&lt;&gt;""</formula>
    </cfRule>
  </conditionalFormatting>
  <conditionalFormatting sqref="B1238:I1245">
    <cfRule type="expression" dxfId="631" priority="2785" stopIfTrue="1">
      <formula>$A1238&lt;&gt;""</formula>
    </cfRule>
    <cfRule type="expression" dxfId="630" priority="3911" stopIfTrue="1">
      <formula>$A1238&lt;&gt;""</formula>
    </cfRule>
    <cfRule type="expression" dxfId="629" priority="3901" stopIfTrue="1">
      <formula>$A1238&lt;&gt;""</formula>
    </cfRule>
    <cfRule type="expression" dxfId="628" priority="2780" stopIfTrue="1">
      <formula>$A1238&lt;&gt;""</formula>
    </cfRule>
    <cfRule type="expression" dxfId="627" priority="2757" stopIfTrue="1">
      <formula>$A1238&lt;&gt;""</formula>
    </cfRule>
    <cfRule type="expression" dxfId="626" priority="2746" stopIfTrue="1">
      <formula>$A1238&lt;&gt;""</formula>
    </cfRule>
    <cfRule type="expression" dxfId="625" priority="2773" stopIfTrue="1">
      <formula>$A1238&lt;&gt;""</formula>
    </cfRule>
  </conditionalFormatting>
  <conditionalFormatting sqref="B1238:I1253">
    <cfRule type="expression" dxfId="624" priority="4465" stopIfTrue="1">
      <formula>$A1238&lt;&gt;""</formula>
    </cfRule>
  </conditionalFormatting>
  <conditionalFormatting sqref="B1238:I1259">
    <cfRule type="expression" dxfId="623" priority="3981" stopIfTrue="1">
      <formula>$A1238&lt;&gt;""</formula>
    </cfRule>
  </conditionalFormatting>
  <conditionalFormatting sqref="B1239:I1239">
    <cfRule type="expression" dxfId="622" priority="2262" stopIfTrue="1">
      <formula>$A1239&lt;&gt;""</formula>
    </cfRule>
    <cfRule type="expression" dxfId="621" priority="2296" stopIfTrue="1">
      <formula>$A1239&lt;&gt;""</formula>
    </cfRule>
    <cfRule type="expression" dxfId="620" priority="2505" stopIfTrue="1">
      <formula>$A1239&lt;&gt;""</formula>
    </cfRule>
    <cfRule type="expression" dxfId="619" priority="2273" stopIfTrue="1">
      <formula>$A1239&lt;&gt;""</formula>
    </cfRule>
    <cfRule type="expression" dxfId="618" priority="2289" stopIfTrue="1">
      <formula>$A1239&lt;&gt;""</formula>
    </cfRule>
    <cfRule type="expression" dxfId="617" priority="2309" stopIfTrue="1">
      <formula>$A1239&lt;&gt;""</formula>
    </cfRule>
    <cfRule type="expression" dxfId="616" priority="2301" stopIfTrue="1">
      <formula>$A1239&lt;&gt;""</formula>
    </cfRule>
  </conditionalFormatting>
  <conditionalFormatting sqref="B1241:I1242">
    <cfRule type="expression" dxfId="615" priority="742" stopIfTrue="1">
      <formula>$A1241&lt;&gt;""</formula>
    </cfRule>
  </conditionalFormatting>
  <conditionalFormatting sqref="B1242:I1242">
    <cfRule type="expression" dxfId="614" priority="579" stopIfTrue="1">
      <formula>$A1242&lt;&gt;""</formula>
    </cfRule>
    <cfRule type="expression" dxfId="613" priority="584" stopIfTrue="1">
      <formula>$A1242&lt;&gt;""</formula>
    </cfRule>
    <cfRule type="expression" dxfId="612" priority="592" stopIfTrue="1">
      <formula>$A1242&lt;&gt;""</formula>
    </cfRule>
    <cfRule type="expression" dxfId="611" priority="572" stopIfTrue="1">
      <formula>$A1242&lt;&gt;""</formula>
    </cfRule>
    <cfRule type="expression" dxfId="610" priority="556" stopIfTrue="1">
      <formula>$A1242&lt;&gt;""</formula>
    </cfRule>
  </conditionalFormatting>
  <conditionalFormatting sqref="B1242:I1243">
    <cfRule type="expression" dxfId="609" priority="535" stopIfTrue="1">
      <formula>$A1242&lt;&gt;""</formula>
    </cfRule>
  </conditionalFormatting>
  <conditionalFormatting sqref="B1242:I1273">
    <cfRule type="expression" dxfId="608" priority="2074" stopIfTrue="1">
      <formula>$A1242&lt;&gt;""</formula>
    </cfRule>
  </conditionalFormatting>
  <conditionalFormatting sqref="B1243:I1243">
    <cfRule type="expression" dxfId="607" priority="363" stopIfTrue="1">
      <formula>$A1243&lt;&gt;""</formula>
    </cfRule>
    <cfRule type="expression" dxfId="606" priority="356" stopIfTrue="1">
      <formula>$A1243&lt;&gt;""</formula>
    </cfRule>
    <cfRule type="expression" dxfId="605" priority="340" stopIfTrue="1">
      <formula>$A1243&lt;&gt;""</formula>
    </cfRule>
    <cfRule type="expression" dxfId="604" priority="329" stopIfTrue="1">
      <formula>$A1243&lt;&gt;""</formula>
    </cfRule>
    <cfRule type="expression" dxfId="603" priority="376" stopIfTrue="1">
      <formula>$A1243&lt;&gt;""</formula>
    </cfRule>
    <cfRule type="expression" dxfId="602" priority="368" stopIfTrue="1">
      <formula>$A1243&lt;&gt;""</formula>
    </cfRule>
  </conditionalFormatting>
  <conditionalFormatting sqref="B1244:I1244">
    <cfRule type="expression" dxfId="601" priority="1603" stopIfTrue="1">
      <formula>$A1244&lt;&gt;""</formula>
    </cfRule>
    <cfRule type="expression" dxfId="600" priority="1639" stopIfTrue="1">
      <formula>$A1244&lt;&gt;""</formula>
    </cfRule>
    <cfRule type="expression" dxfId="599" priority="1619" stopIfTrue="1">
      <formula>$A1244&lt;&gt;""</formula>
    </cfRule>
    <cfRule type="expression" dxfId="598" priority="1631" stopIfTrue="1">
      <formula>$A1244&lt;&gt;""</formula>
    </cfRule>
    <cfRule type="expression" dxfId="597" priority="1626" stopIfTrue="1">
      <formula>$A1244&lt;&gt;""</formula>
    </cfRule>
  </conditionalFormatting>
  <conditionalFormatting sqref="B1244:I1245">
    <cfRule type="expression" dxfId="596" priority="1013" stopIfTrue="1">
      <formula>$A1244&lt;&gt;""</formula>
    </cfRule>
    <cfRule type="expression" dxfId="595" priority="1497" stopIfTrue="1">
      <formula>$A1244&lt;&gt;""</formula>
    </cfRule>
  </conditionalFormatting>
  <conditionalFormatting sqref="B1244:I1250">
    <cfRule type="expression" dxfId="594" priority="2829" stopIfTrue="1">
      <formula>$A1244&lt;&gt;""</formula>
    </cfRule>
    <cfRule type="expression" dxfId="593" priority="2840" stopIfTrue="1">
      <formula>$A1244&lt;&gt;""</formula>
    </cfRule>
    <cfRule type="expression" dxfId="592" priority="2856" stopIfTrue="1">
      <formula>$A1244&lt;&gt;""</formula>
    </cfRule>
    <cfRule type="expression" dxfId="591" priority="2863" stopIfTrue="1">
      <formula>$A1244&lt;&gt;""</formula>
    </cfRule>
  </conditionalFormatting>
  <conditionalFormatting sqref="B1244:I1251">
    <cfRule type="expression" dxfId="590" priority="1691" stopIfTrue="1">
      <formula>$A1244&lt;&gt;""</formula>
    </cfRule>
    <cfRule type="expression" dxfId="589" priority="1663" stopIfTrue="1">
      <formula>$A1244&lt;&gt;""</formula>
    </cfRule>
    <cfRule type="expression" dxfId="588" priority="1652" stopIfTrue="1">
      <formula>$A1244&lt;&gt;""</formula>
    </cfRule>
    <cfRule type="expression" dxfId="587" priority="1679" stopIfTrue="1">
      <formula>$A1244&lt;&gt;""</formula>
    </cfRule>
    <cfRule type="expression" dxfId="586" priority="1686" stopIfTrue="1">
      <formula>$A1244&lt;&gt;""</formula>
    </cfRule>
  </conditionalFormatting>
  <conditionalFormatting sqref="B1244:I1258">
    <cfRule type="expression" dxfId="585" priority="3750" stopIfTrue="1">
      <formula>$A1244&lt;&gt;""</formula>
    </cfRule>
  </conditionalFormatting>
  <conditionalFormatting sqref="B1244:I1259">
    <cfRule type="expression" dxfId="584" priority="3966" stopIfTrue="1">
      <formula>$A1244&lt;&gt;""</formula>
    </cfRule>
    <cfRule type="expression" dxfId="583" priority="3956" stopIfTrue="1">
      <formula>$A1244&lt;&gt;""</formula>
    </cfRule>
  </conditionalFormatting>
  <conditionalFormatting sqref="B1245:I1245">
    <cfRule type="expression" dxfId="582" priority="1295" stopIfTrue="1">
      <formula>$A1245&lt;&gt;""</formula>
    </cfRule>
    <cfRule type="expression" dxfId="581" priority="1267" stopIfTrue="1">
      <formula>$A1245&lt;&gt;""</formula>
    </cfRule>
    <cfRule type="expression" dxfId="580" priority="874" stopIfTrue="1">
      <formula>$A1245&lt;&gt;""</formula>
    </cfRule>
    <cfRule type="expression" dxfId="579" priority="1290" stopIfTrue="1">
      <formula>$A1245&lt;&gt;""</formula>
    </cfRule>
    <cfRule type="expression" dxfId="578" priority="1283" stopIfTrue="1">
      <formula>$A1245&lt;&gt;""</formula>
    </cfRule>
    <cfRule type="expression" dxfId="577" priority="1303" stopIfTrue="1">
      <formula>$A1245&lt;&gt;""</formula>
    </cfRule>
  </conditionalFormatting>
  <conditionalFormatting sqref="B1246:I1246">
    <cfRule type="expression" dxfId="576" priority="3971" stopIfTrue="1">
      <formula>$A1246&lt;&gt;""</formula>
    </cfRule>
  </conditionalFormatting>
  <conditionalFormatting sqref="B1247:I1247">
    <cfRule type="expression" dxfId="575" priority="2504" stopIfTrue="1">
      <formula>$A1247&lt;&gt;""</formula>
    </cfRule>
  </conditionalFormatting>
  <conditionalFormatting sqref="B1249:I1253">
    <cfRule type="expression" dxfId="574" priority="2963" stopIfTrue="1">
      <formula>$A1249&lt;&gt;""</formula>
    </cfRule>
    <cfRule type="expression" dxfId="573" priority="2979" stopIfTrue="1">
      <formula>$A1249&lt;&gt;""</formula>
    </cfRule>
    <cfRule type="expression" dxfId="572" priority="2952" stopIfTrue="1">
      <formula>$A1249&lt;&gt;""</formula>
    </cfRule>
  </conditionalFormatting>
  <conditionalFormatting sqref="B1250:I1251">
    <cfRule type="expression" dxfId="571" priority="534" stopIfTrue="1">
      <formula>$A1250&lt;&gt;""</formula>
    </cfRule>
  </conditionalFormatting>
  <conditionalFormatting sqref="B1250:I1256">
    <cfRule type="expression" dxfId="570" priority="1735" stopIfTrue="1">
      <formula>$A1250&lt;&gt;""</formula>
    </cfRule>
    <cfRule type="expression" dxfId="569" priority="1746" stopIfTrue="1">
      <formula>$A1250&lt;&gt;""</formula>
    </cfRule>
    <cfRule type="expression" dxfId="568" priority="1762" stopIfTrue="1">
      <formula>$A1250&lt;&gt;""</formula>
    </cfRule>
    <cfRule type="expression" dxfId="567" priority="1769" stopIfTrue="1">
      <formula>$A1250&lt;&gt;""</formula>
    </cfRule>
  </conditionalFormatting>
  <conditionalFormatting sqref="B1253:I1253">
    <cfRule type="expression" dxfId="566" priority="1496" stopIfTrue="1">
      <formula>$A1253&lt;&gt;""</formula>
    </cfRule>
  </conditionalFormatting>
  <conditionalFormatting sqref="B1253:I1258">
    <cfRule type="expression" dxfId="565" priority="3740" stopIfTrue="1">
      <formula>$A1253&lt;&gt;""</formula>
    </cfRule>
    <cfRule type="expression" dxfId="564" priority="2994" stopIfTrue="1">
      <formula>$A1253&lt;&gt;""</formula>
    </cfRule>
    <cfRule type="expression" dxfId="563" priority="3725" stopIfTrue="1">
      <formula>$A1253&lt;&gt;""</formula>
    </cfRule>
    <cfRule type="expression" dxfId="562" priority="3715" stopIfTrue="1">
      <formula>$A1253&lt;&gt;""</formula>
    </cfRule>
    <cfRule type="expression" dxfId="561" priority="3005" stopIfTrue="1">
      <formula>$A1253&lt;&gt;""</formula>
    </cfRule>
    <cfRule type="expression" dxfId="560" priority="3735" stopIfTrue="1">
      <formula>$A1253&lt;&gt;""</formula>
    </cfRule>
  </conditionalFormatting>
  <conditionalFormatting sqref="B1255:I1259">
    <cfRule type="expression" dxfId="559" priority="1885" stopIfTrue="1">
      <formula>$A1255&lt;&gt;""</formula>
    </cfRule>
    <cfRule type="expression" dxfId="558" priority="1858" stopIfTrue="1">
      <formula>$A1255&lt;&gt;""</formula>
    </cfRule>
    <cfRule type="expression" dxfId="557" priority="1869" stopIfTrue="1">
      <formula>$A1255&lt;&gt;""</formula>
    </cfRule>
  </conditionalFormatting>
  <conditionalFormatting sqref="B1257:I1263">
    <cfRule type="expression" dxfId="556" priority="3323" stopIfTrue="1">
      <formula>$A1257&lt;&gt;""</formula>
    </cfRule>
    <cfRule type="expression" dxfId="555" priority="3333" stopIfTrue="1">
      <formula>$A1257&lt;&gt;""</formula>
    </cfRule>
    <cfRule type="expression" dxfId="554" priority="3348" stopIfTrue="1">
      <formula>$A1257&lt;&gt;""</formula>
    </cfRule>
    <cfRule type="expression" dxfId="553" priority="3358" stopIfTrue="1">
      <formula>$A1257&lt;&gt;""</formula>
    </cfRule>
    <cfRule type="expression" dxfId="552" priority="3343" stopIfTrue="1">
      <formula>$A1257&lt;&gt;""</formula>
    </cfRule>
  </conditionalFormatting>
  <conditionalFormatting sqref="B1257:I1331">
    <cfRule type="expression" dxfId="551" priority="3051" stopIfTrue="1">
      <formula>$A1257&lt;&gt;""</formula>
    </cfRule>
  </conditionalFormatting>
  <conditionalFormatting sqref="B1257:I1333">
    <cfRule type="expression" dxfId="550" priority="3517" stopIfTrue="1">
      <formula>$A1257&lt;&gt;""</formula>
    </cfRule>
    <cfRule type="expression" dxfId="549" priority="3502" stopIfTrue="1">
      <formula>$A1257&lt;&gt;""</formula>
    </cfRule>
  </conditionalFormatting>
  <conditionalFormatting sqref="B1258:I1276">
    <cfRule type="expression" dxfId="548" priority="3367" stopIfTrue="1">
      <formula>$A1258&lt;&gt;""</formula>
    </cfRule>
  </conditionalFormatting>
  <conditionalFormatting sqref="B1258:I1280">
    <cfRule type="expression" dxfId="547" priority="4443" stopIfTrue="1">
      <formula>$A1258&lt;&gt;""</formula>
    </cfRule>
  </conditionalFormatting>
  <conditionalFormatting sqref="B1259:I1264">
    <cfRule type="expression" dxfId="546" priority="1911" stopIfTrue="1">
      <formula>$A1259&lt;&gt;""</formula>
    </cfRule>
    <cfRule type="expression" dxfId="545" priority="1900" stopIfTrue="1">
      <formula>$A1259&lt;&gt;""</formula>
    </cfRule>
  </conditionalFormatting>
  <conditionalFormatting sqref="B1262:I1267">
    <cfRule type="expression" dxfId="544" priority="3766" stopIfTrue="1">
      <formula>$A1262&lt;&gt;""</formula>
    </cfRule>
  </conditionalFormatting>
  <conditionalFormatting sqref="B1268:I1296">
    <cfRule type="expression" dxfId="543" priority="4414" stopIfTrue="1">
      <formula>$A1268&lt;&gt;""</formula>
    </cfRule>
  </conditionalFormatting>
  <conditionalFormatting sqref="B1269:I1286">
    <cfRule type="expression" dxfId="542" priority="3781" stopIfTrue="1">
      <formula>$A1269&lt;&gt;""</formula>
    </cfRule>
  </conditionalFormatting>
  <conditionalFormatting sqref="B1270:I1271">
    <cfRule type="expression" dxfId="541" priority="844" stopIfTrue="1">
      <formula>$A1270&lt;&gt;""</formula>
    </cfRule>
  </conditionalFormatting>
  <conditionalFormatting sqref="B1271:I1278">
    <cfRule type="expression" dxfId="540" priority="3628" stopIfTrue="1">
      <formula>$A1271&lt;&gt;""</formula>
    </cfRule>
  </conditionalFormatting>
  <conditionalFormatting sqref="B1272:I1273">
    <cfRule type="expression" dxfId="539" priority="2436" stopIfTrue="1">
      <formula>$A1272&lt;&gt;""</formula>
    </cfRule>
  </conditionalFormatting>
  <conditionalFormatting sqref="B1275:I1276">
    <cfRule type="expression" dxfId="538" priority="873" stopIfTrue="1">
      <formula>$A1275&lt;&gt;""</formula>
    </cfRule>
  </conditionalFormatting>
  <conditionalFormatting sqref="B1276:I1279">
    <cfRule type="expression" dxfId="537" priority="503" stopIfTrue="1">
      <formula>$A1276&lt;&gt;""</formula>
    </cfRule>
  </conditionalFormatting>
  <conditionalFormatting sqref="B1276:I1282">
    <cfRule type="expression" dxfId="536" priority="3789" stopIfTrue="1">
      <formula>$A1276&lt;&gt;""</formula>
    </cfRule>
  </conditionalFormatting>
  <conditionalFormatting sqref="B1277:I1277">
    <cfRule type="expression" dxfId="535" priority="3773" stopIfTrue="1">
      <formula>$A1277&lt;&gt;""</formula>
    </cfRule>
  </conditionalFormatting>
  <conditionalFormatting sqref="B1277:I1293">
    <cfRule type="expression" dxfId="534" priority="2070" stopIfTrue="1">
      <formula>$A1277&lt;&gt;""</formula>
    </cfRule>
  </conditionalFormatting>
  <conditionalFormatting sqref="B1278:I1278">
    <cfRule type="expression" dxfId="533" priority="2503" stopIfTrue="1">
      <formula>$A1278&lt;&gt;""</formula>
    </cfRule>
  </conditionalFormatting>
  <conditionalFormatting sqref="B1278:I1294">
    <cfRule type="expression" dxfId="532" priority="3137" stopIfTrue="1">
      <formula>$A1278&lt;&gt;""</formula>
    </cfRule>
  </conditionalFormatting>
  <conditionalFormatting sqref="B1281:I1282">
    <cfRule type="expression" dxfId="531" priority="533" stopIfTrue="1">
      <formula>$A1281&lt;&gt;""</formula>
    </cfRule>
  </conditionalFormatting>
  <conditionalFormatting sqref="B1282:I1303">
    <cfRule type="expression" dxfId="530" priority="4397" stopIfTrue="1">
      <formula>$A1282&lt;&gt;""</formula>
    </cfRule>
  </conditionalFormatting>
  <conditionalFormatting sqref="B1283:I1287">
    <cfRule type="expression" dxfId="529" priority="3122" stopIfTrue="1">
      <formula>$A1283&lt;&gt;""</formula>
    </cfRule>
  </conditionalFormatting>
  <conditionalFormatting sqref="B1283:I1302">
    <cfRule type="expression" dxfId="528" priority="3819" stopIfTrue="1">
      <formula>$A1283&lt;&gt;""</formula>
    </cfRule>
  </conditionalFormatting>
  <conditionalFormatting sqref="B1284:I1284">
    <cfRule type="expression" dxfId="527" priority="1495" stopIfTrue="1">
      <formula>$A1284&lt;&gt;""</formula>
    </cfRule>
  </conditionalFormatting>
  <conditionalFormatting sqref="B1287:I1290">
    <cfRule type="expression" dxfId="526" priority="871" stopIfTrue="1">
      <formula>$A1287&lt;&gt;""</formula>
    </cfRule>
  </conditionalFormatting>
  <conditionalFormatting sqref="B1289:I1289">
    <cfRule type="expression" dxfId="525" priority="3178" stopIfTrue="1">
      <formula>$A1289&lt;&gt;""</formula>
    </cfRule>
  </conditionalFormatting>
  <conditionalFormatting sqref="B1290:I1290">
    <cfRule type="expression" dxfId="524" priority="2502" stopIfTrue="1">
      <formula>$A1290&lt;&gt;""</formula>
    </cfRule>
  </conditionalFormatting>
  <conditionalFormatting sqref="B1290:I1309">
    <cfRule type="expression" dxfId="523" priority="3829" stopIfTrue="1">
      <formula>$A1290&lt;&gt;""</formula>
    </cfRule>
    <cfRule type="expression" dxfId="522" priority="4369" stopIfTrue="1">
      <formula>$A1290&lt;&gt;""</formula>
    </cfRule>
  </conditionalFormatting>
  <conditionalFormatting sqref="B1291:I1291">
    <cfRule type="expression" dxfId="521" priority="3809" stopIfTrue="1">
      <formula>$A1291&lt;&gt;""</formula>
    </cfRule>
  </conditionalFormatting>
  <conditionalFormatting sqref="B1291:I1295">
    <cfRule type="expression" dxfId="520" priority="3188" stopIfTrue="1">
      <formula>$A1291&lt;&gt;""</formula>
    </cfRule>
  </conditionalFormatting>
  <conditionalFormatting sqref="B1292:I1292">
    <cfRule type="expression" dxfId="519" priority="2501" stopIfTrue="1">
      <formula>$A1292&lt;&gt;""</formula>
    </cfRule>
  </conditionalFormatting>
  <conditionalFormatting sqref="B1292:I1296">
    <cfRule type="expression" dxfId="518" priority="3402" stopIfTrue="1">
      <formula>$A1292&lt;&gt;""</formula>
    </cfRule>
  </conditionalFormatting>
  <conditionalFormatting sqref="B1293:I1296">
    <cfRule type="expression" dxfId="517" priority="531" stopIfTrue="1">
      <formula>$A1293&lt;&gt;""</formula>
    </cfRule>
  </conditionalFormatting>
  <conditionalFormatting sqref="B1294:I1298">
    <cfRule type="expression" dxfId="516" priority="3155" stopIfTrue="1">
      <formula>$A1294&lt;&gt;""</formula>
    </cfRule>
  </conditionalFormatting>
  <conditionalFormatting sqref="B1295:I1296">
    <cfRule type="expression" dxfId="515" priority="1494" stopIfTrue="1">
      <formula>$A1295&lt;&gt;""</formula>
    </cfRule>
  </conditionalFormatting>
  <conditionalFormatting sqref="B1296:I1303">
    <cfRule type="expression" dxfId="514" priority="4355" stopIfTrue="1">
      <formula>$A1296&lt;&gt;""</formula>
    </cfRule>
  </conditionalFormatting>
  <conditionalFormatting sqref="B1297:I1311">
    <cfRule type="expression" dxfId="513" priority="3842" stopIfTrue="1">
      <formula>$A1297&lt;&gt;""</formula>
    </cfRule>
  </conditionalFormatting>
  <conditionalFormatting sqref="B1297:I1330">
    <cfRule type="expression" dxfId="512" priority="2049" stopIfTrue="1">
      <formula>$A1297&lt;&gt;""</formula>
    </cfRule>
  </conditionalFormatting>
  <conditionalFormatting sqref="B1298:I1298">
    <cfRule type="expression" dxfId="511" priority="1493" stopIfTrue="1">
      <formula>$A1298&lt;&gt;""</formula>
    </cfRule>
  </conditionalFormatting>
  <conditionalFormatting sqref="B1298:I1299">
    <cfRule type="expression" dxfId="510" priority="737" stopIfTrue="1">
      <formula>$A1298&lt;&gt;""</formula>
    </cfRule>
  </conditionalFormatting>
  <conditionalFormatting sqref="B1299:I1299">
    <cfRule type="expression" dxfId="509" priority="1007" stopIfTrue="1">
      <formula>$A1299&lt;&gt;""</formula>
    </cfRule>
  </conditionalFormatting>
  <conditionalFormatting sqref="B1300:I1300">
    <cfRule type="expression" dxfId="508" priority="237" stopIfTrue="1">
      <formula>$A1300&lt;&gt;""</formula>
    </cfRule>
  </conditionalFormatting>
  <conditionalFormatting sqref="B1300:I1304">
    <cfRule type="expression" dxfId="507" priority="245" stopIfTrue="1">
      <formula>$A1300&lt;&gt;""</formula>
    </cfRule>
  </conditionalFormatting>
  <conditionalFormatting sqref="B1300:I1305">
    <cfRule type="expression" dxfId="506" priority="3593" stopIfTrue="1">
      <formula>$A1300&lt;&gt;""</formula>
    </cfRule>
  </conditionalFormatting>
  <conditionalFormatting sqref="B1300:I1308">
    <cfRule type="expression" dxfId="505" priority="3868" stopIfTrue="1">
      <formula>$A1300&lt;&gt;""</formula>
    </cfRule>
    <cfRule type="expression" dxfId="504" priority="3426" stopIfTrue="1">
      <formula>$A1300&lt;&gt;""</formula>
    </cfRule>
  </conditionalFormatting>
  <conditionalFormatting sqref="B1300:I1315">
    <cfRule type="expression" dxfId="503" priority="4341" stopIfTrue="1">
      <formula>$A1300&lt;&gt;""</formula>
    </cfRule>
  </conditionalFormatting>
  <conditionalFormatting sqref="B1301:I1303">
    <cfRule type="expression" dxfId="502" priority="3199" stopIfTrue="1">
      <formula>$A1301&lt;&gt;""</formula>
    </cfRule>
  </conditionalFormatting>
  <conditionalFormatting sqref="B1302:I1305">
    <cfRule type="expression" dxfId="501" priority="3413" stopIfTrue="1">
      <formula>$A1302&lt;&gt;""</formula>
    </cfRule>
  </conditionalFormatting>
  <conditionalFormatting sqref="B1303:I1306">
    <cfRule type="expression" dxfId="500" priority="229" stopIfTrue="1">
      <formula>$A1303&lt;&gt;""</formula>
    </cfRule>
  </conditionalFormatting>
  <conditionalFormatting sqref="B1305:I1310">
    <cfRule type="expression" dxfId="499" priority="213" stopIfTrue="1">
      <formula>$A1305&lt;&gt;""</formula>
    </cfRule>
  </conditionalFormatting>
  <conditionalFormatting sqref="B1305:I1324">
    <cfRule type="expression" dxfId="498" priority="4325" stopIfTrue="1">
      <formula>$A1305&lt;&gt;""</formula>
    </cfRule>
  </conditionalFormatting>
  <conditionalFormatting sqref="B1307:I1311">
    <cfRule type="expression" dxfId="497" priority="3439" stopIfTrue="1">
      <formula>$A1307&lt;&gt;""</formula>
    </cfRule>
  </conditionalFormatting>
  <conditionalFormatting sqref="B1309:I1310">
    <cfRule type="expression" dxfId="496" priority="226" stopIfTrue="1">
      <formula>$A1309&lt;&gt;""</formula>
    </cfRule>
  </conditionalFormatting>
  <conditionalFormatting sqref="B1310:I1310">
    <cfRule type="expression" dxfId="495" priority="221" stopIfTrue="1">
      <formula>$A1310&lt;&gt;""</formula>
    </cfRule>
  </conditionalFormatting>
  <conditionalFormatting sqref="B1311:I1317">
    <cfRule type="expression" dxfId="494" priority="201" stopIfTrue="1">
      <formula>$A1311&lt;&gt;""</formula>
    </cfRule>
  </conditionalFormatting>
  <conditionalFormatting sqref="B1311:I1319">
    <cfRule type="expression" dxfId="493" priority="168" stopIfTrue="1">
      <formula>$A1311&lt;&gt;""</formula>
    </cfRule>
  </conditionalFormatting>
  <conditionalFormatting sqref="B1311:I1331">
    <cfRule type="expression" dxfId="492" priority="4249" stopIfTrue="1">
      <formula>$A1311&lt;&gt;""</formula>
    </cfRule>
    <cfRule type="expression" dxfId="491" priority="4234" stopIfTrue="1">
      <formula>$A1311&lt;&gt;""</formula>
    </cfRule>
  </conditionalFormatting>
  <conditionalFormatting sqref="B1314:I1314">
    <cfRule type="expression" dxfId="490" priority="4309" stopIfTrue="1">
      <formula>$A1314&lt;&gt;""</formula>
    </cfRule>
  </conditionalFormatting>
  <conditionalFormatting sqref="B1314:I1315">
    <cfRule type="expression" dxfId="489" priority="158" stopIfTrue="1">
      <formula>$A1314&lt;&gt;""</formula>
    </cfRule>
  </conditionalFormatting>
  <conditionalFormatting sqref="B1314:I1318">
    <cfRule type="expression" dxfId="488" priority="4294" stopIfTrue="1">
      <formula>$A1314&lt;&gt;""</formula>
    </cfRule>
  </conditionalFormatting>
  <conditionalFormatting sqref="B1315:I1315">
    <cfRule type="expression" dxfId="487" priority="3299" stopIfTrue="1">
      <formula>$A1315&lt;&gt;""</formula>
    </cfRule>
  </conditionalFormatting>
  <conditionalFormatting sqref="B1315:I1316">
    <cfRule type="expression" dxfId="486" priority="2499" stopIfTrue="1">
      <formula>$A1315&lt;&gt;""</formula>
    </cfRule>
  </conditionalFormatting>
  <conditionalFormatting sqref="B1316:I1318">
    <cfRule type="expression" dxfId="485" priority="4264" stopIfTrue="1">
      <formula>$A1316&lt;&gt;""</formula>
    </cfRule>
  </conditionalFormatting>
  <conditionalFormatting sqref="B1317:I1317">
    <cfRule type="expression" dxfId="484" priority="3577" stopIfTrue="1">
      <formula>$A1317&lt;&gt;""</formula>
    </cfRule>
  </conditionalFormatting>
  <conditionalFormatting sqref="B1317:I1318">
    <cfRule type="expression" dxfId="483" priority="156" stopIfTrue="1">
      <formula>$A1317&lt;&gt;""</formula>
    </cfRule>
  </conditionalFormatting>
  <conditionalFormatting sqref="B1317:I1321">
    <cfRule type="expression" dxfId="482" priority="3269" stopIfTrue="1">
      <formula>$A1317&lt;&gt;""</formula>
    </cfRule>
  </conditionalFormatting>
  <conditionalFormatting sqref="B1318:I1318">
    <cfRule type="expression" dxfId="481" priority="3254" stopIfTrue="1">
      <formula>$A1318&lt;&gt;""</formula>
    </cfRule>
  </conditionalFormatting>
  <conditionalFormatting sqref="B1319:I1319">
    <cfRule type="expression" dxfId="480" priority="199" stopIfTrue="1">
      <formula>$A1319&lt;&gt;""</formula>
    </cfRule>
  </conditionalFormatting>
  <conditionalFormatting sqref="B1320:I1322">
    <cfRule type="expression" dxfId="479" priority="141" stopIfTrue="1">
      <formula>$A1320&lt;&gt;""</formula>
    </cfRule>
    <cfRule type="expression" dxfId="478" priority="3224" stopIfTrue="1">
      <formula>$A1320&lt;&gt;""</formula>
    </cfRule>
  </conditionalFormatting>
  <conditionalFormatting sqref="B1321:I1324">
    <cfRule type="expression" dxfId="477" priority="4219" stopIfTrue="1">
      <formula>$A1321&lt;&gt;""</formula>
    </cfRule>
  </conditionalFormatting>
  <conditionalFormatting sqref="B1321:I1325">
    <cfRule type="expression" dxfId="476" priority="1489" stopIfTrue="1">
      <formula>$A1321&lt;&gt;""</formula>
    </cfRule>
  </conditionalFormatting>
  <conditionalFormatting sqref="B1325:I1326">
    <cfRule type="expression" dxfId="475" priority="7" stopIfTrue="1">
      <formula>$A1325&lt;&gt;""</formula>
    </cfRule>
  </conditionalFormatting>
  <conditionalFormatting sqref="B1326:I1326">
    <cfRule type="expression" dxfId="474" priority="3092" stopIfTrue="1">
      <formula>$A1326&lt;&gt;""</formula>
    </cfRule>
    <cfRule type="expression" dxfId="473" priority="3107" stopIfTrue="1">
      <formula>$A1326&lt;&gt;""</formula>
    </cfRule>
  </conditionalFormatting>
  <conditionalFormatting sqref="B1327:I1327">
    <cfRule type="expression" dxfId="472" priority="2495" stopIfTrue="1">
      <formula>$A1327&lt;&gt;""</formula>
    </cfRule>
  </conditionalFormatting>
  <conditionalFormatting sqref="B1331:I1333">
    <cfRule type="expression" dxfId="471" priority="1487" stopIfTrue="1">
      <formula>$A1331&lt;&gt;""</formula>
    </cfRule>
  </conditionalFormatting>
  <conditionalFormatting sqref="B1358:I1379">
    <cfRule type="expression" dxfId="470" priority="89" stopIfTrue="1">
      <formula>$A1358&lt;&gt;""</formula>
    </cfRule>
  </conditionalFormatting>
  <conditionalFormatting sqref="B107:J350">
    <cfRule type="expression" dxfId="469" priority="11" stopIfTrue="1">
      <formula>$A107&lt;&gt;""</formula>
    </cfRule>
  </conditionalFormatting>
  <conditionalFormatting sqref="B360:J421">
    <cfRule type="expression" dxfId="468" priority="4889" stopIfTrue="1">
      <formula>$A360&lt;&gt;""</formula>
    </cfRule>
  </conditionalFormatting>
  <conditionalFormatting sqref="B457:J459">
    <cfRule type="expression" dxfId="467" priority="4850" stopIfTrue="1">
      <formula>$A457&lt;&gt;""</formula>
    </cfRule>
  </conditionalFormatting>
  <conditionalFormatting sqref="B467:J469">
    <cfRule type="expression" dxfId="466" priority="4605" stopIfTrue="1">
      <formula>$A467&lt;&gt;""</formula>
    </cfRule>
  </conditionalFormatting>
  <conditionalFormatting sqref="B599:J638">
    <cfRule type="expression" dxfId="465" priority="4630" stopIfTrue="1">
      <formula>$A599&lt;&gt;""</formula>
    </cfRule>
  </conditionalFormatting>
  <conditionalFormatting sqref="B1053:J1055">
    <cfRule type="expression" dxfId="464" priority="4845" stopIfTrue="1">
      <formula>$A1053&lt;&gt;""</formula>
    </cfRule>
  </conditionalFormatting>
  <conditionalFormatting sqref="B1263:J4374 A107:A5000">
    <cfRule type="expression" dxfId="463" priority="4634" stopIfTrue="1">
      <formula>$A107&lt;&gt;""</formula>
    </cfRule>
  </conditionalFormatting>
  <conditionalFormatting sqref="B1396:J1417">
    <cfRule type="expression" dxfId="462" priority="88" stopIfTrue="1">
      <formula>$A1396&lt;&gt;""</formula>
    </cfRule>
  </conditionalFormatting>
  <conditionalFormatting sqref="F350">
    <cfRule type="expression" dxfId="461" priority="4628" stopIfTrue="1">
      <formula>$A350&lt;&gt;""</formula>
    </cfRule>
  </conditionalFormatting>
  <conditionalFormatting sqref="F1086">
    <cfRule type="expression" dxfId="460" priority="2188" stopIfTrue="1">
      <formula>$A1086&lt;&gt;""</formula>
    </cfRule>
  </conditionalFormatting>
  <conditionalFormatting sqref="F1094:F1095">
    <cfRule type="expression" dxfId="459" priority="2238" stopIfTrue="1">
      <formula>$A1094&lt;&gt;""</formula>
    </cfRule>
  </conditionalFormatting>
  <conditionalFormatting sqref="F1235:F1238">
    <cfRule type="expression" dxfId="458" priority="1088" stopIfTrue="1">
      <formula>$A1235&lt;&gt;""</formula>
    </cfRule>
  </conditionalFormatting>
  <conditionalFormatting sqref="F1240:F1246">
    <cfRule type="expression" dxfId="457" priority="380" stopIfTrue="1">
      <formula>$A1240&lt;&gt;""</formula>
    </cfRule>
  </conditionalFormatting>
  <conditionalFormatting sqref="F1248:F1263">
    <cfRule type="expression" dxfId="456" priority="402" stopIfTrue="1">
      <formula>$A1248&lt;&gt;""</formula>
    </cfRule>
  </conditionalFormatting>
  <conditionalFormatting sqref="F1318:F1320">
    <cfRule type="expression" dxfId="455" priority="143" stopIfTrue="1">
      <formula>$A1318&lt;&gt;""</formula>
    </cfRule>
  </conditionalFormatting>
  <conditionalFormatting sqref="F1323:F1328">
    <cfRule type="expression" dxfId="454" priority="6" stopIfTrue="1">
      <formula>$A1323&lt;&gt;""</formula>
    </cfRule>
  </conditionalFormatting>
  <conditionalFormatting sqref="F1330:F1334">
    <cfRule type="expression" dxfId="453" priority="5" stopIfTrue="1">
      <formula>$A1330&lt;&gt;""</formula>
    </cfRule>
  </conditionalFormatting>
  <conditionalFormatting sqref="F1338:F1340">
    <cfRule type="expression" dxfId="452" priority="111" stopIfTrue="1">
      <formula>$A1338&lt;&gt;""</formula>
    </cfRule>
  </conditionalFormatting>
  <conditionalFormatting sqref="F1344:F1346">
    <cfRule type="expression" dxfId="451" priority="85" stopIfTrue="1">
      <formula>$A1344&lt;&gt;""</formula>
    </cfRule>
  </conditionalFormatting>
  <conditionalFormatting sqref="F1348:F1350">
    <cfRule type="expression" dxfId="450" priority="2459" stopIfTrue="1">
      <formula>$A1348&lt;&gt;""</formula>
    </cfRule>
  </conditionalFormatting>
  <conditionalFormatting sqref="F1354:F1356">
    <cfRule type="expression" dxfId="449" priority="1453" stopIfTrue="1">
      <formula>$A1354&lt;&gt;""</formula>
    </cfRule>
  </conditionalFormatting>
  <conditionalFormatting sqref="F1374:F1376">
    <cfRule type="expression" dxfId="448" priority="113" stopIfTrue="1">
      <formula>$A1374&lt;&gt;""</formula>
    </cfRule>
  </conditionalFormatting>
  <conditionalFormatting sqref="F1380:F1382">
    <cfRule type="expression" dxfId="447" priority="87" stopIfTrue="1">
      <formula>$A1380&lt;&gt;""</formula>
    </cfRule>
  </conditionalFormatting>
  <conditionalFormatting sqref="F1384:F1386">
    <cfRule type="expression" dxfId="446" priority="2461" stopIfTrue="1">
      <formula>$A1384&lt;&gt;""</formula>
    </cfRule>
  </conditionalFormatting>
  <conditionalFormatting sqref="F1390:F1392">
    <cfRule type="expression" dxfId="445" priority="1455" stopIfTrue="1">
      <formula>$A1390&lt;&gt;""</formula>
    </cfRule>
  </conditionalFormatting>
  <conditionalFormatting sqref="F472:H474">
    <cfRule type="expression" dxfId="444" priority="4767" stopIfTrue="1">
      <formula>$A472&lt;&gt;""</formula>
    </cfRule>
  </conditionalFormatting>
  <conditionalFormatting sqref="F476:H478">
    <cfRule type="expression" dxfId="443" priority="4857" stopIfTrue="1">
      <formula>$A476&lt;&gt;""</formula>
    </cfRule>
  </conditionalFormatting>
  <conditionalFormatting sqref="F482:H488">
    <cfRule type="expression" dxfId="442" priority="4603" stopIfTrue="1">
      <formula>$A482&lt;&gt;""</formula>
    </cfRule>
  </conditionalFormatting>
  <conditionalFormatting sqref="F493:H499">
    <cfRule type="expression" dxfId="441" priority="4569" stopIfTrue="1">
      <formula>$A493&lt;&gt;""</formula>
    </cfRule>
  </conditionalFormatting>
  <conditionalFormatting sqref="F505:H508 H508:H511">
    <cfRule type="expression" dxfId="440" priority="4568" stopIfTrue="1">
      <formula>$A505&lt;&gt;""</formula>
    </cfRule>
  </conditionalFormatting>
  <conditionalFormatting sqref="F1131:H1131">
    <cfRule type="expression" dxfId="439" priority="4908" stopIfTrue="1">
      <formula>$A1131&lt;&gt;""</formula>
    </cfRule>
  </conditionalFormatting>
  <conditionalFormatting sqref="F1132:H1132">
    <cfRule type="expression" dxfId="438" priority="2492" stopIfTrue="1">
      <formula>$A1132&lt;&gt;""</formula>
    </cfRule>
  </conditionalFormatting>
  <conditionalFormatting sqref="F1137:H1138">
    <cfRule type="expression" dxfId="437" priority="1484" stopIfTrue="1">
      <formula>$A1137&lt;&gt;""</formula>
    </cfRule>
  </conditionalFormatting>
  <conditionalFormatting sqref="F1251:H1252">
    <cfRule type="expression" dxfId="436" priority="1006" stopIfTrue="1">
      <formula>$A1251&lt;&gt;""</formula>
    </cfRule>
  </conditionalFormatting>
  <conditionalFormatting sqref="F1257:H1259">
    <cfRule type="expression" dxfId="435" priority="870" stopIfTrue="1">
      <formula>$A1257&lt;&gt;""</formula>
    </cfRule>
  </conditionalFormatting>
  <conditionalFormatting sqref="F1257:H1264">
    <cfRule type="expression" dxfId="434" priority="3354" stopIfTrue="1">
      <formula>$A1257&lt;&gt;""</formula>
    </cfRule>
  </conditionalFormatting>
  <conditionalFormatting sqref="F1260:H1260">
    <cfRule type="expression" dxfId="433" priority="3764" stopIfTrue="1">
      <formula>$A1260&lt;&gt;""</formula>
    </cfRule>
  </conditionalFormatting>
  <conditionalFormatting sqref="F1261:H1261">
    <cfRule type="expression" dxfId="432" priority="2491" stopIfTrue="1">
      <formula>$A1261&lt;&gt;""</formula>
    </cfRule>
  </conditionalFormatting>
  <conditionalFormatting sqref="F1263:H1270">
    <cfRule type="expression" dxfId="431" priority="2040" stopIfTrue="1">
      <formula>$A1263&lt;&gt;""</formula>
    </cfRule>
  </conditionalFormatting>
  <conditionalFormatting sqref="F1264:H1265">
    <cfRule type="expression" dxfId="430" priority="530" stopIfTrue="1">
      <formula>$A1264&lt;&gt;""</formula>
    </cfRule>
  </conditionalFormatting>
  <conditionalFormatting sqref="F1267:H1267">
    <cfRule type="expression" dxfId="429" priority="1483" stopIfTrue="1">
      <formula>$A1267&lt;&gt;""</formula>
    </cfRule>
  </conditionalFormatting>
  <conditionalFormatting sqref="F1253:J1280">
    <cfRule type="expression" dxfId="428" priority="4750" stopIfTrue="1">
      <formula>$A1253&lt;&gt;""</formula>
    </cfRule>
  </conditionalFormatting>
  <conditionalFormatting sqref="G1251:H1252">
    <cfRule type="expression" dxfId="427" priority="787" stopIfTrue="1">
      <formula>$A1251&lt;&gt;""</formula>
    </cfRule>
  </conditionalFormatting>
  <conditionalFormatting sqref="G1252:H1252">
    <cfRule type="expression" dxfId="426" priority="752" stopIfTrue="1">
      <formula>$A1252&lt;&gt;""</formula>
    </cfRule>
  </conditionalFormatting>
  <conditionalFormatting sqref="G1253:H1254">
    <cfRule type="expression" dxfId="425" priority="2379" stopIfTrue="1">
      <formula>$A1253&lt;&gt;""</formula>
    </cfRule>
  </conditionalFormatting>
  <conditionalFormatting sqref="G1254:H1254">
    <cfRule type="expression" dxfId="424" priority="2344" stopIfTrue="1">
      <formula>$A1254&lt;&gt;""</formula>
    </cfRule>
  </conditionalFormatting>
  <conditionalFormatting sqref="G1257:H1258">
    <cfRule type="expression" dxfId="423" priority="446" stopIfTrue="1">
      <formula>$A1257&lt;&gt;""</formula>
    </cfRule>
  </conditionalFormatting>
  <conditionalFormatting sqref="G1258:H1258">
    <cfRule type="expression" dxfId="422" priority="411" stopIfTrue="1">
      <formula>$A1258&lt;&gt;""</formula>
    </cfRule>
  </conditionalFormatting>
  <conditionalFormatting sqref="G1259:H1260">
    <cfRule type="expression" dxfId="421" priority="1373" stopIfTrue="1">
      <formula>$A1259&lt;&gt;""</formula>
    </cfRule>
  </conditionalFormatting>
  <conditionalFormatting sqref="G1260:H1260">
    <cfRule type="expression" dxfId="420" priority="1338" stopIfTrue="1">
      <formula>$A1260&lt;&gt;""</formula>
    </cfRule>
  </conditionalFormatting>
  <conditionalFormatting sqref="G1251:I1251">
    <cfRule type="expression" dxfId="419" priority="892" stopIfTrue="1">
      <formula>$A1251&lt;&gt;""</formula>
    </cfRule>
    <cfRule type="expression" dxfId="418" priority="919" stopIfTrue="1">
      <formula>$A1251&lt;&gt;""</formula>
    </cfRule>
    <cfRule type="expression" dxfId="417" priority="903" stopIfTrue="1">
      <formula>$A1251&lt;&gt;""</formula>
    </cfRule>
    <cfRule type="expression" dxfId="416" priority="929" stopIfTrue="1">
      <formula>$A1251&lt;&gt;""</formula>
    </cfRule>
  </conditionalFormatting>
  <conditionalFormatting sqref="G1252:I1252">
    <cfRule type="expression" dxfId="415" priority="771" stopIfTrue="1">
      <formula>$A1252&lt;&gt;""</formula>
    </cfRule>
    <cfRule type="expression" dxfId="414" priority="760" stopIfTrue="1">
      <formula>$A1252&lt;&gt;""</formula>
    </cfRule>
    <cfRule type="expression" dxfId="413" priority="788" stopIfTrue="1">
      <formula>$A1252&lt;&gt;""</formula>
    </cfRule>
    <cfRule type="expression" dxfId="412" priority="797" stopIfTrue="1">
      <formula>$A1252&lt;&gt;""</formula>
    </cfRule>
  </conditionalFormatting>
  <conditionalFormatting sqref="G1253:I1253">
    <cfRule type="expression" dxfId="411" priority="2872" stopIfTrue="1">
      <formula>$A1253&lt;&gt;""</formula>
    </cfRule>
    <cfRule type="expression" dxfId="410" priority="2883" stopIfTrue="1">
      <formula>$A1253&lt;&gt;""</formula>
    </cfRule>
    <cfRule type="expression" dxfId="409" priority="2899" stopIfTrue="1">
      <formula>$A1253&lt;&gt;""</formula>
    </cfRule>
    <cfRule type="expression" dxfId="408" priority="2909" stopIfTrue="1">
      <formula>$A1253&lt;&gt;""</formula>
    </cfRule>
  </conditionalFormatting>
  <conditionalFormatting sqref="G1254:I1254">
    <cfRule type="expression" dxfId="407" priority="2380" stopIfTrue="1">
      <formula>$A1254&lt;&gt;""</formula>
    </cfRule>
    <cfRule type="expression" dxfId="406" priority="2352" stopIfTrue="1">
      <formula>$A1254&lt;&gt;""</formula>
    </cfRule>
    <cfRule type="expression" dxfId="405" priority="2363" stopIfTrue="1">
      <formula>$A1254&lt;&gt;""</formula>
    </cfRule>
    <cfRule type="expression" dxfId="404" priority="2389" stopIfTrue="1">
      <formula>$A1254&lt;&gt;""</formula>
    </cfRule>
  </conditionalFormatting>
  <conditionalFormatting sqref="G1257:I1257">
    <cfRule type="expression" dxfId="403" priority="651" stopIfTrue="1">
      <formula>$A1257&lt;&gt;""</formula>
    </cfRule>
    <cfRule type="expression" dxfId="402" priority="635" stopIfTrue="1">
      <formula>$A1257&lt;&gt;""</formula>
    </cfRule>
    <cfRule type="expression" dxfId="401" priority="624" stopIfTrue="1">
      <formula>$A1257&lt;&gt;""</formula>
    </cfRule>
    <cfRule type="expression" dxfId="400" priority="661" stopIfTrue="1">
      <formula>$A1257&lt;&gt;""</formula>
    </cfRule>
  </conditionalFormatting>
  <conditionalFormatting sqref="G1258:I1258">
    <cfRule type="expression" dxfId="399" priority="430" stopIfTrue="1">
      <formula>$A1258&lt;&gt;""</formula>
    </cfRule>
    <cfRule type="expression" dxfId="398" priority="447" stopIfTrue="1">
      <formula>$A1258&lt;&gt;""</formula>
    </cfRule>
    <cfRule type="expression" dxfId="397" priority="456" stopIfTrue="1">
      <formula>$A1258&lt;&gt;""</formula>
    </cfRule>
    <cfRule type="expression" dxfId="396" priority="419" stopIfTrue="1">
      <formula>$A1258&lt;&gt;""</formula>
    </cfRule>
  </conditionalFormatting>
  <conditionalFormatting sqref="G1259:I1259">
    <cfRule type="expression" dxfId="395" priority="1778" stopIfTrue="1">
      <formula>$A1259&lt;&gt;""</formula>
    </cfRule>
    <cfRule type="expression" dxfId="394" priority="1789" stopIfTrue="1">
      <formula>$A1259&lt;&gt;""</formula>
    </cfRule>
    <cfRule type="expression" dxfId="393" priority="1815" stopIfTrue="1">
      <formula>$A1259&lt;&gt;""</formula>
    </cfRule>
    <cfRule type="expression" dxfId="392" priority="1805" stopIfTrue="1">
      <formula>$A1259&lt;&gt;""</formula>
    </cfRule>
  </conditionalFormatting>
  <conditionalFormatting sqref="G1260:I1260">
    <cfRule type="expression" dxfId="391" priority="1374" stopIfTrue="1">
      <formula>$A1260&lt;&gt;""</formula>
    </cfRule>
    <cfRule type="expression" dxfId="390" priority="1383" stopIfTrue="1">
      <formula>$A1260&lt;&gt;""</formula>
    </cfRule>
    <cfRule type="expression" dxfId="389" priority="1346" stopIfTrue="1">
      <formula>$A1260&lt;&gt;""</formula>
    </cfRule>
    <cfRule type="expression" dxfId="388" priority="1357" stopIfTrue="1">
      <formula>$A1260&lt;&gt;""</formula>
    </cfRule>
  </conditionalFormatting>
  <conditionalFormatting sqref="H474:H476">
    <cfRule type="expression" dxfId="387" priority="4771" stopIfTrue="1">
      <formula>$A474&lt;&gt;""</formula>
    </cfRule>
  </conditionalFormatting>
  <conditionalFormatting sqref="H484:H490">
    <cfRule type="expression" dxfId="386" priority="4601" stopIfTrue="1">
      <formula>$A484&lt;&gt;""</formula>
    </cfRule>
  </conditionalFormatting>
  <conditionalFormatting sqref="H495:H501">
    <cfRule type="expression" dxfId="385" priority="4567" stopIfTrue="1">
      <formula>$A495&lt;&gt;""</formula>
    </cfRule>
  </conditionalFormatting>
  <conditionalFormatting sqref="H1087:H1094">
    <cfRule type="expression" dxfId="384" priority="2142" stopIfTrue="1">
      <formula>#REF!&lt;&gt;""</formula>
    </cfRule>
    <cfRule type="expression" dxfId="383" priority="2126" stopIfTrue="1">
      <formula>#REF!&lt;&gt;""</formula>
    </cfRule>
    <cfRule type="expression" dxfId="382" priority="2125" stopIfTrue="1">
      <formula>$A1087&lt;&gt;""</formula>
    </cfRule>
    <cfRule type="expression" dxfId="381" priority="2118" stopIfTrue="1">
      <formula>#REF!&lt;&gt;""</formula>
    </cfRule>
    <cfRule type="expression" dxfId="380" priority="2163" stopIfTrue="1">
      <formula>#REF!&lt;&gt;""</formula>
    </cfRule>
    <cfRule type="expression" dxfId="379" priority="2123" stopIfTrue="1">
      <formula>#REF!&lt;&gt;""</formula>
    </cfRule>
    <cfRule type="expression" dxfId="378" priority="2171" stopIfTrue="1">
      <formula>#REF!&lt;&gt;""</formula>
    </cfRule>
    <cfRule type="expression" dxfId="377" priority="2177" stopIfTrue="1">
      <formula>#REF!&lt;&gt;""</formula>
    </cfRule>
    <cfRule type="expression" dxfId="376" priority="2155" stopIfTrue="1">
      <formula>#REF!&lt;&gt;""</formula>
    </cfRule>
    <cfRule type="expression" dxfId="375" priority="2153" stopIfTrue="1">
      <formula>#REF!&lt;&gt;""</formula>
    </cfRule>
  </conditionalFormatting>
  <conditionalFormatting sqref="H1095:H1133">
    <cfRule type="expression" dxfId="374" priority="2567" stopIfTrue="1">
      <formula>#REF!&lt;&gt;""</formula>
    </cfRule>
    <cfRule type="expression" dxfId="373" priority="2596" stopIfTrue="1">
      <formula>#REF!&lt;&gt;""</formula>
    </cfRule>
    <cfRule type="expression" dxfId="372" priority="2580" stopIfTrue="1">
      <formula>#REF!&lt;&gt;""</formula>
    </cfRule>
    <cfRule type="expression" dxfId="371" priority="2550" stopIfTrue="1">
      <formula>$A1095&lt;&gt;""</formula>
    </cfRule>
    <cfRule type="expression" dxfId="370" priority="2578" stopIfTrue="1">
      <formula>#REF!&lt;&gt;""</formula>
    </cfRule>
    <cfRule type="expression" dxfId="369" priority="2588" stopIfTrue="1">
      <formula>#REF!&lt;&gt;""</formula>
    </cfRule>
    <cfRule type="expression" dxfId="368" priority="2543" stopIfTrue="1">
      <formula>#REF!&lt;&gt;""</formula>
    </cfRule>
    <cfRule type="expression" dxfId="367" priority="2548" stopIfTrue="1">
      <formula>#REF!&lt;&gt;""</formula>
    </cfRule>
    <cfRule type="expression" dxfId="366" priority="2602" stopIfTrue="1">
      <formula>#REF!&lt;&gt;""</formula>
    </cfRule>
    <cfRule type="expression" dxfId="365" priority="2551" stopIfTrue="1">
      <formula>#REF!&lt;&gt;""</formula>
    </cfRule>
  </conditionalFormatting>
  <conditionalFormatting sqref="H1129:H1152">
    <cfRule type="expression" dxfId="364" priority="4546" stopIfTrue="1">
      <formula>#REF!&lt;&gt;""</formula>
    </cfRule>
  </conditionalFormatting>
  <conditionalFormatting sqref="H1129:H1243">
    <cfRule type="expression" dxfId="363" priority="2665" stopIfTrue="1">
      <formula>#REF!&lt;&gt;""</formula>
    </cfRule>
    <cfRule type="expression" dxfId="362" priority="2673" stopIfTrue="1">
      <formula>#REF!&lt;&gt;""</formula>
    </cfRule>
    <cfRule type="expression" dxfId="361" priority="2657" stopIfTrue="1">
      <formula>#REF!&lt;&gt;""</formula>
    </cfRule>
    <cfRule type="expression" dxfId="360" priority="2625" stopIfTrue="1">
      <formula>#REF!&lt;&gt;""</formula>
    </cfRule>
    <cfRule type="expression" dxfId="359" priority="2644" stopIfTrue="1">
      <formula>#REF!&lt;&gt;""</formula>
    </cfRule>
    <cfRule type="expression" dxfId="358" priority="2620" stopIfTrue="1">
      <formula>#REF!&lt;&gt;""</formula>
    </cfRule>
    <cfRule type="expression" dxfId="357" priority="2628" stopIfTrue="1">
      <formula>#REF!&lt;&gt;""</formula>
    </cfRule>
    <cfRule type="expression" dxfId="356" priority="2655" stopIfTrue="1">
      <formula>#REF!&lt;&gt;""</formula>
    </cfRule>
    <cfRule type="expression" dxfId="355" priority="2627" stopIfTrue="1">
      <formula>$A1129&lt;&gt;""</formula>
    </cfRule>
  </conditionalFormatting>
  <conditionalFormatting sqref="H1129:H1245">
    <cfRule type="expression" dxfId="354" priority="3950" stopIfTrue="1">
      <formula>#REF!&lt;&gt;""</formula>
    </cfRule>
  </conditionalFormatting>
  <conditionalFormatting sqref="H1129:H1250">
    <cfRule type="expression" dxfId="353" priority="4469" stopIfTrue="1">
      <formula>#REF!&lt;&gt;""</formula>
    </cfRule>
  </conditionalFormatting>
  <conditionalFormatting sqref="H1129:H1251">
    <cfRule type="expression" dxfId="352" priority="3925" stopIfTrue="1">
      <formula>#REF!&lt;&gt;""</formula>
    </cfRule>
  </conditionalFormatting>
  <conditionalFormatting sqref="H1129:H1269">
    <cfRule type="expression" dxfId="351" priority="4450" stopIfTrue="1">
      <formula>#REF!&lt;&gt;""</formula>
    </cfRule>
  </conditionalFormatting>
  <conditionalFormatting sqref="H1132:H1137">
    <cfRule type="expression" dxfId="350" priority="4809" stopIfTrue="1">
      <formula>$A1132&lt;&gt;""</formula>
    </cfRule>
  </conditionalFormatting>
  <conditionalFormatting sqref="H1134:H1135">
    <cfRule type="expression" dxfId="349" priority="1550" stopIfTrue="1">
      <formula>#REF!&lt;&gt;""</formula>
    </cfRule>
    <cfRule type="expression" dxfId="348" priority="1521" stopIfTrue="1">
      <formula>#REF!&lt;&gt;""</formula>
    </cfRule>
    <cfRule type="expression" dxfId="347" priority="1513" stopIfTrue="1">
      <formula>#REF!&lt;&gt;""</formula>
    </cfRule>
    <cfRule type="expression" dxfId="346" priority="1548" stopIfTrue="1">
      <formula>#REF!&lt;&gt;""</formula>
    </cfRule>
    <cfRule type="expression" dxfId="345" priority="1518" stopIfTrue="1">
      <formula>#REF!&lt;&gt;""</formula>
    </cfRule>
    <cfRule type="expression" dxfId="344" priority="1572" stopIfTrue="1">
      <formula>#REF!&lt;&gt;""</formula>
    </cfRule>
    <cfRule type="expression" dxfId="343" priority="1566" stopIfTrue="1">
      <formula>#REF!&lt;&gt;""</formula>
    </cfRule>
    <cfRule type="expression" dxfId="342" priority="1537" stopIfTrue="1">
      <formula>#REF!&lt;&gt;""</formula>
    </cfRule>
    <cfRule type="expression" dxfId="341" priority="1558" stopIfTrue="1">
      <formula>#REF!&lt;&gt;""</formula>
    </cfRule>
    <cfRule type="expression" dxfId="340" priority="1520" stopIfTrue="1">
      <formula>$A1134&lt;&gt;""</formula>
    </cfRule>
  </conditionalFormatting>
  <conditionalFormatting sqref="H1138">
    <cfRule type="expression" dxfId="339" priority="4044" stopIfTrue="1">
      <formula>#REF!&lt;&gt;""</formula>
    </cfRule>
    <cfRule type="expression" dxfId="338" priority="4042" stopIfTrue="1">
      <formula>#REF!&lt;&gt;""</formula>
    </cfRule>
  </conditionalFormatting>
  <conditionalFormatting sqref="H1138:H1143">
    <cfRule type="expression" dxfId="337" priority="2039" stopIfTrue="1">
      <formula>$A1138&lt;&gt;""</formula>
    </cfRule>
  </conditionalFormatting>
  <conditionalFormatting sqref="H1139">
    <cfRule type="expression" dxfId="336" priority="2489" stopIfTrue="1">
      <formula>#REF!&lt;&gt;""</formula>
    </cfRule>
  </conditionalFormatting>
  <conditionalFormatting sqref="H1144:H1145">
    <cfRule type="expression" dxfId="335" priority="1481" stopIfTrue="1">
      <formula>#REF!&lt;&gt;""</formula>
    </cfRule>
  </conditionalFormatting>
  <conditionalFormatting sqref="H1144:H1156">
    <cfRule type="expression" dxfId="334" priority="4541" stopIfTrue="1">
      <formula>#REF!&lt;&gt;""</formula>
    </cfRule>
  </conditionalFormatting>
  <conditionalFormatting sqref="H1148:H1165">
    <cfRule type="expression" dxfId="333" priority="4536" stopIfTrue="1">
      <formula>#REF!&lt;&gt;""</formula>
    </cfRule>
  </conditionalFormatting>
  <conditionalFormatting sqref="H1150">
    <cfRule type="expression" dxfId="332" priority="4035" stopIfTrue="1">
      <formula>#REF!&lt;&gt;""</formula>
    </cfRule>
    <cfRule type="expression" dxfId="331" priority="4030" stopIfTrue="1">
      <formula>#REF!&lt;&gt;""</formula>
    </cfRule>
  </conditionalFormatting>
  <conditionalFormatting sqref="H1151">
    <cfRule type="expression" dxfId="330" priority="2487" stopIfTrue="1">
      <formula>#REF!&lt;&gt;""</formula>
    </cfRule>
  </conditionalFormatting>
  <conditionalFormatting sqref="H1154">
    <cfRule type="expression" dxfId="329" priority="4025" stopIfTrue="1">
      <formula>#REF!&lt;&gt;""</formula>
    </cfRule>
  </conditionalFormatting>
  <conditionalFormatting sqref="H1155:H1157">
    <cfRule type="expression" dxfId="328" priority="1479" stopIfTrue="1">
      <formula>#REF!&lt;&gt;""</formula>
    </cfRule>
  </conditionalFormatting>
  <conditionalFormatting sqref="H1155:H1173">
    <cfRule type="expression" dxfId="327" priority="4530" stopIfTrue="1">
      <formula>#REF!&lt;&gt;""</formula>
    </cfRule>
  </conditionalFormatting>
  <conditionalFormatting sqref="H1160:H1162">
    <cfRule type="expression" dxfId="326" priority="1478" stopIfTrue="1">
      <formula>#REF!&lt;&gt;""</formula>
    </cfRule>
  </conditionalFormatting>
  <conditionalFormatting sqref="H1161">
    <cfRule type="expression" dxfId="325" priority="4020" stopIfTrue="1">
      <formula>#REF!&lt;&gt;""</formula>
    </cfRule>
  </conditionalFormatting>
  <conditionalFormatting sqref="H1162:H1181">
    <cfRule type="expression" dxfId="324" priority="4524" stopIfTrue="1">
      <formula>#REF!&lt;&gt;""</formula>
    </cfRule>
  </conditionalFormatting>
  <conditionalFormatting sqref="H1167:H1168">
    <cfRule type="expression" dxfId="323" priority="1477" stopIfTrue="1">
      <formula>#REF!&lt;&gt;""</formula>
    </cfRule>
  </conditionalFormatting>
  <conditionalFormatting sqref="H1168:H1173">
    <cfRule type="expression" dxfId="322" priority="4015" stopIfTrue="1">
      <formula>#REF!&lt;&gt;""</formula>
    </cfRule>
  </conditionalFormatting>
  <conditionalFormatting sqref="H1171:H1192">
    <cfRule type="expression" dxfId="321" priority="4510" stopIfTrue="1">
      <formula>#REF!&lt;&gt;""</formula>
    </cfRule>
  </conditionalFormatting>
  <conditionalFormatting sqref="H1173:H1178">
    <cfRule type="expression" dxfId="320" priority="4517" stopIfTrue="1">
      <formula>#REF!&lt;&gt;""</formula>
    </cfRule>
  </conditionalFormatting>
  <conditionalFormatting sqref="H1174:H1206">
    <cfRule type="expression" dxfId="319" priority="1196" stopIfTrue="1">
      <formula>#REF!&lt;&gt;""</formula>
    </cfRule>
  </conditionalFormatting>
  <conditionalFormatting sqref="H1179:H1184">
    <cfRule type="expression" dxfId="318" priority="4010" stopIfTrue="1">
      <formula>#REF!&lt;&gt;""</formula>
    </cfRule>
  </conditionalFormatting>
  <conditionalFormatting sqref="H1181:H1204">
    <cfRule type="expression" dxfId="317" priority="4496" stopIfTrue="1">
      <formula>#REF!&lt;&gt;""</formula>
    </cfRule>
  </conditionalFormatting>
  <conditionalFormatting sqref="H1183:H1189">
    <cfRule type="expression" dxfId="316" priority="4503" stopIfTrue="1">
      <formula>#REF!&lt;&gt;""</formula>
    </cfRule>
  </conditionalFormatting>
  <conditionalFormatting sqref="H1190:H1195">
    <cfRule type="expression" dxfId="315" priority="4005" stopIfTrue="1">
      <formula>#REF!&lt;&gt;""</formula>
    </cfRule>
  </conditionalFormatting>
  <conditionalFormatting sqref="H1191:H1210">
    <cfRule type="expression" dxfId="314" priority="4484" stopIfTrue="1">
      <formula>#REF!&lt;&gt;""</formula>
    </cfRule>
  </conditionalFormatting>
  <conditionalFormatting sqref="H1194:H1200">
    <cfRule type="expression" dxfId="313" priority="4489" stopIfTrue="1">
      <formula>#REF!&lt;&gt;""</formula>
    </cfRule>
  </conditionalFormatting>
  <conditionalFormatting sqref="H1195:H1228">
    <cfRule type="expression" dxfId="312" priority="4479" stopIfTrue="1">
      <formula>#REF!&lt;&gt;""</formula>
    </cfRule>
  </conditionalFormatting>
  <conditionalFormatting sqref="H1207:H1235">
    <cfRule type="expression" dxfId="311" priority="4474" stopIfTrue="1">
      <formula>#REF!&lt;&gt;""</formula>
    </cfRule>
  </conditionalFormatting>
  <conditionalFormatting sqref="H1227:H1232">
    <cfRule type="expression" dxfId="310" priority="3945" stopIfTrue="1">
      <formula>#REF!&lt;&gt;""</formula>
    </cfRule>
  </conditionalFormatting>
  <conditionalFormatting sqref="H1233:H1238">
    <cfRule type="expression" dxfId="309" priority="2026" stopIfTrue="1">
      <formula>#REF!&lt;&gt;""</formula>
    </cfRule>
  </conditionalFormatting>
  <conditionalFormatting sqref="H1235:H1240">
    <cfRule type="expression" dxfId="308" priority="4000" stopIfTrue="1">
      <formula>#REF!&lt;&gt;""</formula>
    </cfRule>
  </conditionalFormatting>
  <conditionalFormatting sqref="H1236">
    <cfRule type="expression" dxfId="307" priority="1164" stopIfTrue="1">
      <formula>#REF!&lt;&gt;""</formula>
    </cfRule>
    <cfRule type="expression" dxfId="306" priority="1126" stopIfTrue="1">
      <formula>$A1236&lt;&gt;""</formula>
    </cfRule>
    <cfRule type="expression" dxfId="305" priority="1194" stopIfTrue="1">
      <formula>#REF!&lt;&gt;""</formula>
    </cfRule>
    <cfRule type="expression" dxfId="304" priority="1156" stopIfTrue="1">
      <formula>#REF!&lt;&gt;""</formula>
    </cfRule>
    <cfRule type="expression" dxfId="303" priority="1124" stopIfTrue="1">
      <formula>#REF!&lt;&gt;""</formula>
    </cfRule>
    <cfRule type="expression" dxfId="302" priority="1154" stopIfTrue="1">
      <formula>#REF!&lt;&gt;""</formula>
    </cfRule>
    <cfRule type="expression" dxfId="301" priority="1143" stopIfTrue="1">
      <formula>#REF!&lt;&gt;""</formula>
    </cfRule>
    <cfRule type="expression" dxfId="300" priority="1127" stopIfTrue="1">
      <formula>#REF!&lt;&gt;""</formula>
    </cfRule>
  </conditionalFormatting>
  <conditionalFormatting sqref="H1236:H1237">
    <cfRule type="expression" dxfId="299" priority="1110" stopIfTrue="1">
      <formula>#REF!&lt;&gt;""</formula>
    </cfRule>
  </conditionalFormatting>
  <conditionalFormatting sqref="H1237">
    <cfRule type="expression" dxfId="298" priority="1043" stopIfTrue="1">
      <formula>#REF!&lt;&gt;""</formula>
    </cfRule>
    <cfRule type="expression" dxfId="297" priority="1059" stopIfTrue="1">
      <formula>#REF!&lt;&gt;""</formula>
    </cfRule>
    <cfRule type="expression" dxfId="296" priority="1042" stopIfTrue="1">
      <formula>$A1237&lt;&gt;""</formula>
    </cfRule>
    <cfRule type="expression" dxfId="295" priority="1080" stopIfTrue="1">
      <formula>#REF!&lt;&gt;""</formula>
    </cfRule>
    <cfRule type="expression" dxfId="294" priority="1072" stopIfTrue="1">
      <formula>#REF!&lt;&gt;""</formula>
    </cfRule>
    <cfRule type="expression" dxfId="293" priority="1070" stopIfTrue="1">
      <formula>#REF!&lt;&gt;""</formula>
    </cfRule>
    <cfRule type="expression" dxfId="292" priority="1035" stopIfTrue="1">
      <formula>#REF!&lt;&gt;""</formula>
    </cfRule>
    <cfRule type="expression" dxfId="291" priority="1040" stopIfTrue="1">
      <formula>#REF!&lt;&gt;""</formula>
    </cfRule>
  </conditionalFormatting>
  <conditionalFormatting sqref="H1238">
    <cfRule type="expression" dxfId="290" priority="2721" stopIfTrue="1">
      <formula>#REF!&lt;&gt;""</formula>
    </cfRule>
    <cfRule type="expression" dxfId="289" priority="3915" stopIfTrue="1">
      <formula>#REF!&lt;&gt;""</formula>
    </cfRule>
    <cfRule type="expression" dxfId="288" priority="2719" stopIfTrue="1">
      <formula>#REF!&lt;&gt;""</formula>
    </cfRule>
    <cfRule type="expression" dxfId="287" priority="2689" stopIfTrue="1">
      <formula>#REF!&lt;&gt;""</formula>
    </cfRule>
    <cfRule type="expression" dxfId="286" priority="2691" stopIfTrue="1">
      <formula>$A1238&lt;&gt;""</formula>
    </cfRule>
    <cfRule type="expression" dxfId="285" priority="2692" stopIfTrue="1">
      <formula>#REF!&lt;&gt;""</formula>
    </cfRule>
    <cfRule type="expression" dxfId="284" priority="2729" stopIfTrue="1">
      <formula>#REF!&lt;&gt;""</formula>
    </cfRule>
    <cfRule type="expression" dxfId="283" priority="2708" stopIfTrue="1">
      <formula>#REF!&lt;&gt;""</formula>
    </cfRule>
    <cfRule type="expression" dxfId="282" priority="2684" stopIfTrue="1">
      <formula>#REF!&lt;&gt;""</formula>
    </cfRule>
  </conditionalFormatting>
  <conditionalFormatting sqref="H1238:H1245">
    <cfRule type="expression" dxfId="281" priority="2744" stopIfTrue="1">
      <formula>#REF!&lt;&gt;""</formula>
    </cfRule>
    <cfRule type="expression" dxfId="280" priority="2749" stopIfTrue="1">
      <formula>#REF!&lt;&gt;""</formula>
    </cfRule>
    <cfRule type="expression" dxfId="279" priority="2751" stopIfTrue="1">
      <formula>$A1238&lt;&gt;""</formula>
    </cfRule>
    <cfRule type="expression" dxfId="278" priority="2768" stopIfTrue="1">
      <formula>#REF!&lt;&gt;""</formula>
    </cfRule>
    <cfRule type="expression" dxfId="277" priority="2779" stopIfTrue="1">
      <formula>#REF!&lt;&gt;""</formula>
    </cfRule>
    <cfRule type="expression" dxfId="276" priority="2781" stopIfTrue="1">
      <formula>#REF!&lt;&gt;""</formula>
    </cfRule>
    <cfRule type="expression" dxfId="275" priority="2752" stopIfTrue="1">
      <formula>#REF!&lt;&gt;""</formula>
    </cfRule>
    <cfRule type="expression" dxfId="274" priority="3910" stopIfTrue="1">
      <formula>#REF!&lt;&gt;""</formula>
    </cfRule>
    <cfRule type="expression" dxfId="273" priority="3900" stopIfTrue="1">
      <formula>#REF!&lt;&gt;""</formula>
    </cfRule>
  </conditionalFormatting>
  <conditionalFormatting sqref="H1238:H1253">
    <cfRule type="expression" dxfId="272" priority="4464" stopIfTrue="1">
      <formula>#REF!&lt;&gt;""</formula>
    </cfRule>
  </conditionalFormatting>
  <conditionalFormatting sqref="H1238:H1259">
    <cfRule type="expression" dxfId="271" priority="3980" stopIfTrue="1">
      <formula>#REF!&lt;&gt;""</formula>
    </cfRule>
  </conditionalFormatting>
  <conditionalFormatting sqref="H1239">
    <cfRule type="expression" dxfId="270" priority="2484" stopIfTrue="1">
      <formula>#REF!&lt;&gt;""</formula>
    </cfRule>
    <cfRule type="expression" dxfId="269" priority="2265" stopIfTrue="1">
      <formula>#REF!&lt;&gt;""</formula>
    </cfRule>
    <cfRule type="expression" dxfId="268" priority="2305" stopIfTrue="1">
      <formula>#REF!&lt;&gt;""</formula>
    </cfRule>
    <cfRule type="expression" dxfId="267" priority="2268" stopIfTrue="1">
      <formula>#REF!&lt;&gt;""</formula>
    </cfRule>
    <cfRule type="expression" dxfId="266" priority="2267" stopIfTrue="1">
      <formula>$A1239&lt;&gt;""</formula>
    </cfRule>
    <cfRule type="expression" dxfId="265" priority="2297" stopIfTrue="1">
      <formula>#REF!&lt;&gt;""</formula>
    </cfRule>
    <cfRule type="expression" dxfId="264" priority="2260" stopIfTrue="1">
      <formula>#REF!&lt;&gt;""</formula>
    </cfRule>
    <cfRule type="expression" dxfId="263" priority="2295" stopIfTrue="1">
      <formula>#REF!&lt;&gt;""</formula>
    </cfRule>
    <cfRule type="expression" dxfId="262" priority="2284" stopIfTrue="1">
      <formula>#REF!&lt;&gt;""</formula>
    </cfRule>
  </conditionalFormatting>
  <conditionalFormatting sqref="H1241:H1242">
    <cfRule type="expression" dxfId="261" priority="735" stopIfTrue="1">
      <formula>#REF!&lt;&gt;""</formula>
    </cfRule>
  </conditionalFormatting>
  <conditionalFormatting sqref="H1242">
    <cfRule type="expression" dxfId="260" priority="567" stopIfTrue="1">
      <formula>#REF!&lt;&gt;""</formula>
    </cfRule>
    <cfRule type="expression" dxfId="259" priority="578" stopIfTrue="1">
      <formula>#REF!&lt;&gt;""</formula>
    </cfRule>
    <cfRule type="expression" dxfId="258" priority="580" stopIfTrue="1">
      <formula>#REF!&lt;&gt;""</formula>
    </cfRule>
    <cfRule type="expression" dxfId="257" priority="588" stopIfTrue="1">
      <formula>#REF!&lt;&gt;""</formula>
    </cfRule>
    <cfRule type="expression" dxfId="256" priority="550" stopIfTrue="1">
      <formula>$A1242&lt;&gt;""</formula>
    </cfRule>
    <cfRule type="expression" dxfId="255" priority="548" stopIfTrue="1">
      <formula>#REF!&lt;&gt;""</formula>
    </cfRule>
    <cfRule type="expression" dxfId="254" priority="551" stopIfTrue="1">
      <formula>#REF!&lt;&gt;""</formula>
    </cfRule>
  </conditionalFormatting>
  <conditionalFormatting sqref="H1242:H1243">
    <cfRule type="expression" dxfId="253" priority="529" stopIfTrue="1">
      <formula>#REF!&lt;&gt;""</formula>
    </cfRule>
  </conditionalFormatting>
  <conditionalFormatting sqref="H1242:H1273">
    <cfRule type="expression" dxfId="252" priority="2003" stopIfTrue="1">
      <formula>#REF!&lt;&gt;""</formula>
    </cfRule>
  </conditionalFormatting>
  <conditionalFormatting sqref="H1243">
    <cfRule type="expression" dxfId="251" priority="334" stopIfTrue="1">
      <formula>$A1243&lt;&gt;""</formula>
    </cfRule>
    <cfRule type="expression" dxfId="250" priority="335" stopIfTrue="1">
      <formula>#REF!&lt;&gt;""</formula>
    </cfRule>
    <cfRule type="expression" dxfId="249" priority="362" stopIfTrue="1">
      <formula>#REF!&lt;&gt;""</formula>
    </cfRule>
    <cfRule type="expression" dxfId="248" priority="372" stopIfTrue="1">
      <formula>#REF!&lt;&gt;""</formula>
    </cfRule>
    <cfRule type="expression" dxfId="247" priority="364" stopIfTrue="1">
      <formula>#REF!&lt;&gt;""</formula>
    </cfRule>
    <cfRule type="expression" dxfId="246" priority="351" stopIfTrue="1">
      <formula>#REF!&lt;&gt;""</formula>
    </cfRule>
    <cfRule type="expression" dxfId="245" priority="327" stopIfTrue="1">
      <formula>#REF!&lt;&gt;""</formula>
    </cfRule>
    <cfRule type="expression" dxfId="244" priority="332" stopIfTrue="1">
      <formula>#REF!&lt;&gt;""</formula>
    </cfRule>
  </conditionalFormatting>
  <conditionalFormatting sqref="H1244">
    <cfRule type="expression" dxfId="243" priority="1614" stopIfTrue="1">
      <formula>#REF!&lt;&gt;""</formula>
    </cfRule>
    <cfRule type="expression" dxfId="242" priority="1635" stopIfTrue="1">
      <formula>#REF!&lt;&gt;""</formula>
    </cfRule>
    <cfRule type="expression" dxfId="241" priority="1627" stopIfTrue="1">
      <formula>#REF!&lt;&gt;""</formula>
    </cfRule>
    <cfRule type="expression" dxfId="240" priority="1625" stopIfTrue="1">
      <formula>#REF!&lt;&gt;""</formula>
    </cfRule>
    <cfRule type="expression" dxfId="239" priority="1597" stopIfTrue="1">
      <formula>$A1244&lt;&gt;""</formula>
    </cfRule>
    <cfRule type="expression" dxfId="238" priority="1598" stopIfTrue="1">
      <formula>#REF!&lt;&gt;""</formula>
    </cfRule>
    <cfRule type="expression" dxfId="237" priority="1595" stopIfTrue="1">
      <formula>#REF!&lt;&gt;""</formula>
    </cfRule>
  </conditionalFormatting>
  <conditionalFormatting sqref="H1244:H1245">
    <cfRule type="expression" dxfId="236" priority="1004" stopIfTrue="1">
      <formula>#REF!&lt;&gt;""</formula>
    </cfRule>
    <cfRule type="expression" dxfId="235" priority="1476" stopIfTrue="1">
      <formula>#REF!&lt;&gt;""</formula>
    </cfRule>
  </conditionalFormatting>
  <conditionalFormatting sqref="H1244:H1250">
    <cfRule type="expression" dxfId="234" priority="2862" stopIfTrue="1">
      <formula>#REF!&lt;&gt;""</formula>
    </cfRule>
    <cfRule type="expression" dxfId="233" priority="2835" stopIfTrue="1">
      <formula>#REF!&lt;&gt;""</formula>
    </cfRule>
    <cfRule type="expression" dxfId="232" priority="2851" stopIfTrue="1">
      <formula>#REF!&lt;&gt;""</formula>
    </cfRule>
    <cfRule type="expression" dxfId="231" priority="2827" stopIfTrue="1">
      <formula>#REF!&lt;&gt;""</formula>
    </cfRule>
    <cfRule type="expression" dxfId="230" priority="2832" stopIfTrue="1">
      <formula>#REF!&lt;&gt;""</formula>
    </cfRule>
    <cfRule type="expression" dxfId="229" priority="2834" stopIfTrue="1">
      <formula>$A1244&lt;&gt;""</formula>
    </cfRule>
  </conditionalFormatting>
  <conditionalFormatting sqref="H1244:H1251">
    <cfRule type="expression" dxfId="228" priority="1687" stopIfTrue="1">
      <formula>#REF!&lt;&gt;""</formula>
    </cfRule>
    <cfRule type="expression" dxfId="227" priority="1658" stopIfTrue="1">
      <formula>#REF!&lt;&gt;""</formula>
    </cfRule>
    <cfRule type="expression" dxfId="226" priority="1657" stopIfTrue="1">
      <formula>$A1244&lt;&gt;""</formula>
    </cfRule>
    <cfRule type="expression" dxfId="225" priority="1655" stopIfTrue="1">
      <formula>#REF!&lt;&gt;""</formula>
    </cfRule>
    <cfRule type="expression" dxfId="224" priority="1650" stopIfTrue="1">
      <formula>#REF!&lt;&gt;""</formula>
    </cfRule>
    <cfRule type="expression" dxfId="223" priority="1685" stopIfTrue="1">
      <formula>#REF!&lt;&gt;""</formula>
    </cfRule>
    <cfRule type="expression" dxfId="222" priority="1674" stopIfTrue="1">
      <formula>#REF!&lt;&gt;""</formula>
    </cfRule>
  </conditionalFormatting>
  <conditionalFormatting sqref="H1244:H1254">
    <cfRule type="expression" dxfId="221" priority="3684" stopIfTrue="1">
      <formula>#REF!&lt;&gt;""</formula>
    </cfRule>
  </conditionalFormatting>
  <conditionalFormatting sqref="H1244:H1259">
    <cfRule type="expression" dxfId="220" priority="3955" stopIfTrue="1">
      <formula>#REF!&lt;&gt;""</formula>
    </cfRule>
    <cfRule type="expression" dxfId="219" priority="3965" stopIfTrue="1">
      <formula>#REF!&lt;&gt;""</formula>
    </cfRule>
  </conditionalFormatting>
  <conditionalFormatting sqref="H1245">
    <cfRule type="expression" dxfId="218" priority="1289" stopIfTrue="1">
      <formula>#REF!&lt;&gt;""</formula>
    </cfRule>
    <cfRule type="expression" dxfId="217" priority="1299" stopIfTrue="1">
      <formula>#REF!&lt;&gt;""</formula>
    </cfRule>
    <cfRule type="expression" dxfId="216" priority="1291" stopIfTrue="1">
      <formula>#REF!&lt;&gt;""</formula>
    </cfRule>
    <cfRule type="expression" dxfId="215" priority="1278" stopIfTrue="1">
      <formula>#REF!&lt;&gt;""</formula>
    </cfRule>
    <cfRule type="expression" dxfId="214" priority="1262" stopIfTrue="1">
      <formula>#REF!&lt;&gt;""</formula>
    </cfRule>
    <cfRule type="expression" dxfId="213" priority="869" stopIfTrue="1">
      <formula>#REF!&lt;&gt;""</formula>
    </cfRule>
    <cfRule type="expression" dxfId="212" priority="1261" stopIfTrue="1">
      <formula>$A1245&lt;&gt;""</formula>
    </cfRule>
    <cfRule type="expression" dxfId="211" priority="1259" stopIfTrue="1">
      <formula>#REF!&lt;&gt;""</formula>
    </cfRule>
  </conditionalFormatting>
  <conditionalFormatting sqref="H1246">
    <cfRule type="expression" dxfId="210" priority="3970" stopIfTrue="1">
      <formula>#REF!&lt;&gt;""</formula>
    </cfRule>
  </conditionalFormatting>
  <conditionalFormatting sqref="H1247">
    <cfRule type="expression" dxfId="209" priority="2483" stopIfTrue="1">
      <formula>#REF!&lt;&gt;""</formula>
    </cfRule>
  </conditionalFormatting>
  <conditionalFormatting sqref="H1249:H1253">
    <cfRule type="expression" dxfId="208" priority="2950" stopIfTrue="1">
      <formula>#REF!&lt;&gt;""</formula>
    </cfRule>
    <cfRule type="expression" dxfId="207" priority="2955" stopIfTrue="1">
      <formula>#REF!&lt;&gt;""</formula>
    </cfRule>
    <cfRule type="expression" dxfId="206" priority="2957" stopIfTrue="1">
      <formula>$A1249&lt;&gt;""</formula>
    </cfRule>
    <cfRule type="expression" dxfId="205" priority="2958" stopIfTrue="1">
      <formula>#REF!&lt;&gt;""</formula>
    </cfRule>
    <cfRule type="expression" dxfId="204" priority="2974" stopIfTrue="1">
      <formula>#REF!&lt;&gt;""</formula>
    </cfRule>
  </conditionalFormatting>
  <conditionalFormatting sqref="H1250:H1251">
    <cfRule type="expression" dxfId="203" priority="528" stopIfTrue="1">
      <formula>#REF!&lt;&gt;""</formula>
    </cfRule>
  </conditionalFormatting>
  <conditionalFormatting sqref="H1250:H1256">
    <cfRule type="expression" dxfId="202" priority="1768" stopIfTrue="1">
      <formula>#REF!&lt;&gt;""</formula>
    </cfRule>
    <cfRule type="expression" dxfId="201" priority="1741" stopIfTrue="1">
      <formula>#REF!&lt;&gt;""</formula>
    </cfRule>
    <cfRule type="expression" dxfId="200" priority="1740" stopIfTrue="1">
      <formula>$A1250&lt;&gt;""</formula>
    </cfRule>
    <cfRule type="expression" dxfId="199" priority="1733" stopIfTrue="1">
      <formula>#REF!&lt;&gt;""</formula>
    </cfRule>
    <cfRule type="expression" dxfId="198" priority="1757" stopIfTrue="1">
      <formula>#REF!&lt;&gt;""</formula>
    </cfRule>
    <cfRule type="expression" dxfId="197" priority="1738" stopIfTrue="1">
      <formula>#REF!&lt;&gt;""</formula>
    </cfRule>
  </conditionalFormatting>
  <conditionalFormatting sqref="H1251">
    <cfRule type="expression" dxfId="196" priority="914" stopIfTrue="1">
      <formula>#REF!&lt;&gt;""</formula>
    </cfRule>
    <cfRule type="expression" dxfId="195" priority="926" stopIfTrue="1">
      <formula>#REF!&lt;&gt;""</formula>
    </cfRule>
    <cfRule type="expression" dxfId="194" priority="1000" stopIfTrue="1">
      <formula>#REF!&lt;&gt;""</formula>
    </cfRule>
    <cfRule type="expression" dxfId="193" priority="897" stopIfTrue="1">
      <formula>$A1251&lt;&gt;""</formula>
    </cfRule>
    <cfRule type="expression" dxfId="192" priority="895" stopIfTrue="1">
      <formula>#REF!&lt;&gt;""</formula>
    </cfRule>
    <cfRule type="expression" dxfId="191" priority="898" stopIfTrue="1">
      <formula>#REF!&lt;&gt;""</formula>
    </cfRule>
  </conditionalFormatting>
  <conditionalFormatting sqref="H1251:H1253">
    <cfRule type="expression" dxfId="190" priority="865" stopIfTrue="1">
      <formula>#REF!&lt;&gt;""</formula>
    </cfRule>
  </conditionalFormatting>
  <conditionalFormatting sqref="H1252">
    <cfRule type="expression" dxfId="189" priority="766" stopIfTrue="1">
      <formula>#REF!&lt;&gt;""</formula>
    </cfRule>
    <cfRule type="expression" dxfId="188" priority="758" stopIfTrue="1">
      <formula>#REF!&lt;&gt;""</formula>
    </cfRule>
    <cfRule type="expression" dxfId="187" priority="794" stopIfTrue="1">
      <formula>#REF!&lt;&gt;""</formula>
    </cfRule>
    <cfRule type="expression" dxfId="186" priority="765" stopIfTrue="1">
      <formula>$A1252&lt;&gt;""</formula>
    </cfRule>
    <cfRule type="expression" dxfId="185" priority="782" stopIfTrue="1">
      <formula>#REF!&lt;&gt;""</formula>
    </cfRule>
    <cfRule type="expression" dxfId="184" priority="763" stopIfTrue="1">
      <formula>#REF!&lt;&gt;""</formula>
    </cfRule>
  </conditionalFormatting>
  <conditionalFormatting sqref="H1253">
    <cfRule type="expression" dxfId="183" priority="2875" stopIfTrue="1">
      <formula>#REF!&lt;&gt;""</formula>
    </cfRule>
    <cfRule type="expression" dxfId="182" priority="2906" stopIfTrue="1">
      <formula>#REF!&lt;&gt;""</formula>
    </cfRule>
    <cfRule type="expression" dxfId="181" priority="2894" stopIfTrue="1">
      <formula>#REF!&lt;&gt;""</formula>
    </cfRule>
    <cfRule type="expression" dxfId="180" priority="3653" stopIfTrue="1">
      <formula>#REF!&lt;&gt;""</formula>
    </cfRule>
    <cfRule type="expression" dxfId="179" priority="2878" stopIfTrue="1">
      <formula>#REF!&lt;&gt;""</formula>
    </cfRule>
    <cfRule type="expression" dxfId="178" priority="3675" stopIfTrue="1">
      <formula>#REF!&lt;&gt;""</formula>
    </cfRule>
    <cfRule type="expression" dxfId="177" priority="3671" stopIfTrue="1">
      <formula>#REF!&lt;&gt;""</formula>
    </cfRule>
    <cfRule type="expression" dxfId="176" priority="3662" stopIfTrue="1">
      <formula>#REF!&lt;&gt;""</formula>
    </cfRule>
    <cfRule type="expression" dxfId="175" priority="2877" stopIfTrue="1">
      <formula>$A1253&lt;&gt;""</formula>
    </cfRule>
  </conditionalFormatting>
  <conditionalFormatting sqref="H1253:H1254">
    <cfRule type="expression" dxfId="174" priority="2479" stopIfTrue="1">
      <formula>#REF!&lt;&gt;""</formula>
    </cfRule>
  </conditionalFormatting>
  <conditionalFormatting sqref="H1253:H1258">
    <cfRule type="expression" dxfId="173" priority="2999" stopIfTrue="1">
      <formula>$A1253&lt;&gt;""</formula>
    </cfRule>
    <cfRule type="expression" dxfId="172" priority="3749" stopIfTrue="1">
      <formula>#REF!&lt;&gt;""</formula>
    </cfRule>
    <cfRule type="expression" dxfId="171" priority="3739" stopIfTrue="1">
      <formula>#REF!&lt;&gt;""</formula>
    </cfRule>
    <cfRule type="expression" dxfId="170" priority="3734" stopIfTrue="1">
      <formula>#REF!&lt;&gt;""</formula>
    </cfRule>
    <cfRule type="expression" dxfId="169" priority="3724" stopIfTrue="1">
      <formula>#REF!&lt;&gt;""</formula>
    </cfRule>
    <cfRule type="expression" dxfId="168" priority="3714" stopIfTrue="1">
      <formula>#REF!&lt;&gt;""</formula>
    </cfRule>
    <cfRule type="expression" dxfId="167" priority="3000" stopIfTrue="1">
      <formula>#REF!&lt;&gt;""</formula>
    </cfRule>
    <cfRule type="expression" dxfId="166" priority="2997" stopIfTrue="1">
      <formula>#REF!&lt;&gt;""</formula>
    </cfRule>
    <cfRule type="expression" dxfId="165" priority="2992" stopIfTrue="1">
      <formula>#REF!&lt;&gt;""</formula>
    </cfRule>
  </conditionalFormatting>
  <conditionalFormatting sqref="H1254">
    <cfRule type="expression" dxfId="164" priority="2357" stopIfTrue="1">
      <formula>$A1254&lt;&gt;""</formula>
    </cfRule>
    <cfRule type="expression" dxfId="163" priority="2358" stopIfTrue="1">
      <formula>#REF!&lt;&gt;""</formula>
    </cfRule>
    <cfRule type="expression" dxfId="162" priority="2374" stopIfTrue="1">
      <formula>#REF!&lt;&gt;""</formula>
    </cfRule>
    <cfRule type="expression" dxfId="161" priority="2386" stopIfTrue="1">
      <formula>#REF!&lt;&gt;""</formula>
    </cfRule>
    <cfRule type="expression" dxfId="160" priority="2350" stopIfTrue="1">
      <formula>#REF!&lt;&gt;""</formula>
    </cfRule>
    <cfRule type="expression" dxfId="159" priority="2355" stopIfTrue="1">
      <formula>#REF!&lt;&gt;""</formula>
    </cfRule>
  </conditionalFormatting>
  <conditionalFormatting sqref="H1255:H1259">
    <cfRule type="expression" dxfId="158" priority="1856" stopIfTrue="1">
      <formula>#REF!&lt;&gt;""</formula>
    </cfRule>
    <cfRule type="expression" dxfId="157" priority="1880" stopIfTrue="1">
      <formula>#REF!&lt;&gt;""</formula>
    </cfRule>
    <cfRule type="expression" dxfId="156" priority="1864" stopIfTrue="1">
      <formula>#REF!&lt;&gt;""</formula>
    </cfRule>
    <cfRule type="expression" dxfId="155" priority="1863" stopIfTrue="1">
      <formula>$A1255&lt;&gt;""</formula>
    </cfRule>
    <cfRule type="expression" dxfId="154" priority="1861" stopIfTrue="1">
      <formula>#REF!&lt;&gt;""</formula>
    </cfRule>
  </conditionalFormatting>
  <conditionalFormatting sqref="H1257">
    <cfRule type="expression" dxfId="153" priority="627" stopIfTrue="1">
      <formula>#REF!&lt;&gt;""</formula>
    </cfRule>
    <cfRule type="expression" dxfId="152" priority="658" stopIfTrue="1">
      <formula>#REF!&lt;&gt;""</formula>
    </cfRule>
    <cfRule type="expression" dxfId="151" priority="629" stopIfTrue="1">
      <formula>$A1257&lt;&gt;""</formula>
    </cfRule>
    <cfRule type="expression" dxfId="150" priority="630" stopIfTrue="1">
      <formula>#REF!&lt;&gt;""</formula>
    </cfRule>
    <cfRule type="expression" dxfId="149" priority="646" stopIfTrue="1">
      <formula>#REF!&lt;&gt;""</formula>
    </cfRule>
    <cfRule type="expression" dxfId="148" priority="730" stopIfTrue="1">
      <formula>#REF!&lt;&gt;""</formula>
    </cfRule>
  </conditionalFormatting>
  <conditionalFormatting sqref="H1257:H1258">
    <cfRule type="expression" dxfId="147" priority="524" stopIfTrue="1">
      <formula>#REF!&lt;&gt;""</formula>
    </cfRule>
  </conditionalFormatting>
  <conditionalFormatting sqref="H1257:H1263">
    <cfRule type="expression" dxfId="146" priority="3322" stopIfTrue="1">
      <formula>#REF!&lt;&gt;""</formula>
    </cfRule>
    <cfRule type="expression" dxfId="145" priority="3332" stopIfTrue="1">
      <formula>#REF!&lt;&gt;""</formula>
    </cfRule>
    <cfRule type="expression" dxfId="144" priority="3342" stopIfTrue="1">
      <formula>#REF!&lt;&gt;""</formula>
    </cfRule>
    <cfRule type="expression" dxfId="143" priority="3357" stopIfTrue="1">
      <formula>#REF!&lt;&gt;""</formula>
    </cfRule>
    <cfRule type="expression" dxfId="142" priority="3347" stopIfTrue="1">
      <formula>#REF!&lt;&gt;""</formula>
    </cfRule>
  </conditionalFormatting>
  <conditionalFormatting sqref="H1257:H1331">
    <cfRule type="expression" dxfId="141" priority="3049" stopIfTrue="1">
      <formula>#REF!&lt;&gt;""</formula>
    </cfRule>
  </conditionalFormatting>
  <conditionalFormatting sqref="H1257:H1333">
    <cfRule type="expression" dxfId="140" priority="3516" stopIfTrue="1">
      <formula>#REF!&lt;&gt;""</formula>
    </cfRule>
    <cfRule type="expression" dxfId="139" priority="3501" stopIfTrue="1">
      <formula>#REF!&lt;&gt;""</formula>
    </cfRule>
  </conditionalFormatting>
  <conditionalFormatting sqref="H1257:H1337">
    <cfRule type="expression" dxfId="138" priority="4394" stopIfTrue="1">
      <formula>$A1257&lt;&gt;""</formula>
    </cfRule>
  </conditionalFormatting>
  <conditionalFormatting sqref="H1258">
    <cfRule type="expression" dxfId="137" priority="441" stopIfTrue="1">
      <formula>#REF!&lt;&gt;""</formula>
    </cfRule>
    <cfRule type="expression" dxfId="136" priority="422" stopIfTrue="1">
      <formula>#REF!&lt;&gt;""</formula>
    </cfRule>
    <cfRule type="expression" dxfId="135" priority="453" stopIfTrue="1">
      <formula>#REF!&lt;&gt;""</formula>
    </cfRule>
    <cfRule type="expression" dxfId="134" priority="425" stopIfTrue="1">
      <formula>#REF!&lt;&gt;""</formula>
    </cfRule>
    <cfRule type="expression" dxfId="133" priority="424" stopIfTrue="1">
      <formula>$A1258&lt;&gt;""</formula>
    </cfRule>
    <cfRule type="expression" dxfId="132" priority="417" stopIfTrue="1">
      <formula>#REF!&lt;&gt;""</formula>
    </cfRule>
  </conditionalFormatting>
  <conditionalFormatting sqref="H1258:H1276">
    <cfRule type="expression" dxfId="131" priority="3366" stopIfTrue="1">
      <formula>#REF!&lt;&gt;""</formula>
    </cfRule>
  </conditionalFormatting>
  <conditionalFormatting sqref="H1258:H1280">
    <cfRule type="expression" dxfId="130" priority="4442" stopIfTrue="1">
      <formula>#REF!&lt;&gt;""</formula>
    </cfRule>
  </conditionalFormatting>
  <conditionalFormatting sqref="H1259">
    <cfRule type="expression" dxfId="129" priority="1812" stopIfTrue="1">
      <formula>#REF!&lt;&gt;""</formula>
    </cfRule>
    <cfRule type="expression" dxfId="128" priority="1800" stopIfTrue="1">
      <formula>#REF!&lt;&gt;""</formula>
    </cfRule>
    <cfRule type="expression" dxfId="127" priority="1784" stopIfTrue="1">
      <formula>#REF!&lt;&gt;""</formula>
    </cfRule>
    <cfRule type="expression" dxfId="126" priority="1781" stopIfTrue="1">
      <formula>#REF!&lt;&gt;""</formula>
    </cfRule>
    <cfRule type="expression" dxfId="125" priority="1783" stopIfTrue="1">
      <formula>$A1259&lt;&gt;""</formula>
    </cfRule>
  </conditionalFormatting>
  <conditionalFormatting sqref="H1259:H1260">
    <cfRule type="expression" dxfId="124" priority="1471" stopIfTrue="1">
      <formula>#REF!&lt;&gt;""</formula>
    </cfRule>
  </conditionalFormatting>
  <conditionalFormatting sqref="H1259:H1264">
    <cfRule type="expression" dxfId="123" priority="1905" stopIfTrue="1">
      <formula>$A1259&lt;&gt;""</formula>
    </cfRule>
    <cfRule type="expression" dxfId="122" priority="1898" stopIfTrue="1">
      <formula>#REF!&lt;&gt;""</formula>
    </cfRule>
    <cfRule type="expression" dxfId="121" priority="1903" stopIfTrue="1">
      <formula>#REF!&lt;&gt;""</formula>
    </cfRule>
    <cfRule type="expression" dxfId="120" priority="1906" stopIfTrue="1">
      <formula>#REF!&lt;&gt;""</formula>
    </cfRule>
  </conditionalFormatting>
  <conditionalFormatting sqref="H1260">
    <cfRule type="expression" dxfId="119" priority="1352" stopIfTrue="1">
      <formula>#REF!&lt;&gt;""</formula>
    </cfRule>
    <cfRule type="expression" dxfId="118" priority="1368" stopIfTrue="1">
      <formula>#REF!&lt;&gt;""</formula>
    </cfRule>
    <cfRule type="expression" dxfId="117" priority="1344" stopIfTrue="1">
      <formula>#REF!&lt;&gt;""</formula>
    </cfRule>
    <cfRule type="expression" dxfId="116" priority="1351" stopIfTrue="1">
      <formula>$A1260&lt;&gt;""</formula>
    </cfRule>
    <cfRule type="expression" dxfId="115" priority="1380" stopIfTrue="1">
      <formula>#REF!&lt;&gt;""</formula>
    </cfRule>
    <cfRule type="expression" dxfId="114" priority="1349" stopIfTrue="1">
      <formula>#REF!&lt;&gt;""</formula>
    </cfRule>
  </conditionalFormatting>
  <conditionalFormatting sqref="H1262:H1263">
    <cfRule type="expression" dxfId="113" priority="864" stopIfTrue="1">
      <formula>$A1262&lt;&gt;""</formula>
    </cfRule>
  </conditionalFormatting>
  <conditionalFormatting sqref="H1262:H1267">
    <cfRule type="expression" dxfId="112" priority="3765" stopIfTrue="1">
      <formula>#REF!&lt;&gt;""</formula>
    </cfRule>
  </conditionalFormatting>
  <conditionalFormatting sqref="H1264">
    <cfRule type="expression" dxfId="111" priority="3364" stopIfTrue="1">
      <formula>$A1264&lt;&gt;""</formula>
    </cfRule>
  </conditionalFormatting>
  <conditionalFormatting sqref="H1265">
    <cfRule type="expression" dxfId="110" priority="2478" stopIfTrue="1">
      <formula>$A1265&lt;&gt;""</formula>
    </cfRule>
  </conditionalFormatting>
  <conditionalFormatting sqref="H1268:H1269">
    <cfRule type="expression" dxfId="109" priority="523" stopIfTrue="1">
      <formula>$A1268&lt;&gt;""</formula>
    </cfRule>
  </conditionalFormatting>
  <conditionalFormatting sqref="H1268:H1296">
    <cfRule type="expression" dxfId="108" priority="4413" stopIfTrue="1">
      <formula>#REF!&lt;&gt;""</formula>
    </cfRule>
  </conditionalFormatting>
  <conditionalFormatting sqref="H1269:H1286">
    <cfRule type="expression" dxfId="107" priority="3780" stopIfTrue="1">
      <formula>#REF!&lt;&gt;""</formula>
    </cfRule>
  </conditionalFormatting>
  <conditionalFormatting sqref="H1270">
    <cfRule type="expression" dxfId="106" priority="2004" stopIfTrue="1">
      <formula>$A1270&lt;&gt;""</formula>
    </cfRule>
  </conditionalFormatting>
  <conditionalFormatting sqref="H1270:H1271">
    <cfRule type="expression" dxfId="105" priority="838" stopIfTrue="1">
      <formula>#REF!&lt;&gt;""</formula>
    </cfRule>
  </conditionalFormatting>
  <conditionalFormatting sqref="H1271:H1278">
    <cfRule type="expression" dxfId="104" priority="3627" stopIfTrue="1">
      <formula>#REF!&lt;&gt;""</formula>
    </cfRule>
  </conditionalFormatting>
  <conditionalFormatting sqref="H1272:H1273">
    <cfRule type="expression" dxfId="103" priority="2430" stopIfTrue="1">
      <formula>#REF!&lt;&gt;""</formula>
    </cfRule>
  </conditionalFormatting>
  <conditionalFormatting sqref="H1275:H1276">
    <cfRule type="expression" dxfId="102" priority="863" stopIfTrue="1">
      <formula>#REF!&lt;&gt;""</formula>
    </cfRule>
  </conditionalFormatting>
  <conditionalFormatting sqref="H1276:H1279">
    <cfRule type="expression" dxfId="101" priority="497" stopIfTrue="1">
      <formula>#REF!&lt;&gt;""</formula>
    </cfRule>
  </conditionalFormatting>
  <conditionalFormatting sqref="H1276:H1282">
    <cfRule type="expression" dxfId="100" priority="3788" stopIfTrue="1">
      <formula>#REF!&lt;&gt;""</formula>
    </cfRule>
  </conditionalFormatting>
  <conditionalFormatting sqref="H1277">
    <cfRule type="expression" dxfId="99" priority="3772" stopIfTrue="1">
      <formula>#REF!&lt;&gt;""</formula>
    </cfRule>
  </conditionalFormatting>
  <conditionalFormatting sqref="H1277:H1293">
    <cfRule type="expression" dxfId="98" priority="1999" stopIfTrue="1">
      <formula>#REF!&lt;&gt;""</formula>
    </cfRule>
  </conditionalFormatting>
  <conditionalFormatting sqref="H1278">
    <cfRule type="expression" dxfId="97" priority="2477" stopIfTrue="1">
      <formula>#REF!&lt;&gt;""</formula>
    </cfRule>
  </conditionalFormatting>
  <conditionalFormatting sqref="H1278:H1294">
    <cfRule type="expression" dxfId="96" priority="3136" stopIfTrue="1">
      <formula>#REF!&lt;&gt;""</formula>
    </cfRule>
  </conditionalFormatting>
  <conditionalFormatting sqref="H1281:H1282">
    <cfRule type="expression" dxfId="95" priority="522" stopIfTrue="1">
      <formula>#REF!&lt;&gt;""</formula>
    </cfRule>
  </conditionalFormatting>
  <conditionalFormatting sqref="H1282:H1303">
    <cfRule type="expression" dxfId="94" priority="4393" stopIfTrue="1">
      <formula>#REF!&lt;&gt;""</formula>
    </cfRule>
  </conditionalFormatting>
  <conditionalFormatting sqref="H1283:H1287">
    <cfRule type="expression" dxfId="93" priority="3121" stopIfTrue="1">
      <formula>#REF!&lt;&gt;""</formula>
    </cfRule>
  </conditionalFormatting>
  <conditionalFormatting sqref="H1283:H1302">
    <cfRule type="expression" dxfId="92" priority="3818" stopIfTrue="1">
      <formula>#REF!&lt;&gt;""</formula>
    </cfRule>
  </conditionalFormatting>
  <conditionalFormatting sqref="H1284">
    <cfRule type="expression" dxfId="91" priority="1469" stopIfTrue="1">
      <formula>#REF!&lt;&gt;""</formula>
    </cfRule>
  </conditionalFormatting>
  <conditionalFormatting sqref="H1287:H1290">
    <cfRule type="expression" dxfId="90" priority="861" stopIfTrue="1">
      <formula>#REF!&lt;&gt;""</formula>
    </cfRule>
  </conditionalFormatting>
  <conditionalFormatting sqref="H1289">
    <cfRule type="expression" dxfId="89" priority="3177" stopIfTrue="1">
      <formula>#REF!&lt;&gt;""</formula>
    </cfRule>
  </conditionalFormatting>
  <conditionalFormatting sqref="H1290">
    <cfRule type="expression" dxfId="88" priority="2476" stopIfTrue="1">
      <formula>#REF!&lt;&gt;""</formula>
    </cfRule>
  </conditionalFormatting>
  <conditionalFormatting sqref="H1290:H1309">
    <cfRule type="expression" dxfId="87" priority="3828" stopIfTrue="1">
      <formula>#REF!&lt;&gt;""</formula>
    </cfRule>
    <cfRule type="expression" dxfId="86" priority="4368" stopIfTrue="1">
      <formula>#REF!&lt;&gt;""</formula>
    </cfRule>
  </conditionalFormatting>
  <conditionalFormatting sqref="H1291">
    <cfRule type="expression" dxfId="85" priority="3808" stopIfTrue="1">
      <formula>#REF!&lt;&gt;""</formula>
    </cfRule>
  </conditionalFormatting>
  <conditionalFormatting sqref="H1291:H1295">
    <cfRule type="expression" dxfId="84" priority="3187" stopIfTrue="1">
      <formula>#REF!&lt;&gt;""</formula>
    </cfRule>
  </conditionalFormatting>
  <conditionalFormatting sqref="H1292">
    <cfRule type="expression" dxfId="83" priority="2475" stopIfTrue="1">
      <formula>#REF!&lt;&gt;""</formula>
    </cfRule>
  </conditionalFormatting>
  <conditionalFormatting sqref="H1292:H1296">
    <cfRule type="expression" dxfId="82" priority="3401" stopIfTrue="1">
      <formula>#REF!&lt;&gt;""</formula>
    </cfRule>
  </conditionalFormatting>
  <conditionalFormatting sqref="H1293:H1296">
    <cfRule type="expression" dxfId="81" priority="520" stopIfTrue="1">
      <formula>#REF!&lt;&gt;""</formula>
    </cfRule>
  </conditionalFormatting>
  <conditionalFormatting sqref="H1293:H1297">
    <cfRule type="expression" dxfId="80" priority="293" stopIfTrue="1">
      <formula>$A1293&lt;&gt;""</formula>
    </cfRule>
  </conditionalFormatting>
  <conditionalFormatting sqref="H1293:H1299">
    <cfRule type="expression" dxfId="79" priority="289" stopIfTrue="1">
      <formula>#REF!&lt;&gt;""</formula>
    </cfRule>
  </conditionalFormatting>
  <conditionalFormatting sqref="H1294:H1298">
    <cfRule type="expression" dxfId="78" priority="3154" stopIfTrue="1">
      <formula>#REF!&lt;&gt;""</formula>
    </cfRule>
  </conditionalFormatting>
  <conditionalFormatting sqref="H1295:H1296">
    <cfRule type="expression" dxfId="77" priority="1468" stopIfTrue="1">
      <formula>#REF!&lt;&gt;""</formula>
    </cfRule>
  </conditionalFormatting>
  <conditionalFormatting sqref="H1295:H1297">
    <cfRule type="expression" dxfId="76" priority="1237" stopIfTrue="1">
      <formula>$A1295&lt;&gt;""</formula>
    </cfRule>
  </conditionalFormatting>
  <conditionalFormatting sqref="H1295:H1298">
    <cfRule type="expression" dxfId="75" priority="1233" stopIfTrue="1">
      <formula>#REF!&lt;&gt;""</formula>
    </cfRule>
  </conditionalFormatting>
  <conditionalFormatting sqref="H1296:H1303">
    <cfRule type="expression" dxfId="74" priority="4354" stopIfTrue="1">
      <formula>#REF!&lt;&gt;""</formula>
    </cfRule>
  </conditionalFormatting>
  <conditionalFormatting sqref="H1297:H1311">
    <cfRule type="expression" dxfId="73" priority="3841" stopIfTrue="1">
      <formula>#REF!&lt;&gt;""</formula>
    </cfRule>
  </conditionalFormatting>
  <conditionalFormatting sqref="H1297:H1330">
    <cfRule type="expression" dxfId="72" priority="1978" stopIfTrue="1">
      <formula>#REF!&lt;&gt;""</formula>
    </cfRule>
  </conditionalFormatting>
  <conditionalFormatting sqref="H1298:H1299">
    <cfRule type="expression" dxfId="71" priority="271" stopIfTrue="1">
      <formula>#REF!&lt;&gt;""</formula>
    </cfRule>
    <cfRule type="expression" dxfId="70" priority="275" stopIfTrue="1">
      <formula>$A1298&lt;&gt;""</formula>
    </cfRule>
  </conditionalFormatting>
  <conditionalFormatting sqref="H1298:H1301">
    <cfRule type="expression" dxfId="69" priority="1198" stopIfTrue="1">
      <formula>#REF!&lt;&gt;""</formula>
    </cfRule>
    <cfRule type="expression" dxfId="68" priority="1202" stopIfTrue="1">
      <formula>$A1298&lt;&gt;""</formula>
    </cfRule>
  </conditionalFormatting>
  <conditionalFormatting sqref="H1299">
    <cfRule type="expression" dxfId="67" priority="269" stopIfTrue="1">
      <formula>$A1299&lt;&gt;""</formula>
    </cfRule>
    <cfRule type="expression" dxfId="66" priority="268" stopIfTrue="1">
      <formula>#REF!&lt;&gt;""</formula>
    </cfRule>
    <cfRule type="expression" dxfId="65" priority="253" stopIfTrue="1">
      <formula>$A1299&lt;&gt;""</formula>
    </cfRule>
    <cfRule type="expression" dxfId="64" priority="993" stopIfTrue="1">
      <formula>#REF!&lt;&gt;""</formula>
    </cfRule>
    <cfRule type="expression" dxfId="63" priority="258" stopIfTrue="1">
      <formula>#REF!&lt;&gt;""</formula>
    </cfRule>
    <cfRule type="expression" dxfId="62" priority="262" stopIfTrue="1">
      <formula>$A1299&lt;&gt;""</formula>
    </cfRule>
    <cfRule type="expression" dxfId="61" priority="267" stopIfTrue="1">
      <formula>$A1299&lt;&gt;""</formula>
    </cfRule>
    <cfRule type="expression" dxfId="60" priority="266" stopIfTrue="1">
      <formula>#REF!&lt;&gt;""</formula>
    </cfRule>
  </conditionalFormatting>
  <conditionalFormatting sqref="H1299:H1304">
    <cfRule type="expression" dxfId="59" priority="242" stopIfTrue="1">
      <formula>#REF!&lt;&gt;""</formula>
    </cfRule>
  </conditionalFormatting>
  <conditionalFormatting sqref="H1300">
    <cfRule type="expression" dxfId="58" priority="233" stopIfTrue="1">
      <formula>#REF!&lt;&gt;""</formula>
    </cfRule>
  </conditionalFormatting>
  <conditionalFormatting sqref="H1300:H1305">
    <cfRule type="expression" dxfId="57" priority="3592" stopIfTrue="1">
      <formula>#REF!&lt;&gt;""</formula>
    </cfRule>
  </conditionalFormatting>
  <conditionalFormatting sqref="H1300:H1308">
    <cfRule type="expression" dxfId="56" priority="3867" stopIfTrue="1">
      <formula>#REF!&lt;&gt;""</formula>
    </cfRule>
    <cfRule type="expression" dxfId="55" priority="3425" stopIfTrue="1">
      <formula>#REF!&lt;&gt;""</formula>
    </cfRule>
  </conditionalFormatting>
  <conditionalFormatting sqref="H1300:H1315">
    <cfRule type="expression" dxfId="54" priority="4340" stopIfTrue="1">
      <formula>#REF!&lt;&gt;""</formula>
    </cfRule>
  </conditionalFormatting>
  <conditionalFormatting sqref="H1301:H1303">
    <cfRule type="expression" dxfId="53" priority="3198" stopIfTrue="1">
      <formula>#REF!&lt;&gt;""</formula>
    </cfRule>
  </conditionalFormatting>
  <conditionalFormatting sqref="H1302:H1305">
    <cfRule type="expression" dxfId="52" priority="3412" stopIfTrue="1">
      <formula>#REF!&lt;&gt;""</formula>
    </cfRule>
  </conditionalFormatting>
  <conditionalFormatting sqref="H1303:H1306">
    <cfRule type="expression" dxfId="51" priority="225" stopIfTrue="1">
      <formula>#REF!&lt;&gt;""</formula>
    </cfRule>
  </conditionalFormatting>
  <conditionalFormatting sqref="H1305:H1310">
    <cfRule type="expression" dxfId="50" priority="208" stopIfTrue="1">
      <formula>#REF!&lt;&gt;""</formula>
    </cfRule>
  </conditionalFormatting>
  <conditionalFormatting sqref="H1305:H1324">
    <cfRule type="expression" dxfId="49" priority="4324" stopIfTrue="1">
      <formula>#REF!&lt;&gt;""</formula>
    </cfRule>
  </conditionalFormatting>
  <conditionalFormatting sqref="H1307:H1311">
    <cfRule type="expression" dxfId="48" priority="3438" stopIfTrue="1">
      <formula>#REF!&lt;&gt;""</formula>
    </cfRule>
  </conditionalFormatting>
  <conditionalFormatting sqref="H1309:H1310">
    <cfRule type="expression" dxfId="47" priority="222" stopIfTrue="1">
      <formula>#REF!&lt;&gt;""</formula>
    </cfRule>
  </conditionalFormatting>
  <conditionalFormatting sqref="H1310">
    <cfRule type="expression" dxfId="46" priority="220" stopIfTrue="1">
      <formula>#REF!&lt;&gt;""</formula>
    </cfRule>
  </conditionalFormatting>
  <conditionalFormatting sqref="H1311:H1317">
    <cfRule type="expression" dxfId="45" priority="193" stopIfTrue="1">
      <formula>#REF!&lt;&gt;""</formula>
    </cfRule>
  </conditionalFormatting>
  <conditionalFormatting sqref="H1311:H1319">
    <cfRule type="expression" dxfId="44" priority="160" stopIfTrue="1">
      <formula>#REF!&lt;&gt;""</formula>
    </cfRule>
  </conditionalFormatting>
  <conditionalFormatting sqref="H1311:H1331">
    <cfRule type="expression" dxfId="43" priority="4248" stopIfTrue="1">
      <formula>#REF!&lt;&gt;""</formula>
    </cfRule>
    <cfRule type="expression" dxfId="42" priority="4233" stopIfTrue="1">
      <formula>#REF!&lt;&gt;""</formula>
    </cfRule>
  </conditionalFormatting>
  <conditionalFormatting sqref="H1314">
    <cfRule type="expression" dxfId="41" priority="4308" stopIfTrue="1">
      <formula>#REF!&lt;&gt;""</formula>
    </cfRule>
  </conditionalFormatting>
  <conditionalFormatting sqref="H1314:H1315">
    <cfRule type="expression" dxfId="40" priority="154" stopIfTrue="1">
      <formula>#REF!&lt;&gt;""</formula>
    </cfRule>
  </conditionalFormatting>
  <conditionalFormatting sqref="H1314:H1318">
    <cfRule type="expression" dxfId="39" priority="4293" stopIfTrue="1">
      <formula>#REF!&lt;&gt;""</formula>
    </cfRule>
  </conditionalFormatting>
  <conditionalFormatting sqref="H1315">
    <cfRule type="expression" dxfId="38" priority="3298" stopIfTrue="1">
      <formula>#REF!&lt;&gt;""</formula>
    </cfRule>
  </conditionalFormatting>
  <conditionalFormatting sqref="H1315:H1316">
    <cfRule type="expression" dxfId="37" priority="2473" stopIfTrue="1">
      <formula>#REF!&lt;&gt;""</formula>
    </cfRule>
  </conditionalFormatting>
  <conditionalFormatting sqref="H1316:H1318">
    <cfRule type="expression" dxfId="36" priority="4263" stopIfTrue="1">
      <formula>#REF!&lt;&gt;""</formula>
    </cfRule>
  </conditionalFormatting>
  <conditionalFormatting sqref="H1317">
    <cfRule type="expression" dxfId="35" priority="3576" stopIfTrue="1">
      <formula>#REF!&lt;&gt;""</formula>
    </cfRule>
  </conditionalFormatting>
  <conditionalFormatting sqref="H1317:H1318">
    <cfRule type="expression" dxfId="34" priority="152" stopIfTrue="1">
      <formula>#REF!&lt;&gt;""</formula>
    </cfRule>
  </conditionalFormatting>
  <conditionalFormatting sqref="H1317:H1321">
    <cfRule type="expression" dxfId="33" priority="3268" stopIfTrue="1">
      <formula>#REF!&lt;&gt;""</formula>
    </cfRule>
  </conditionalFormatting>
  <conditionalFormatting sqref="H1318">
    <cfRule type="expression" dxfId="32" priority="3253" stopIfTrue="1">
      <formula>#REF!&lt;&gt;""</formula>
    </cfRule>
  </conditionalFormatting>
  <conditionalFormatting sqref="H1319">
    <cfRule type="expression" dxfId="31" priority="191" stopIfTrue="1">
      <formula>#REF!&lt;&gt;""</formula>
    </cfRule>
  </conditionalFormatting>
  <conditionalFormatting sqref="H1320:H1322">
    <cfRule type="expression" dxfId="30" priority="139" stopIfTrue="1">
      <formula>#REF!&lt;&gt;""</formula>
    </cfRule>
    <cfRule type="expression" dxfId="29" priority="3223" stopIfTrue="1">
      <formula>#REF!&lt;&gt;""</formula>
    </cfRule>
  </conditionalFormatting>
  <conditionalFormatting sqref="H1321:H1324">
    <cfRule type="expression" dxfId="28" priority="4218" stopIfTrue="1">
      <formula>#REF!&lt;&gt;""</formula>
    </cfRule>
  </conditionalFormatting>
  <conditionalFormatting sqref="H1321:H1325">
    <cfRule type="expression" dxfId="27" priority="1463" stopIfTrue="1">
      <formula>#REF!&lt;&gt;""</formula>
    </cfRule>
  </conditionalFormatting>
  <conditionalFormatting sqref="H1323:H1511">
    <cfRule type="expression" dxfId="26" priority="3053" stopIfTrue="1">
      <formula>$A1323&lt;&gt;""</formula>
    </cfRule>
  </conditionalFormatting>
  <conditionalFormatting sqref="H1325:H1326">
    <cfRule type="expression" dxfId="25" priority="2" stopIfTrue="1">
      <formula>#REF!&lt;&gt;""</formula>
    </cfRule>
  </conditionalFormatting>
  <conditionalFormatting sqref="H1326">
    <cfRule type="expression" dxfId="24" priority="3106" stopIfTrue="1">
      <formula>#REF!&lt;&gt;""</formula>
    </cfRule>
    <cfRule type="expression" dxfId="23" priority="3091" stopIfTrue="1">
      <formula>#REF!&lt;&gt;""</formula>
    </cfRule>
  </conditionalFormatting>
  <conditionalFormatting sqref="H1327">
    <cfRule type="expression" dxfId="22" priority="2469" stopIfTrue="1">
      <formula>#REF!&lt;&gt;""</formula>
    </cfRule>
  </conditionalFormatting>
  <conditionalFormatting sqref="H1331:H1333">
    <cfRule type="expression" dxfId="21" priority="1461" stopIfTrue="1">
      <formula>#REF!&lt;&gt;""</formula>
    </cfRule>
  </conditionalFormatting>
  <conditionalFormatting sqref="H1332:H1333">
    <cfRule type="expression" dxfId="20" priority="1" stopIfTrue="1">
      <formula>$A1332&lt;&gt;""</formula>
    </cfRule>
  </conditionalFormatting>
  <conditionalFormatting sqref="H1401:H1413">
    <cfRule type="expression" dxfId="19" priority="103" stopIfTrue="1">
      <formula>$A1401&lt;&gt;""</formula>
    </cfRule>
  </conditionalFormatting>
  <conditionalFormatting sqref="H1417:H1486">
    <cfRule type="expression" dxfId="18" priority="73" stopIfTrue="1">
      <formula>$A1417&lt;&gt;""</formula>
    </cfRule>
  </conditionalFormatting>
  <conditionalFormatting sqref="H689:I692">
    <cfRule type="expression" dxfId="17" priority="2468" stopIfTrue="1">
      <formula>$A689&lt;&gt;""</formula>
    </cfRule>
  </conditionalFormatting>
  <conditionalFormatting sqref="H694:I703">
    <cfRule type="expression" dxfId="16" priority="4583" stopIfTrue="1">
      <formula>$A694&lt;&gt;""</formula>
    </cfRule>
  </conditionalFormatting>
  <conditionalFormatting sqref="H1129:I1259">
    <cfRule type="expression" dxfId="15" priority="4458" stopIfTrue="1">
      <formula>$A1129&lt;&gt;""</formula>
    </cfRule>
  </conditionalFormatting>
  <conditionalFormatting sqref="H1253:I1253">
    <cfRule type="expression" dxfId="14" priority="3654" stopIfTrue="1">
      <formula>$A1253&lt;&gt;""</formula>
    </cfRule>
    <cfRule type="expression" dxfId="13" priority="3685" stopIfTrue="1">
      <formula>$A1253&lt;&gt;""</formula>
    </cfRule>
    <cfRule type="expression" dxfId="12" priority="3676" stopIfTrue="1">
      <formula>$A1253&lt;&gt;""</formula>
    </cfRule>
    <cfRule type="expression" dxfId="11" priority="3663" stopIfTrue="1">
      <formula>$A1253&lt;&gt;""</formula>
    </cfRule>
    <cfRule type="expression" dxfId="10" priority="3672" stopIfTrue="1">
      <formula>$A1253&lt;&gt;""</formula>
    </cfRule>
  </conditionalFormatting>
  <conditionalFormatting sqref="H1259:I1259">
    <cfRule type="expression" dxfId="9" priority="1969" stopIfTrue="1">
      <formula>$A1259&lt;&gt;""</formula>
    </cfRule>
  </conditionalFormatting>
  <conditionalFormatting sqref="H1110:J1110">
    <cfRule type="expression" dxfId="8" priority="4760" stopIfTrue="1">
      <formula>$A1110&lt;&gt;""</formula>
    </cfRule>
  </conditionalFormatting>
  <conditionalFormatting sqref="H1111:J1111">
    <cfRule type="expression" dxfId="7" priority="2462" stopIfTrue="1">
      <formula>$A1111&lt;&gt;""</formula>
    </cfRule>
  </conditionalFormatting>
  <conditionalFormatting sqref="H1349:J1374">
    <cfRule type="expression" dxfId="6" priority="4683" stopIfTrue="1">
      <formula>$A1349&lt;&gt;""</formula>
    </cfRule>
  </conditionalFormatting>
  <conditionalFormatting sqref="H1382:J1415">
    <cfRule type="expression" dxfId="5" priority="4642" stopIfTrue="1">
      <formula>$A1382&lt;&gt;""</formula>
    </cfRule>
  </conditionalFormatting>
  <conditionalFormatting sqref="I472:I518">
    <cfRule type="expression" dxfId="4" priority="4768" stopIfTrue="1">
      <formula>$A472&lt;&gt;""</formula>
    </cfRule>
  </conditionalFormatting>
  <conditionalFormatting sqref="I1087:I1423">
    <cfRule type="expression" dxfId="3" priority="147" stopIfTrue="1">
      <formula>$A1087&lt;&gt;""</formula>
    </cfRule>
  </conditionalFormatting>
  <conditionalFormatting sqref="I1290:J1378">
    <cfRule type="expression" dxfId="2" priority="4790" stopIfTrue="1">
      <formula>$A1290&lt;&gt;""</formula>
    </cfRule>
  </conditionalFormatting>
  <conditionalFormatting sqref="I1399:J1506 I1455:I1511">
    <cfRule type="expression" dxfId="1" priority="4126" stopIfTrue="1">
      <formula>$A1399&lt;&gt;""</formula>
    </cfRule>
  </conditionalFormatting>
  <conditionalFormatting sqref="J351:J5000">
    <cfRule type="expression" dxfId="0" priority="3451" stopIfTrue="1">
      <formula>$A351&lt;&gt;""</formula>
    </cfRule>
  </conditionalFormatting>
  <dataValidations count="5">
    <dataValidation type="date" allowBlank="1" showInputMessage="1" showErrorMessage="1" sqref="D102:E102 D5001:E65536 D106:E106" xr:uid="{00000000-0002-0000-0400-000000000000}">
      <formula1>42370</formula1>
      <formula2>42735</formula2>
    </dataValidation>
    <dataValidation type="list" allowBlank="1" sqref="F107:F5000" xr:uid="{00000000-0002-0000-0400-000001000000}">
      <formula1>$F$96:$F$99</formula1>
    </dataValidation>
    <dataValidation type="list" allowBlank="1" showInputMessage="1" showErrorMessage="1" sqref="A107:A5000" xr:uid="{00000000-0002-0000-0400-000002000000}">
      <formula1>OFFSET($A$1,0,0,$B$3,1)</formula1>
    </dataValidation>
    <dataValidation allowBlank="1" sqref="G107:G5000" xr:uid="{00000000-0002-0000-0400-000003000000}"/>
    <dataValidation type="list" allowBlank="1" showInputMessage="1" showErrorMessage="1" errorTitle="Chyba !" error="zadajte (vyberte zo zoznamu) platný analytický kód podľa nápovedy k bunke I104" sqref="J107:J10000" xr:uid="{00000000-0002-0000-0400-00000400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30480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R90"/>
  <sheetViews>
    <sheetView workbookViewId="0">
      <pane ySplit="1" topLeftCell="A24" activePane="bottomLeft" state="frozen"/>
      <selection activeCell="I2" sqref="I2:L73"/>
      <selection pane="bottomLeft" activeCell="B87" sqref="B87"/>
    </sheetView>
  </sheetViews>
  <sheetFormatPr defaultColWidth="9.109375" defaultRowHeight="10.199999999999999" x14ac:dyDescent="0.2"/>
  <cols>
    <col min="1" max="1" width="9.44140625" style="179" bestFit="1" customWidth="1"/>
    <col min="2" max="2" width="46.109375" style="180" bestFit="1" customWidth="1"/>
    <col min="3" max="3" width="15.44140625" style="180" bestFit="1" customWidth="1"/>
    <col min="4" max="4" width="20.44140625" style="180" customWidth="1"/>
    <col min="5" max="5" width="21" style="180" bestFit="1" customWidth="1"/>
    <col min="6" max="6" width="6.109375" style="180" bestFit="1" customWidth="1"/>
    <col min="7" max="7" width="22.77734375" style="180" customWidth="1"/>
    <col min="8" max="8" width="23.44140625" style="180" customWidth="1"/>
    <col min="9" max="9" width="26.77734375" style="180" customWidth="1"/>
    <col min="10" max="10" width="19" style="180" customWidth="1"/>
    <col min="11" max="11" width="19.77734375" style="180" bestFit="1" customWidth="1"/>
    <col min="12" max="12" width="14.44140625" style="181" customWidth="1"/>
    <col min="13" max="14" width="24.77734375" style="180" bestFit="1" customWidth="1"/>
    <col min="15" max="15" width="24.44140625" style="180" bestFit="1" customWidth="1"/>
    <col min="16" max="16" width="24.77734375" style="180" bestFit="1" customWidth="1"/>
    <col min="17" max="16384" width="9.109375" style="180"/>
  </cols>
  <sheetData>
    <row r="1" spans="1:18" s="212" customFormat="1" ht="19.5" customHeight="1" x14ac:dyDescent="0.25">
      <c r="A1" s="162" t="s">
        <v>413</v>
      </c>
      <c r="B1" s="163" t="s">
        <v>414</v>
      </c>
      <c r="C1" s="163" t="s">
        <v>415</v>
      </c>
      <c r="D1" s="163" t="s">
        <v>416</v>
      </c>
      <c r="E1" s="163" t="s">
        <v>417</v>
      </c>
      <c r="F1" s="163" t="s">
        <v>418</v>
      </c>
      <c r="G1" s="163" t="s">
        <v>419</v>
      </c>
      <c r="H1" s="163" t="s">
        <v>420</v>
      </c>
      <c r="I1" s="163" t="s">
        <v>421</v>
      </c>
      <c r="J1" s="163" t="s">
        <v>422</v>
      </c>
      <c r="K1" s="163" t="s">
        <v>423</v>
      </c>
      <c r="L1" s="164" t="s">
        <v>424</v>
      </c>
      <c r="M1" s="274" t="s">
        <v>425</v>
      </c>
      <c r="N1" s="274" t="s">
        <v>426</v>
      </c>
      <c r="O1" s="274" t="s">
        <v>427</v>
      </c>
      <c r="P1" s="274" t="s">
        <v>428</v>
      </c>
    </row>
    <row r="2" spans="1:18" s="213" customFormat="1" x14ac:dyDescent="0.2">
      <c r="A2" s="198" t="s">
        <v>447</v>
      </c>
      <c r="B2" s="199" t="s">
        <v>448</v>
      </c>
      <c r="C2" s="200" t="s">
        <v>429</v>
      </c>
      <c r="D2" s="199" t="s">
        <v>449</v>
      </c>
      <c r="E2" s="199" t="s">
        <v>436</v>
      </c>
      <c r="F2" s="199" t="s">
        <v>450</v>
      </c>
      <c r="G2" s="265" t="s">
        <v>451</v>
      </c>
      <c r="H2" s="265" t="s">
        <v>452</v>
      </c>
      <c r="I2" s="275" t="s">
        <v>453</v>
      </c>
      <c r="J2" s="199" t="s">
        <v>433</v>
      </c>
      <c r="K2" s="275" t="s">
        <v>453</v>
      </c>
      <c r="L2" s="201">
        <v>421908868248</v>
      </c>
      <c r="M2" s="199" t="s">
        <v>454</v>
      </c>
      <c r="N2" s="199"/>
      <c r="O2" s="199"/>
      <c r="P2" s="199"/>
      <c r="R2" s="276" t="str">
        <f t="shared" ref="R2:R41" si="0">A2</f>
        <v>30787009</v>
      </c>
    </row>
    <row r="3" spans="1:18" s="213" customFormat="1" ht="20.399999999999999" x14ac:dyDescent="0.2">
      <c r="A3" s="198" t="s">
        <v>455</v>
      </c>
      <c r="B3" s="199" t="s">
        <v>456</v>
      </c>
      <c r="C3" s="200" t="s">
        <v>429</v>
      </c>
      <c r="D3" s="199" t="s">
        <v>457</v>
      </c>
      <c r="E3" s="199" t="s">
        <v>458</v>
      </c>
      <c r="F3" s="199" t="s">
        <v>459</v>
      </c>
      <c r="G3" s="265" t="s">
        <v>460</v>
      </c>
      <c r="H3" s="265" t="s">
        <v>461</v>
      </c>
      <c r="I3" s="275" t="s">
        <v>462</v>
      </c>
      <c r="J3" s="199" t="s">
        <v>463</v>
      </c>
      <c r="K3" s="275" t="s">
        <v>464</v>
      </c>
      <c r="L3" s="201">
        <v>421919188236</v>
      </c>
      <c r="M3" s="199" t="s">
        <v>465</v>
      </c>
      <c r="N3" s="199"/>
      <c r="O3" s="200"/>
      <c r="P3" s="199"/>
      <c r="R3" s="276" t="str">
        <f t="shared" si="0"/>
        <v>00631655</v>
      </c>
    </row>
    <row r="4" spans="1:18" s="213" customFormat="1" x14ac:dyDescent="0.2">
      <c r="A4" s="198" t="s">
        <v>466</v>
      </c>
      <c r="B4" s="199" t="s">
        <v>467</v>
      </c>
      <c r="C4" s="200" t="s">
        <v>429</v>
      </c>
      <c r="D4" s="199" t="s">
        <v>468</v>
      </c>
      <c r="E4" s="199" t="s">
        <v>436</v>
      </c>
      <c r="F4" s="199" t="s">
        <v>469</v>
      </c>
      <c r="G4" s="265" t="s">
        <v>470</v>
      </c>
      <c r="H4" s="265" t="s">
        <v>471</v>
      </c>
      <c r="I4" s="275" t="s">
        <v>472</v>
      </c>
      <c r="J4" s="199" t="s">
        <v>433</v>
      </c>
      <c r="K4" s="275" t="s">
        <v>472</v>
      </c>
      <c r="L4" s="201">
        <v>421905948422</v>
      </c>
      <c r="M4" s="199" t="s">
        <v>473</v>
      </c>
      <c r="N4" s="199"/>
      <c r="O4" s="199"/>
      <c r="P4" s="199"/>
      <c r="R4" s="276" t="str">
        <f t="shared" si="0"/>
        <v>42019541</v>
      </c>
    </row>
    <row r="5" spans="1:18" s="213" customFormat="1" x14ac:dyDescent="0.2">
      <c r="A5" s="198" t="s">
        <v>474</v>
      </c>
      <c r="B5" s="199" t="s">
        <v>475</v>
      </c>
      <c r="C5" s="200" t="s">
        <v>429</v>
      </c>
      <c r="D5" s="199" t="s">
        <v>476</v>
      </c>
      <c r="E5" s="199" t="s">
        <v>441</v>
      </c>
      <c r="F5" s="199" t="s">
        <v>442</v>
      </c>
      <c r="G5" s="265" t="s">
        <v>477</v>
      </c>
      <c r="H5" s="265" t="s">
        <v>478</v>
      </c>
      <c r="I5" s="275" t="s">
        <v>479</v>
      </c>
      <c r="J5" s="199" t="s">
        <v>433</v>
      </c>
      <c r="K5" s="275" t="s">
        <v>479</v>
      </c>
      <c r="L5" s="201">
        <v>421915184709</v>
      </c>
      <c r="M5" s="199" t="s">
        <v>480</v>
      </c>
      <c r="N5" s="199"/>
      <c r="O5" s="199"/>
      <c r="P5" s="199"/>
      <c r="R5" s="276" t="str">
        <f t="shared" si="0"/>
        <v>30810108</v>
      </c>
    </row>
    <row r="6" spans="1:18" s="213" customFormat="1" x14ac:dyDescent="0.2">
      <c r="A6" s="198" t="s">
        <v>481</v>
      </c>
      <c r="B6" s="199" t="s">
        <v>482</v>
      </c>
      <c r="C6" s="200" t="s">
        <v>429</v>
      </c>
      <c r="D6" s="199" t="s">
        <v>483</v>
      </c>
      <c r="E6" s="199" t="s">
        <v>436</v>
      </c>
      <c r="F6" s="199" t="s">
        <v>484</v>
      </c>
      <c r="G6" s="265" t="s">
        <v>485</v>
      </c>
      <c r="H6" s="265" t="s">
        <v>486</v>
      </c>
      <c r="I6" s="275" t="s">
        <v>487</v>
      </c>
      <c r="J6" s="199" t="s">
        <v>433</v>
      </c>
      <c r="K6" s="275" t="s">
        <v>1402</v>
      </c>
      <c r="L6" s="201">
        <v>421908965156</v>
      </c>
      <c r="M6" s="199" t="s">
        <v>488</v>
      </c>
      <c r="N6" s="199"/>
      <c r="O6" s="199"/>
      <c r="P6" s="199"/>
      <c r="R6" s="276" t="str">
        <f t="shared" si="0"/>
        <v>30842069</v>
      </c>
    </row>
    <row r="7" spans="1:18" s="213" customFormat="1" x14ac:dyDescent="0.2">
      <c r="A7" s="198" t="s">
        <v>489</v>
      </c>
      <c r="B7" s="199" t="s">
        <v>490</v>
      </c>
      <c r="C7" s="200" t="s">
        <v>429</v>
      </c>
      <c r="D7" s="199" t="s">
        <v>1392</v>
      </c>
      <c r="E7" s="199" t="s">
        <v>1393</v>
      </c>
      <c r="F7" s="199" t="s">
        <v>1394</v>
      </c>
      <c r="G7" s="265" t="s">
        <v>491</v>
      </c>
      <c r="H7" s="265" t="s">
        <v>492</v>
      </c>
      <c r="I7" s="275" t="s">
        <v>493</v>
      </c>
      <c r="J7" s="199" t="s">
        <v>431</v>
      </c>
      <c r="K7" s="275" t="s">
        <v>494</v>
      </c>
      <c r="L7" s="201">
        <v>421905998953</v>
      </c>
      <c r="M7" s="199" t="s">
        <v>495</v>
      </c>
      <c r="N7" s="199"/>
      <c r="O7" s="199"/>
      <c r="P7" s="199"/>
      <c r="R7" s="276" t="str">
        <f t="shared" si="0"/>
        <v>31749852</v>
      </c>
    </row>
    <row r="8" spans="1:18" s="213" customFormat="1" ht="20.399999999999999" x14ac:dyDescent="0.2">
      <c r="A8" s="198" t="s">
        <v>496</v>
      </c>
      <c r="B8" s="199" t="s">
        <v>497</v>
      </c>
      <c r="C8" s="200" t="s">
        <v>429</v>
      </c>
      <c r="D8" s="199" t="s">
        <v>483</v>
      </c>
      <c r="E8" s="199" t="s">
        <v>436</v>
      </c>
      <c r="F8" s="199" t="s">
        <v>484</v>
      </c>
      <c r="G8" s="265" t="s">
        <v>498</v>
      </c>
      <c r="H8" s="265" t="s">
        <v>499</v>
      </c>
      <c r="I8" s="275" t="s">
        <v>500</v>
      </c>
      <c r="J8" s="199" t="s">
        <v>433</v>
      </c>
      <c r="K8" s="275" t="s">
        <v>1403</v>
      </c>
      <c r="L8" s="201" t="s">
        <v>1404</v>
      </c>
      <c r="M8" s="199" t="s">
        <v>501</v>
      </c>
      <c r="N8" s="199"/>
      <c r="O8" s="200"/>
      <c r="P8" s="199"/>
      <c r="R8" s="276" t="str">
        <f t="shared" si="0"/>
        <v>30844711</v>
      </c>
    </row>
    <row r="9" spans="1:18" s="213" customFormat="1" x14ac:dyDescent="0.2">
      <c r="A9" s="198" t="s">
        <v>502</v>
      </c>
      <c r="B9" s="199" t="s">
        <v>503</v>
      </c>
      <c r="C9" s="200" t="s">
        <v>429</v>
      </c>
      <c r="D9" s="199" t="s">
        <v>504</v>
      </c>
      <c r="E9" s="199" t="s">
        <v>443</v>
      </c>
      <c r="F9" s="199" t="s">
        <v>505</v>
      </c>
      <c r="G9" s="265" t="s">
        <v>506</v>
      </c>
      <c r="H9" s="265" t="s">
        <v>507</v>
      </c>
      <c r="I9" s="275" t="s">
        <v>508</v>
      </c>
      <c r="J9" s="199" t="s">
        <v>433</v>
      </c>
      <c r="K9" s="275" t="s">
        <v>508</v>
      </c>
      <c r="L9" s="201">
        <v>421911361044</v>
      </c>
      <c r="M9" s="199" t="s">
        <v>509</v>
      </c>
      <c r="N9" s="199"/>
      <c r="O9" s="200"/>
      <c r="P9" s="199"/>
      <c r="R9" s="276" t="str">
        <f t="shared" si="0"/>
        <v>31940668</v>
      </c>
    </row>
    <row r="10" spans="1:18" s="213" customFormat="1" x14ac:dyDescent="0.2">
      <c r="A10" s="198" t="s">
        <v>510</v>
      </c>
      <c r="B10" s="199" t="s">
        <v>511</v>
      </c>
      <c r="C10" s="200" t="s">
        <v>429</v>
      </c>
      <c r="D10" s="199" t="s">
        <v>512</v>
      </c>
      <c r="E10" s="199" t="s">
        <v>513</v>
      </c>
      <c r="F10" s="199" t="s">
        <v>514</v>
      </c>
      <c r="G10" s="265" t="s">
        <v>515</v>
      </c>
      <c r="H10" s="265" t="s">
        <v>516</v>
      </c>
      <c r="I10" s="275" t="s">
        <v>517</v>
      </c>
      <c r="J10" s="199" t="s">
        <v>433</v>
      </c>
      <c r="K10" s="275" t="s">
        <v>518</v>
      </c>
      <c r="L10" s="201">
        <v>421903403105</v>
      </c>
      <c r="M10" s="199" t="s">
        <v>519</v>
      </c>
      <c r="N10" s="199"/>
      <c r="O10" s="200"/>
      <c r="P10" s="199"/>
      <c r="R10" s="276" t="str">
        <f t="shared" si="0"/>
        <v>31824021</v>
      </c>
    </row>
    <row r="11" spans="1:18" x14ac:dyDescent="0.2">
      <c r="A11" s="198" t="s">
        <v>521</v>
      </c>
      <c r="B11" s="199" t="s">
        <v>522</v>
      </c>
      <c r="C11" s="200" t="s">
        <v>429</v>
      </c>
      <c r="D11" s="199" t="s">
        <v>523</v>
      </c>
      <c r="E11" s="199" t="s">
        <v>524</v>
      </c>
      <c r="F11" s="199" t="s">
        <v>525</v>
      </c>
      <c r="G11" s="265" t="s">
        <v>526</v>
      </c>
      <c r="H11" s="265" t="s">
        <v>527</v>
      </c>
      <c r="I11" s="275" t="s">
        <v>1405</v>
      </c>
      <c r="J11" s="199" t="s">
        <v>433</v>
      </c>
      <c r="K11" s="275" t="s">
        <v>528</v>
      </c>
      <c r="L11" s="201">
        <v>421905162424</v>
      </c>
      <c r="M11" s="199" t="s">
        <v>529</v>
      </c>
      <c r="N11" s="199"/>
      <c r="O11" s="200"/>
      <c r="P11" s="199"/>
      <c r="Q11" s="213"/>
      <c r="R11" s="276" t="str">
        <f t="shared" si="0"/>
        <v>30811686</v>
      </c>
    </row>
    <row r="12" spans="1:18" ht="20.399999999999999" x14ac:dyDescent="0.2">
      <c r="A12" s="198" t="s">
        <v>530</v>
      </c>
      <c r="B12" s="199" t="s">
        <v>531</v>
      </c>
      <c r="C12" s="200" t="s">
        <v>429</v>
      </c>
      <c r="D12" s="199" t="s">
        <v>1395</v>
      </c>
      <c r="E12" s="199" t="s">
        <v>441</v>
      </c>
      <c r="F12" s="199" t="s">
        <v>442</v>
      </c>
      <c r="G12" s="265" t="s">
        <v>532</v>
      </c>
      <c r="H12" s="265" t="s">
        <v>533</v>
      </c>
      <c r="I12" s="275" t="s">
        <v>534</v>
      </c>
      <c r="J12" s="199" t="s">
        <v>433</v>
      </c>
      <c r="K12" s="275" t="s">
        <v>1406</v>
      </c>
      <c r="L12" s="201" t="s">
        <v>1407</v>
      </c>
      <c r="M12" s="199" t="s">
        <v>535</v>
      </c>
      <c r="N12" s="199"/>
      <c r="O12" s="199"/>
      <c r="P12" s="199"/>
      <c r="Q12" s="213"/>
      <c r="R12" s="276" t="str">
        <f t="shared" si="0"/>
        <v>30814910</v>
      </c>
    </row>
    <row r="13" spans="1:18" x14ac:dyDescent="0.2">
      <c r="A13" s="198" t="s">
        <v>1408</v>
      </c>
      <c r="B13" s="199" t="s">
        <v>1409</v>
      </c>
      <c r="C13" s="200" t="s">
        <v>429</v>
      </c>
      <c r="D13" s="199" t="s">
        <v>536</v>
      </c>
      <c r="E13" s="199" t="s">
        <v>438</v>
      </c>
      <c r="F13" s="199" t="s">
        <v>537</v>
      </c>
      <c r="G13" s="265" t="s">
        <v>1410</v>
      </c>
      <c r="H13" s="265" t="s">
        <v>1411</v>
      </c>
      <c r="I13" s="275" t="s">
        <v>1412</v>
      </c>
      <c r="J13" s="199" t="s">
        <v>433</v>
      </c>
      <c r="K13" s="275" t="s">
        <v>1413</v>
      </c>
      <c r="L13" s="201">
        <v>421907696186</v>
      </c>
      <c r="M13" s="199" t="s">
        <v>1414</v>
      </c>
      <c r="N13" s="199"/>
      <c r="O13" s="200"/>
      <c r="P13" s="199"/>
      <c r="Q13" s="213"/>
      <c r="R13" s="276" t="str">
        <f t="shared" si="0"/>
        <v>17316731</v>
      </c>
    </row>
    <row r="14" spans="1:18" x14ac:dyDescent="0.2">
      <c r="A14" s="198" t="s">
        <v>1415</v>
      </c>
      <c r="B14" s="199" t="s">
        <v>1416</v>
      </c>
      <c r="C14" s="200" t="s">
        <v>429</v>
      </c>
      <c r="D14" s="199" t="s">
        <v>1417</v>
      </c>
      <c r="E14" s="199" t="s">
        <v>1418</v>
      </c>
      <c r="F14" s="199" t="s">
        <v>1419</v>
      </c>
      <c r="G14" s="265" t="s">
        <v>1420</v>
      </c>
      <c r="H14" s="265" t="s">
        <v>1421</v>
      </c>
      <c r="I14" s="275" t="s">
        <v>1422</v>
      </c>
      <c r="J14" s="199" t="s">
        <v>431</v>
      </c>
      <c r="K14" s="275" t="s">
        <v>1422</v>
      </c>
      <c r="L14" s="201">
        <v>421907253794</v>
      </c>
      <c r="M14" s="199" t="s">
        <v>1423</v>
      </c>
      <c r="N14" s="199"/>
      <c r="O14" s="200"/>
      <c r="P14" s="199"/>
      <c r="Q14" s="213"/>
      <c r="R14" s="276" t="str">
        <f t="shared" si="0"/>
        <v>30841798</v>
      </c>
    </row>
    <row r="15" spans="1:18" x14ac:dyDescent="0.2">
      <c r="A15" s="198" t="s">
        <v>538</v>
      </c>
      <c r="B15" s="199" t="s">
        <v>539</v>
      </c>
      <c r="C15" s="200" t="s">
        <v>429</v>
      </c>
      <c r="D15" s="199" t="s">
        <v>483</v>
      </c>
      <c r="E15" s="199" t="s">
        <v>436</v>
      </c>
      <c r="F15" s="199" t="s">
        <v>537</v>
      </c>
      <c r="G15" s="265" t="s">
        <v>540</v>
      </c>
      <c r="H15" s="265" t="s">
        <v>541</v>
      </c>
      <c r="I15" s="275" t="s">
        <v>542</v>
      </c>
      <c r="J15" s="199" t="s">
        <v>433</v>
      </c>
      <c r="K15" s="275" t="s">
        <v>543</v>
      </c>
      <c r="L15" s="201">
        <v>421905294239</v>
      </c>
      <c r="M15" s="199" t="s">
        <v>544</v>
      </c>
      <c r="N15" s="200"/>
      <c r="O15" s="200"/>
      <c r="P15" s="200"/>
      <c r="Q15" s="213"/>
      <c r="R15" s="276" t="str">
        <f t="shared" si="0"/>
        <v>30844568</v>
      </c>
    </row>
    <row r="16" spans="1:18" x14ac:dyDescent="0.2">
      <c r="A16" s="198" t="s">
        <v>545</v>
      </c>
      <c r="B16" s="199" t="s">
        <v>546</v>
      </c>
      <c r="C16" s="200" t="s">
        <v>429</v>
      </c>
      <c r="D16" s="199" t="s">
        <v>536</v>
      </c>
      <c r="E16" s="199" t="s">
        <v>436</v>
      </c>
      <c r="F16" s="199" t="s">
        <v>537</v>
      </c>
      <c r="G16" s="265" t="s">
        <v>547</v>
      </c>
      <c r="H16" s="265" t="s">
        <v>548</v>
      </c>
      <c r="I16" s="275" t="s">
        <v>549</v>
      </c>
      <c r="J16" s="199" t="s">
        <v>433</v>
      </c>
      <c r="K16" s="275" t="s">
        <v>550</v>
      </c>
      <c r="L16" s="201">
        <v>421905504810</v>
      </c>
      <c r="M16" s="199" t="s">
        <v>551</v>
      </c>
      <c r="N16" s="199"/>
      <c r="O16" s="200"/>
      <c r="P16" s="199"/>
      <c r="Q16" s="213"/>
      <c r="R16" s="276" t="str">
        <f t="shared" si="0"/>
        <v>17315166</v>
      </c>
    </row>
    <row r="17" spans="1:18" x14ac:dyDescent="0.2">
      <c r="A17" s="198" t="s">
        <v>552</v>
      </c>
      <c r="B17" s="199" t="s">
        <v>553</v>
      </c>
      <c r="C17" s="200" t="s">
        <v>429</v>
      </c>
      <c r="D17" s="199" t="s">
        <v>554</v>
      </c>
      <c r="E17" s="199" t="s">
        <v>436</v>
      </c>
      <c r="F17" s="199" t="s">
        <v>555</v>
      </c>
      <c r="G17" s="265" t="s">
        <v>556</v>
      </c>
      <c r="H17" s="265" t="s">
        <v>557</v>
      </c>
      <c r="I17" s="275" t="s">
        <v>558</v>
      </c>
      <c r="J17" s="199" t="s">
        <v>433</v>
      </c>
      <c r="K17" s="275" t="s">
        <v>559</v>
      </c>
      <c r="L17" s="201">
        <v>421949246786</v>
      </c>
      <c r="M17" s="199" t="s">
        <v>560</v>
      </c>
      <c r="N17" s="199"/>
      <c r="O17" s="199" t="s">
        <v>1424</v>
      </c>
      <c r="P17" s="199"/>
      <c r="Q17" s="213"/>
      <c r="R17" s="276" t="str">
        <f t="shared" si="0"/>
        <v>31744621</v>
      </c>
    </row>
    <row r="18" spans="1:18" x14ac:dyDescent="0.2">
      <c r="A18" s="198" t="s">
        <v>561</v>
      </c>
      <c r="B18" s="199" t="s">
        <v>562</v>
      </c>
      <c r="C18" s="200" t="s">
        <v>429</v>
      </c>
      <c r="D18" s="199" t="s">
        <v>563</v>
      </c>
      <c r="E18" s="199" t="s">
        <v>436</v>
      </c>
      <c r="F18" s="199" t="s">
        <v>564</v>
      </c>
      <c r="G18" s="265" t="s">
        <v>565</v>
      </c>
      <c r="H18" s="265" t="s">
        <v>566</v>
      </c>
      <c r="I18" s="275" t="s">
        <v>567</v>
      </c>
      <c r="J18" s="199" t="s">
        <v>433</v>
      </c>
      <c r="K18" s="275" t="s">
        <v>567</v>
      </c>
      <c r="L18" s="201">
        <v>421903421644</v>
      </c>
      <c r="M18" s="199" t="s">
        <v>568</v>
      </c>
      <c r="N18" s="199"/>
      <c r="O18" s="199"/>
      <c r="P18" s="199"/>
      <c r="Q18" s="213"/>
      <c r="R18" s="276" t="str">
        <f t="shared" si="0"/>
        <v>36064742</v>
      </c>
    </row>
    <row r="19" spans="1:18" x14ac:dyDescent="0.2">
      <c r="A19" s="198" t="s">
        <v>569</v>
      </c>
      <c r="B19" s="199" t="s">
        <v>570</v>
      </c>
      <c r="C19" s="200" t="s">
        <v>429</v>
      </c>
      <c r="D19" s="199" t="s">
        <v>571</v>
      </c>
      <c r="E19" s="199" t="s">
        <v>436</v>
      </c>
      <c r="F19" s="199" t="s">
        <v>572</v>
      </c>
      <c r="G19" s="265" t="s">
        <v>573</v>
      </c>
      <c r="H19" s="265" t="s">
        <v>574</v>
      </c>
      <c r="I19" s="275" t="s">
        <v>575</v>
      </c>
      <c r="J19" s="199" t="s">
        <v>576</v>
      </c>
      <c r="K19" s="275" t="s">
        <v>577</v>
      </c>
      <c r="L19" s="201">
        <v>421903446366</v>
      </c>
      <c r="M19" s="199" t="s">
        <v>578</v>
      </c>
      <c r="N19" s="199"/>
      <c r="O19" s="199"/>
      <c r="P19" s="199" t="s">
        <v>1425</v>
      </c>
      <c r="Q19" s="213"/>
      <c r="R19" s="276" t="str">
        <f t="shared" si="0"/>
        <v>50284363</v>
      </c>
    </row>
    <row r="20" spans="1:18" x14ac:dyDescent="0.2">
      <c r="A20" s="198" t="s">
        <v>579</v>
      </c>
      <c r="B20" s="199" t="s">
        <v>580</v>
      </c>
      <c r="C20" s="200" t="s">
        <v>429</v>
      </c>
      <c r="D20" s="199" t="s">
        <v>483</v>
      </c>
      <c r="E20" s="199" t="s">
        <v>436</v>
      </c>
      <c r="F20" s="199" t="s">
        <v>537</v>
      </c>
      <c r="G20" s="265" t="s">
        <v>581</v>
      </c>
      <c r="H20" s="265" t="s">
        <v>582</v>
      </c>
      <c r="I20" s="275" t="s">
        <v>1396</v>
      </c>
      <c r="J20" s="199" t="s">
        <v>861</v>
      </c>
      <c r="K20" s="275" t="s">
        <v>583</v>
      </c>
      <c r="L20" s="201">
        <v>421915177492</v>
      </c>
      <c r="M20" s="199" t="s">
        <v>584</v>
      </c>
      <c r="N20" s="199"/>
      <c r="O20" s="200"/>
      <c r="P20" s="200"/>
      <c r="Q20" s="213"/>
      <c r="R20" s="276" t="str">
        <f t="shared" si="0"/>
        <v>00688321</v>
      </c>
    </row>
    <row r="21" spans="1:18" x14ac:dyDescent="0.2">
      <c r="A21" s="198" t="s">
        <v>585</v>
      </c>
      <c r="B21" s="199" t="s">
        <v>586</v>
      </c>
      <c r="C21" s="200" t="s">
        <v>429</v>
      </c>
      <c r="D21" s="199" t="s">
        <v>587</v>
      </c>
      <c r="E21" s="199" t="s">
        <v>434</v>
      </c>
      <c r="F21" s="199" t="s">
        <v>435</v>
      </c>
      <c r="G21" s="265" t="s">
        <v>588</v>
      </c>
      <c r="H21" s="265" t="s">
        <v>1426</v>
      </c>
      <c r="I21" s="275" t="s">
        <v>589</v>
      </c>
      <c r="J21" s="199" t="s">
        <v>520</v>
      </c>
      <c r="K21" s="275" t="s">
        <v>589</v>
      </c>
      <c r="L21" s="201">
        <v>421905380634</v>
      </c>
      <c r="M21" s="199" t="s">
        <v>590</v>
      </c>
      <c r="N21" s="199"/>
      <c r="O21" s="199"/>
      <c r="P21" s="199" t="s">
        <v>1427</v>
      </c>
      <c r="Q21" s="213"/>
      <c r="R21" s="276" t="str">
        <f t="shared" si="0"/>
        <v>54041368</v>
      </c>
    </row>
    <row r="22" spans="1:18" x14ac:dyDescent="0.2">
      <c r="A22" s="198" t="s">
        <v>591</v>
      </c>
      <c r="B22" s="199" t="s">
        <v>592</v>
      </c>
      <c r="C22" s="200" t="s">
        <v>429</v>
      </c>
      <c r="D22" s="199" t="s">
        <v>483</v>
      </c>
      <c r="E22" s="199" t="s">
        <v>436</v>
      </c>
      <c r="F22" s="199" t="s">
        <v>537</v>
      </c>
      <c r="G22" s="265" t="s">
        <v>593</v>
      </c>
      <c r="H22" s="265" t="s">
        <v>594</v>
      </c>
      <c r="I22" s="275" t="s">
        <v>595</v>
      </c>
      <c r="J22" s="199" t="s">
        <v>431</v>
      </c>
      <c r="K22" s="275" t="s">
        <v>596</v>
      </c>
      <c r="L22" s="201">
        <v>421907100191</v>
      </c>
      <c r="M22" s="199" t="s">
        <v>597</v>
      </c>
      <c r="N22" s="199"/>
      <c r="O22" s="200"/>
      <c r="P22" s="199"/>
      <c r="Q22" s="213"/>
      <c r="R22" s="276" t="str">
        <f t="shared" si="0"/>
        <v>31787801</v>
      </c>
    </row>
    <row r="23" spans="1:18" x14ac:dyDescent="0.2">
      <c r="A23" s="198" t="s">
        <v>598</v>
      </c>
      <c r="B23" s="199" t="s">
        <v>599</v>
      </c>
      <c r="C23" s="200" t="s">
        <v>429</v>
      </c>
      <c r="D23" s="199" t="s">
        <v>483</v>
      </c>
      <c r="E23" s="199" t="s">
        <v>436</v>
      </c>
      <c r="F23" s="199" t="s">
        <v>537</v>
      </c>
      <c r="G23" s="265" t="s">
        <v>600</v>
      </c>
      <c r="H23" s="265" t="s">
        <v>601</v>
      </c>
      <c r="I23" s="275" t="s">
        <v>602</v>
      </c>
      <c r="J23" s="199" t="s">
        <v>433</v>
      </c>
      <c r="K23" s="275" t="s">
        <v>603</v>
      </c>
      <c r="L23" s="201">
        <v>421905659739</v>
      </c>
      <c r="M23" s="199" t="s">
        <v>604</v>
      </c>
      <c r="N23" s="200"/>
      <c r="O23" s="200"/>
      <c r="P23" s="200"/>
      <c r="Q23" s="213"/>
      <c r="R23" s="276" t="str">
        <f t="shared" si="0"/>
        <v>50434101</v>
      </c>
    </row>
    <row r="24" spans="1:18" x14ac:dyDescent="0.2">
      <c r="A24" s="198" t="s">
        <v>605</v>
      </c>
      <c r="B24" s="199" t="s">
        <v>606</v>
      </c>
      <c r="C24" s="200" t="s">
        <v>429</v>
      </c>
      <c r="D24" s="199" t="s">
        <v>607</v>
      </c>
      <c r="E24" s="199" t="s">
        <v>436</v>
      </c>
      <c r="F24" s="199" t="s">
        <v>608</v>
      </c>
      <c r="G24" s="265" t="s">
        <v>609</v>
      </c>
      <c r="H24" s="265" t="s">
        <v>610</v>
      </c>
      <c r="I24" s="275" t="s">
        <v>611</v>
      </c>
      <c r="J24" s="199" t="s">
        <v>433</v>
      </c>
      <c r="K24" s="275" t="s">
        <v>611</v>
      </c>
      <c r="L24" s="201">
        <v>421905620961</v>
      </c>
      <c r="M24" s="199" t="s">
        <v>612</v>
      </c>
      <c r="N24" s="199"/>
      <c r="O24" s="199"/>
      <c r="P24" s="199"/>
      <c r="Q24" s="213"/>
      <c r="R24" s="276" t="str">
        <f t="shared" si="0"/>
        <v>30853427</v>
      </c>
    </row>
    <row r="25" spans="1:18" x14ac:dyDescent="0.2">
      <c r="A25" s="198" t="s">
        <v>613</v>
      </c>
      <c r="B25" s="199" t="s">
        <v>614</v>
      </c>
      <c r="C25" s="200" t="s">
        <v>429</v>
      </c>
      <c r="D25" s="199" t="s">
        <v>615</v>
      </c>
      <c r="E25" s="199" t="s">
        <v>616</v>
      </c>
      <c r="F25" s="199" t="s">
        <v>617</v>
      </c>
      <c r="G25" s="265" t="s">
        <v>618</v>
      </c>
      <c r="H25" s="265" t="s">
        <v>619</v>
      </c>
      <c r="I25" s="275" t="s">
        <v>620</v>
      </c>
      <c r="J25" s="199" t="s">
        <v>433</v>
      </c>
      <c r="K25" s="275" t="s">
        <v>621</v>
      </c>
      <c r="L25" s="201">
        <v>421905601243</v>
      </c>
      <c r="M25" s="199" t="s">
        <v>622</v>
      </c>
      <c r="N25" s="199"/>
      <c r="O25" s="199"/>
      <c r="P25" s="199"/>
      <c r="Q25" s="213"/>
      <c r="R25" s="276" t="str">
        <f t="shared" si="0"/>
        <v>30813883</v>
      </c>
    </row>
    <row r="26" spans="1:18" x14ac:dyDescent="0.2">
      <c r="A26" s="198" t="s">
        <v>623</v>
      </c>
      <c r="B26" s="199" t="s">
        <v>624</v>
      </c>
      <c r="C26" s="200" t="s">
        <v>429</v>
      </c>
      <c r="D26" s="199" t="s">
        <v>625</v>
      </c>
      <c r="E26" s="199" t="s">
        <v>436</v>
      </c>
      <c r="F26" s="199" t="s">
        <v>432</v>
      </c>
      <c r="G26" s="265" t="s">
        <v>626</v>
      </c>
      <c r="H26" s="265" t="s">
        <v>627</v>
      </c>
      <c r="I26" s="275" t="s">
        <v>628</v>
      </c>
      <c r="J26" s="199" t="s">
        <v>433</v>
      </c>
      <c r="K26" s="275" t="s">
        <v>628</v>
      </c>
      <c r="L26" s="201">
        <v>421903584555</v>
      </c>
      <c r="M26" s="199" t="s">
        <v>629</v>
      </c>
      <c r="N26" s="199"/>
      <c r="O26" s="199"/>
      <c r="P26" s="199"/>
      <c r="Q26" s="213"/>
      <c r="R26" s="276" t="str">
        <f t="shared" si="0"/>
        <v>34057587</v>
      </c>
    </row>
    <row r="27" spans="1:18" x14ac:dyDescent="0.2">
      <c r="A27" s="198" t="s">
        <v>1428</v>
      </c>
      <c r="B27" s="199" t="s">
        <v>1429</v>
      </c>
      <c r="C27" s="200" t="s">
        <v>429</v>
      </c>
      <c r="D27" s="199" t="s">
        <v>483</v>
      </c>
      <c r="E27" s="199" t="s">
        <v>438</v>
      </c>
      <c r="F27" s="199" t="s">
        <v>537</v>
      </c>
      <c r="G27" s="265" t="s">
        <v>1430</v>
      </c>
      <c r="H27" s="265" t="s">
        <v>1431</v>
      </c>
      <c r="I27" s="275" t="s">
        <v>1432</v>
      </c>
      <c r="J27" s="199" t="s">
        <v>433</v>
      </c>
      <c r="K27" s="275" t="s">
        <v>1432</v>
      </c>
      <c r="L27" s="201">
        <v>421917800004</v>
      </c>
      <c r="M27" s="199" t="s">
        <v>1433</v>
      </c>
      <c r="N27" s="199"/>
      <c r="O27" s="200"/>
      <c r="P27" s="199"/>
      <c r="Q27" s="213"/>
      <c r="R27" s="276" t="str">
        <f t="shared" si="0"/>
        <v>30806887</v>
      </c>
    </row>
    <row r="28" spans="1:18" x14ac:dyDescent="0.2">
      <c r="A28" s="198" t="s">
        <v>630</v>
      </c>
      <c r="B28" s="199" t="s">
        <v>631</v>
      </c>
      <c r="C28" s="200" t="s">
        <v>429</v>
      </c>
      <c r="D28" s="199" t="s">
        <v>632</v>
      </c>
      <c r="E28" s="199" t="s">
        <v>436</v>
      </c>
      <c r="F28" s="199" t="s">
        <v>439</v>
      </c>
      <c r="G28" s="265" t="s">
        <v>633</v>
      </c>
      <c r="H28" s="265" t="s">
        <v>634</v>
      </c>
      <c r="I28" s="275" t="s">
        <v>635</v>
      </c>
      <c r="J28" s="199" t="s">
        <v>433</v>
      </c>
      <c r="K28" s="275" t="s">
        <v>635</v>
      </c>
      <c r="L28" s="201">
        <v>421905297832</v>
      </c>
      <c r="M28" s="199" t="s">
        <v>636</v>
      </c>
      <c r="N28" s="199"/>
      <c r="O28" s="199"/>
      <c r="P28" s="199"/>
      <c r="Q28" s="213"/>
      <c r="R28" s="276" t="str">
        <f t="shared" si="0"/>
        <v>36068764</v>
      </c>
    </row>
    <row r="29" spans="1:18" x14ac:dyDescent="0.2">
      <c r="A29" s="198" t="s">
        <v>637</v>
      </c>
      <c r="B29" s="199" t="s">
        <v>638</v>
      </c>
      <c r="C29" s="200" t="s">
        <v>429</v>
      </c>
      <c r="D29" s="199" t="s">
        <v>639</v>
      </c>
      <c r="E29" s="199" t="s">
        <v>436</v>
      </c>
      <c r="F29" s="199" t="s">
        <v>640</v>
      </c>
      <c r="G29" s="265" t="s">
        <v>1397</v>
      </c>
      <c r="H29" s="265" t="s">
        <v>1398</v>
      </c>
      <c r="I29" s="275" t="s">
        <v>641</v>
      </c>
      <c r="J29" s="199" t="s">
        <v>433</v>
      </c>
      <c r="K29" s="275" t="s">
        <v>642</v>
      </c>
      <c r="L29" s="201">
        <v>421911977728</v>
      </c>
      <c r="M29" s="199" t="s">
        <v>643</v>
      </c>
      <c r="N29" s="199"/>
      <c r="O29" s="199"/>
      <c r="P29" s="199"/>
      <c r="Q29" s="213"/>
      <c r="R29" s="276" t="str">
        <f t="shared" si="0"/>
        <v>30851459</v>
      </c>
    </row>
    <row r="30" spans="1:18" x14ac:dyDescent="0.2">
      <c r="A30" s="198" t="s">
        <v>644</v>
      </c>
      <c r="B30" s="199" t="s">
        <v>645</v>
      </c>
      <c r="C30" s="200" t="s">
        <v>429</v>
      </c>
      <c r="D30" s="199" t="s">
        <v>646</v>
      </c>
      <c r="E30" s="199" t="s">
        <v>647</v>
      </c>
      <c r="F30" s="199" t="s">
        <v>648</v>
      </c>
      <c r="G30" s="265" t="s">
        <v>649</v>
      </c>
      <c r="H30" s="265" t="s">
        <v>650</v>
      </c>
      <c r="I30" s="275" t="s">
        <v>651</v>
      </c>
      <c r="J30" s="199" t="s">
        <v>446</v>
      </c>
      <c r="K30" s="275" t="s">
        <v>651</v>
      </c>
      <c r="L30" s="201">
        <v>421915156717</v>
      </c>
      <c r="M30" s="199" t="s">
        <v>652</v>
      </c>
      <c r="N30" s="200"/>
      <c r="O30" s="200"/>
      <c r="P30" s="200"/>
      <c r="Q30" s="213"/>
      <c r="R30" s="276" t="str">
        <f t="shared" si="0"/>
        <v>37998919</v>
      </c>
    </row>
    <row r="31" spans="1:18" x14ac:dyDescent="0.2">
      <c r="A31" s="178" t="s">
        <v>653</v>
      </c>
      <c r="B31" s="199" t="s">
        <v>654</v>
      </c>
      <c r="C31" s="279" t="s">
        <v>429</v>
      </c>
      <c r="D31" s="199" t="s">
        <v>483</v>
      </c>
      <c r="E31" s="199" t="s">
        <v>436</v>
      </c>
      <c r="F31" s="199" t="s">
        <v>537</v>
      </c>
      <c r="G31" s="265" t="s">
        <v>655</v>
      </c>
      <c r="H31" s="265" t="s">
        <v>656</v>
      </c>
      <c r="I31" s="275" t="s">
        <v>657</v>
      </c>
      <c r="J31" s="199" t="s">
        <v>433</v>
      </c>
      <c r="K31" s="275" t="s">
        <v>543</v>
      </c>
      <c r="L31" s="201">
        <v>421905294239</v>
      </c>
      <c r="M31" s="199" t="s">
        <v>658</v>
      </c>
      <c r="N31" s="279"/>
      <c r="O31" s="279"/>
      <c r="P31" s="279"/>
      <c r="Q31" s="213"/>
      <c r="R31" s="276" t="str">
        <f t="shared" si="0"/>
        <v>17316723</v>
      </c>
    </row>
    <row r="32" spans="1:18" x14ac:dyDescent="0.2">
      <c r="A32" s="198" t="s">
        <v>659</v>
      </c>
      <c r="B32" s="199" t="s">
        <v>660</v>
      </c>
      <c r="C32" s="200" t="s">
        <v>429</v>
      </c>
      <c r="D32" s="199" t="s">
        <v>483</v>
      </c>
      <c r="E32" s="199" t="s">
        <v>436</v>
      </c>
      <c r="F32" s="199" t="s">
        <v>537</v>
      </c>
      <c r="G32" s="265" t="s">
        <v>661</v>
      </c>
      <c r="H32" s="265" t="s">
        <v>662</v>
      </c>
      <c r="I32" s="275" t="s">
        <v>663</v>
      </c>
      <c r="J32" s="199" t="s">
        <v>664</v>
      </c>
      <c r="K32" s="275" t="s">
        <v>663</v>
      </c>
      <c r="L32" s="201">
        <v>421908447934</v>
      </c>
      <c r="M32" s="199" t="s">
        <v>665</v>
      </c>
      <c r="N32" s="199"/>
      <c r="O32" s="199"/>
      <c r="P32" s="199"/>
      <c r="Q32" s="213"/>
      <c r="R32" s="276" t="str">
        <f t="shared" si="0"/>
        <v>30807018</v>
      </c>
    </row>
    <row r="33" spans="1:18" x14ac:dyDescent="0.2">
      <c r="A33" s="198" t="s">
        <v>666</v>
      </c>
      <c r="B33" s="199" t="s">
        <v>667</v>
      </c>
      <c r="C33" s="200" t="s">
        <v>429</v>
      </c>
      <c r="D33" s="199" t="s">
        <v>483</v>
      </c>
      <c r="E33" s="199" t="s">
        <v>436</v>
      </c>
      <c r="F33" s="199" t="s">
        <v>537</v>
      </c>
      <c r="G33" s="265" t="s">
        <v>668</v>
      </c>
      <c r="H33" s="265" t="s">
        <v>669</v>
      </c>
      <c r="I33" s="275" t="s">
        <v>670</v>
      </c>
      <c r="J33" s="199" t="s">
        <v>433</v>
      </c>
      <c r="K33" s="275" t="s">
        <v>671</v>
      </c>
      <c r="L33" s="201">
        <v>421918234840</v>
      </c>
      <c r="M33" s="199" t="s">
        <v>672</v>
      </c>
      <c r="N33" s="199"/>
      <c r="O33" s="199"/>
      <c r="P33" s="199"/>
      <c r="Q33" s="213"/>
      <c r="R33" s="276" t="str">
        <f t="shared" si="0"/>
        <v>31745466</v>
      </c>
    </row>
    <row r="34" spans="1:18" x14ac:dyDescent="0.2">
      <c r="A34" s="198" t="s">
        <v>673</v>
      </c>
      <c r="B34" s="199" t="s">
        <v>674</v>
      </c>
      <c r="C34" s="200" t="s">
        <v>429</v>
      </c>
      <c r="D34" s="199" t="s">
        <v>675</v>
      </c>
      <c r="E34" s="199" t="s">
        <v>436</v>
      </c>
      <c r="F34" s="199" t="s">
        <v>537</v>
      </c>
      <c r="G34" s="265" t="s">
        <v>676</v>
      </c>
      <c r="H34" s="265" t="s">
        <v>677</v>
      </c>
      <c r="I34" s="275" t="s">
        <v>678</v>
      </c>
      <c r="J34" s="199" t="s">
        <v>433</v>
      </c>
      <c r="K34" s="275" t="s">
        <v>679</v>
      </c>
      <c r="L34" s="201">
        <v>421911427222</v>
      </c>
      <c r="M34" s="199" t="s">
        <v>680</v>
      </c>
      <c r="N34" s="199"/>
      <c r="O34" s="200"/>
      <c r="P34" s="199"/>
      <c r="Q34" s="213"/>
      <c r="R34" s="276" t="str">
        <f t="shared" si="0"/>
        <v>00688819</v>
      </c>
    </row>
    <row r="35" spans="1:18" x14ac:dyDescent="0.2">
      <c r="A35" s="198" t="s">
        <v>681</v>
      </c>
      <c r="B35" s="199" t="s">
        <v>682</v>
      </c>
      <c r="C35" s="200" t="s">
        <v>429</v>
      </c>
      <c r="D35" s="199" t="s">
        <v>483</v>
      </c>
      <c r="E35" s="199" t="s">
        <v>436</v>
      </c>
      <c r="F35" s="199" t="s">
        <v>537</v>
      </c>
      <c r="G35" s="265" t="s">
        <v>683</v>
      </c>
      <c r="H35" s="265" t="s">
        <v>684</v>
      </c>
      <c r="I35" s="275" t="s">
        <v>685</v>
      </c>
      <c r="J35" s="199" t="s">
        <v>686</v>
      </c>
      <c r="K35" s="275" t="s">
        <v>687</v>
      </c>
      <c r="L35" s="201">
        <v>421905278836</v>
      </c>
      <c r="M35" s="199" t="s">
        <v>688</v>
      </c>
      <c r="N35" s="199"/>
      <c r="O35" s="200" t="s">
        <v>1434</v>
      </c>
      <c r="P35" s="199" t="s">
        <v>1435</v>
      </c>
      <c r="Q35" s="213"/>
      <c r="R35" s="276" t="str">
        <f t="shared" si="0"/>
        <v>36063835</v>
      </c>
    </row>
    <row r="36" spans="1:18" x14ac:dyDescent="0.2">
      <c r="A36" s="198" t="s">
        <v>689</v>
      </c>
      <c r="B36" s="199" t="s">
        <v>690</v>
      </c>
      <c r="C36" s="200" t="s">
        <v>429</v>
      </c>
      <c r="D36" s="199" t="s">
        <v>483</v>
      </c>
      <c r="E36" s="199" t="s">
        <v>436</v>
      </c>
      <c r="F36" s="199" t="s">
        <v>537</v>
      </c>
      <c r="G36" s="265" t="s">
        <v>1487</v>
      </c>
      <c r="H36" s="265" t="s">
        <v>1436</v>
      </c>
      <c r="I36" s="275" t="s">
        <v>1437</v>
      </c>
      <c r="J36" s="199" t="s">
        <v>431</v>
      </c>
      <c r="K36" s="275" t="s">
        <v>1437</v>
      </c>
      <c r="L36" s="201">
        <v>421907194669</v>
      </c>
      <c r="M36" s="199" t="s">
        <v>691</v>
      </c>
      <c r="N36" s="199"/>
      <c r="O36" s="200"/>
      <c r="P36" s="199"/>
      <c r="Q36" s="213"/>
      <c r="R36" s="276" t="str">
        <f t="shared" si="0"/>
        <v>31753825</v>
      </c>
    </row>
    <row r="37" spans="1:18" x14ac:dyDescent="0.2">
      <c r="A37" s="198" t="s">
        <v>692</v>
      </c>
      <c r="B37" s="199" t="s">
        <v>693</v>
      </c>
      <c r="C37" s="200" t="s">
        <v>429</v>
      </c>
      <c r="D37" s="199" t="s">
        <v>694</v>
      </c>
      <c r="E37" s="199" t="s">
        <v>695</v>
      </c>
      <c r="F37" s="199" t="s">
        <v>440</v>
      </c>
      <c r="G37" s="265" t="s">
        <v>696</v>
      </c>
      <c r="H37" s="265" t="s">
        <v>697</v>
      </c>
      <c r="I37" s="275" t="s">
        <v>698</v>
      </c>
      <c r="J37" s="199" t="s">
        <v>433</v>
      </c>
      <c r="K37" s="275" t="s">
        <v>698</v>
      </c>
      <c r="L37" s="201">
        <v>421903712927</v>
      </c>
      <c r="M37" s="199" t="s">
        <v>699</v>
      </c>
      <c r="N37" s="200"/>
      <c r="O37" s="200"/>
      <c r="P37" s="199"/>
      <c r="Q37" s="213"/>
      <c r="R37" s="276" t="str">
        <f t="shared" si="0"/>
        <v>36128147</v>
      </c>
    </row>
    <row r="38" spans="1:18" x14ac:dyDescent="0.2">
      <c r="A38" s="198" t="s">
        <v>700</v>
      </c>
      <c r="B38" s="199" t="s">
        <v>701</v>
      </c>
      <c r="C38" s="200" t="s">
        <v>429</v>
      </c>
      <c r="D38" s="199" t="s">
        <v>702</v>
      </c>
      <c r="E38" s="199" t="s">
        <v>436</v>
      </c>
      <c r="F38" s="199" t="s">
        <v>572</v>
      </c>
      <c r="G38" s="265" t="s">
        <v>703</v>
      </c>
      <c r="H38" s="265" t="s">
        <v>704</v>
      </c>
      <c r="I38" s="275" t="s">
        <v>705</v>
      </c>
      <c r="J38" s="199" t="s">
        <v>433</v>
      </c>
      <c r="K38" s="275" t="s">
        <v>705</v>
      </c>
      <c r="L38" s="201">
        <v>421908672270</v>
      </c>
      <c r="M38" s="199" t="s">
        <v>706</v>
      </c>
      <c r="N38" s="199"/>
      <c r="O38" s="199"/>
      <c r="P38" s="199"/>
      <c r="Q38" s="213"/>
      <c r="R38" s="276" t="str">
        <f t="shared" si="0"/>
        <v>31770908</v>
      </c>
    </row>
    <row r="39" spans="1:18" x14ac:dyDescent="0.2">
      <c r="A39" s="198" t="s">
        <v>707</v>
      </c>
      <c r="B39" s="199" t="s">
        <v>708</v>
      </c>
      <c r="C39" s="200" t="s">
        <v>429</v>
      </c>
      <c r="D39" s="199" t="s">
        <v>709</v>
      </c>
      <c r="E39" s="199" t="s">
        <v>436</v>
      </c>
      <c r="F39" s="199" t="s">
        <v>710</v>
      </c>
      <c r="G39" s="265" t="s">
        <v>711</v>
      </c>
      <c r="H39" s="265" t="s">
        <v>712</v>
      </c>
      <c r="I39" s="275" t="s">
        <v>713</v>
      </c>
      <c r="J39" s="199" t="s">
        <v>431</v>
      </c>
      <c r="K39" s="275" t="s">
        <v>714</v>
      </c>
      <c r="L39" s="201">
        <v>421918824449</v>
      </c>
      <c r="M39" s="199" t="s">
        <v>715</v>
      </c>
      <c r="N39" s="199"/>
      <c r="O39" s="199"/>
      <c r="P39" s="199"/>
      <c r="Q39" s="213"/>
      <c r="R39" s="276" t="str">
        <f t="shared" si="0"/>
        <v>37841866</v>
      </c>
    </row>
    <row r="40" spans="1:18" x14ac:dyDescent="0.2">
      <c r="A40" s="198" t="s">
        <v>1438</v>
      </c>
      <c r="B40" s="199" t="s">
        <v>1439</v>
      </c>
      <c r="C40" s="200" t="s">
        <v>429</v>
      </c>
      <c r="D40" s="199" t="s">
        <v>1440</v>
      </c>
      <c r="E40" s="199" t="s">
        <v>1441</v>
      </c>
      <c r="F40" s="199" t="s">
        <v>1442</v>
      </c>
      <c r="G40" s="265" t="s">
        <v>1443</v>
      </c>
      <c r="H40" s="265" t="s">
        <v>1444</v>
      </c>
      <c r="I40" s="275" t="s">
        <v>1445</v>
      </c>
      <c r="J40" s="199" t="s">
        <v>431</v>
      </c>
      <c r="K40" s="275" t="s">
        <v>1445</v>
      </c>
      <c r="L40" s="201">
        <v>421903996977</v>
      </c>
      <c r="M40" s="199" t="s">
        <v>1446</v>
      </c>
      <c r="N40" s="280"/>
      <c r="O40" s="199"/>
      <c r="P40" s="199"/>
      <c r="Q40" s="213"/>
      <c r="R40" s="276" t="str">
        <f t="shared" si="0"/>
        <v>34009388</v>
      </c>
    </row>
    <row r="41" spans="1:18" x14ac:dyDescent="0.2">
      <c r="A41" s="198" t="s">
        <v>716</v>
      </c>
      <c r="B41" s="199" t="s">
        <v>717</v>
      </c>
      <c r="C41" s="200" t="s">
        <v>429</v>
      </c>
      <c r="D41" s="199" t="s">
        <v>718</v>
      </c>
      <c r="E41" s="199" t="s">
        <v>436</v>
      </c>
      <c r="F41" s="199" t="s">
        <v>450</v>
      </c>
      <c r="G41" s="265" t="s">
        <v>719</v>
      </c>
      <c r="H41" s="265" t="s">
        <v>720</v>
      </c>
      <c r="I41" s="275" t="s">
        <v>721</v>
      </c>
      <c r="J41" s="199" t="s">
        <v>433</v>
      </c>
      <c r="K41" s="275" t="s">
        <v>722</v>
      </c>
      <c r="L41" s="201">
        <v>421907984638</v>
      </c>
      <c r="M41" s="199" t="s">
        <v>723</v>
      </c>
      <c r="N41" s="199"/>
      <c r="O41" s="199"/>
      <c r="P41" s="199"/>
      <c r="Q41" s="213"/>
      <c r="R41" s="276" t="str">
        <f t="shared" si="0"/>
        <v>00687308</v>
      </c>
    </row>
    <row r="42" spans="1:18" x14ac:dyDescent="0.2">
      <c r="A42" s="198" t="s">
        <v>724</v>
      </c>
      <c r="B42" s="199" t="s">
        <v>725</v>
      </c>
      <c r="C42" s="200" t="s">
        <v>429</v>
      </c>
      <c r="D42" s="199" t="s">
        <v>483</v>
      </c>
      <c r="E42" s="199" t="s">
        <v>436</v>
      </c>
      <c r="F42" s="199" t="s">
        <v>537</v>
      </c>
      <c r="G42" s="265" t="s">
        <v>726</v>
      </c>
      <c r="H42" s="265" t="s">
        <v>727</v>
      </c>
      <c r="I42" s="275" t="s">
        <v>728</v>
      </c>
      <c r="J42" s="199" t="s">
        <v>431</v>
      </c>
      <c r="K42" s="275" t="s">
        <v>728</v>
      </c>
      <c r="L42" s="201">
        <v>421911597705</v>
      </c>
      <c r="M42" s="199" t="s">
        <v>729</v>
      </c>
      <c r="N42" s="199"/>
      <c r="O42" s="199" t="s">
        <v>1447</v>
      </c>
      <c r="P42" s="199"/>
      <c r="Q42" s="213"/>
      <c r="R42" s="276" t="str">
        <f t="shared" ref="R42:R67" si="1">A42</f>
        <v>00586455</v>
      </c>
    </row>
    <row r="43" spans="1:18" x14ac:dyDescent="0.2">
      <c r="A43" s="198" t="s">
        <v>730</v>
      </c>
      <c r="B43" s="199" t="s">
        <v>731</v>
      </c>
      <c r="C43" s="200" t="s">
        <v>429</v>
      </c>
      <c r="D43" s="199" t="s">
        <v>732</v>
      </c>
      <c r="E43" s="199" t="s">
        <v>436</v>
      </c>
      <c r="F43" s="199" t="s">
        <v>445</v>
      </c>
      <c r="G43" s="265" t="s">
        <v>733</v>
      </c>
      <c r="H43" s="265" t="s">
        <v>734</v>
      </c>
      <c r="I43" s="275" t="s">
        <v>735</v>
      </c>
      <c r="J43" s="199" t="s">
        <v>431</v>
      </c>
      <c r="K43" s="275" t="s">
        <v>736</v>
      </c>
      <c r="L43" s="201">
        <v>421905504040</v>
      </c>
      <c r="M43" s="199" t="s">
        <v>737</v>
      </c>
      <c r="N43" s="199"/>
      <c r="O43" s="199"/>
      <c r="P43" s="312"/>
      <c r="Q43" s="213"/>
      <c r="R43" s="276" t="str">
        <f t="shared" si="1"/>
        <v>31805540</v>
      </c>
    </row>
    <row r="44" spans="1:18" x14ac:dyDescent="0.2">
      <c r="A44" s="198" t="s">
        <v>738</v>
      </c>
      <c r="B44" s="199" t="s">
        <v>739</v>
      </c>
      <c r="C44" s="200" t="s">
        <v>429</v>
      </c>
      <c r="D44" s="199" t="s">
        <v>483</v>
      </c>
      <c r="E44" s="199" t="s">
        <v>436</v>
      </c>
      <c r="F44" s="199" t="s">
        <v>537</v>
      </c>
      <c r="G44" s="265" t="s">
        <v>740</v>
      </c>
      <c r="H44" s="265" t="s">
        <v>741</v>
      </c>
      <c r="I44" s="275" t="s">
        <v>742</v>
      </c>
      <c r="J44" s="199" t="s">
        <v>431</v>
      </c>
      <c r="K44" s="275" t="s">
        <v>742</v>
      </c>
      <c r="L44" s="201">
        <v>421903202270</v>
      </c>
      <c r="M44" s="199" t="s">
        <v>743</v>
      </c>
      <c r="N44" s="199"/>
      <c r="O44" s="199"/>
      <c r="P44" s="199"/>
      <c r="Q44" s="213"/>
      <c r="R44" s="276" t="str">
        <f t="shared" si="1"/>
        <v>30793009</v>
      </c>
    </row>
    <row r="45" spans="1:18" x14ac:dyDescent="0.2">
      <c r="A45" s="198" t="s">
        <v>744</v>
      </c>
      <c r="B45" s="199" t="s">
        <v>745</v>
      </c>
      <c r="C45" s="200" t="s">
        <v>429</v>
      </c>
      <c r="D45" s="199" t="s">
        <v>746</v>
      </c>
      <c r="E45" s="199" t="s">
        <v>437</v>
      </c>
      <c r="F45" s="199" t="s">
        <v>747</v>
      </c>
      <c r="G45" s="265" t="s">
        <v>748</v>
      </c>
      <c r="H45" s="265" t="s">
        <v>749</v>
      </c>
      <c r="I45" s="275" t="s">
        <v>750</v>
      </c>
      <c r="J45" s="199" t="s">
        <v>433</v>
      </c>
      <c r="K45" s="275" t="s">
        <v>751</v>
      </c>
      <c r="L45" s="201">
        <v>421911928826</v>
      </c>
      <c r="M45" s="199" t="s">
        <v>752</v>
      </c>
      <c r="N45" s="199"/>
      <c r="O45" s="199"/>
      <c r="P45" s="199"/>
      <c r="Q45" s="213"/>
      <c r="R45" s="276" t="str">
        <f t="shared" si="1"/>
        <v>00677604</v>
      </c>
    </row>
    <row r="46" spans="1:18" x14ac:dyDescent="0.2">
      <c r="A46" s="198" t="s">
        <v>753</v>
      </c>
      <c r="B46" s="199" t="s">
        <v>754</v>
      </c>
      <c r="C46" s="200" t="s">
        <v>429</v>
      </c>
      <c r="D46" s="199" t="s">
        <v>483</v>
      </c>
      <c r="E46" s="199" t="s">
        <v>438</v>
      </c>
      <c r="F46" s="199" t="s">
        <v>537</v>
      </c>
      <c r="G46" s="265" t="s">
        <v>755</v>
      </c>
      <c r="H46" s="265" t="s">
        <v>756</v>
      </c>
      <c r="I46" s="275" t="s">
        <v>757</v>
      </c>
      <c r="J46" s="199" t="s">
        <v>433</v>
      </c>
      <c r="K46" s="275" t="s">
        <v>758</v>
      </c>
      <c r="L46" s="201" t="s">
        <v>759</v>
      </c>
      <c r="M46" s="199" t="s">
        <v>760</v>
      </c>
      <c r="N46" s="199"/>
      <c r="O46" s="199"/>
      <c r="P46" s="199"/>
      <c r="Q46" s="213"/>
      <c r="R46" s="276" t="str">
        <f t="shared" si="1"/>
        <v>30811082</v>
      </c>
    </row>
    <row r="47" spans="1:18" x14ac:dyDescent="0.2">
      <c r="A47" s="198" t="s">
        <v>1448</v>
      </c>
      <c r="B47" s="199" t="s">
        <v>1449</v>
      </c>
      <c r="C47" s="200" t="s">
        <v>429</v>
      </c>
      <c r="D47" s="199" t="s">
        <v>1450</v>
      </c>
      <c r="E47" s="199" t="s">
        <v>1401</v>
      </c>
      <c r="F47" s="199" t="s">
        <v>432</v>
      </c>
      <c r="G47" s="265" t="s">
        <v>1451</v>
      </c>
      <c r="H47" s="265" t="s">
        <v>1452</v>
      </c>
      <c r="I47" s="275" t="s">
        <v>1453</v>
      </c>
      <c r="J47" s="199" t="s">
        <v>431</v>
      </c>
      <c r="K47" s="275" t="s">
        <v>1454</v>
      </c>
      <c r="L47" s="201" t="s">
        <v>1455</v>
      </c>
      <c r="M47" s="199" t="s">
        <v>1456</v>
      </c>
      <c r="N47" s="199"/>
      <c r="O47" s="199"/>
      <c r="P47" s="199"/>
      <c r="Q47" s="213"/>
      <c r="R47" s="276" t="str">
        <f t="shared" si="1"/>
        <v>31745661</v>
      </c>
    </row>
    <row r="48" spans="1:18" x14ac:dyDescent="0.2">
      <c r="A48" s="198" t="s">
        <v>761</v>
      </c>
      <c r="B48" s="199" t="s">
        <v>762</v>
      </c>
      <c r="C48" s="200" t="s">
        <v>429</v>
      </c>
      <c r="D48" s="199" t="s">
        <v>1399</v>
      </c>
      <c r="E48" s="199" t="s">
        <v>444</v>
      </c>
      <c r="F48" s="199" t="s">
        <v>918</v>
      </c>
      <c r="G48" s="265" t="s">
        <v>763</v>
      </c>
      <c r="H48" s="265" t="s">
        <v>764</v>
      </c>
      <c r="I48" s="275" t="s">
        <v>765</v>
      </c>
      <c r="J48" s="199" t="s">
        <v>431</v>
      </c>
      <c r="K48" s="275" t="s">
        <v>766</v>
      </c>
      <c r="L48" s="201">
        <v>421903601379</v>
      </c>
      <c r="M48" s="199" t="s">
        <v>767</v>
      </c>
      <c r="N48" s="199"/>
      <c r="O48" s="199"/>
      <c r="P48" s="199"/>
      <c r="Q48" s="213"/>
      <c r="R48" s="276" t="str">
        <f t="shared" si="1"/>
        <v>30688060</v>
      </c>
    </row>
    <row r="49" spans="1:18" x14ac:dyDescent="0.2">
      <c r="A49" s="198" t="s">
        <v>768</v>
      </c>
      <c r="B49" s="199" t="s">
        <v>769</v>
      </c>
      <c r="C49" s="200" t="s">
        <v>429</v>
      </c>
      <c r="D49" s="199" t="s">
        <v>770</v>
      </c>
      <c r="E49" s="199" t="s">
        <v>436</v>
      </c>
      <c r="F49" s="199" t="s">
        <v>771</v>
      </c>
      <c r="G49" s="265" t="s">
        <v>772</v>
      </c>
      <c r="H49" s="265" t="s">
        <v>773</v>
      </c>
      <c r="I49" s="275" t="s">
        <v>774</v>
      </c>
      <c r="J49" s="199" t="s">
        <v>431</v>
      </c>
      <c r="K49" s="275" t="s">
        <v>775</v>
      </c>
      <c r="L49" s="201">
        <v>421903370792</v>
      </c>
      <c r="M49" s="199" t="s">
        <v>776</v>
      </c>
      <c r="N49" s="199"/>
      <c r="O49" s="199"/>
      <c r="P49" s="199" t="s">
        <v>1457</v>
      </c>
      <c r="Q49" s="213"/>
      <c r="R49" s="276" t="str">
        <f t="shared" si="1"/>
        <v>30806836</v>
      </c>
    </row>
    <row r="50" spans="1:18" x14ac:dyDescent="0.2">
      <c r="A50" s="198" t="s">
        <v>777</v>
      </c>
      <c r="B50" s="199" t="s">
        <v>778</v>
      </c>
      <c r="C50" s="200" t="s">
        <v>429</v>
      </c>
      <c r="D50" s="199" t="s">
        <v>779</v>
      </c>
      <c r="E50" s="199" t="s">
        <v>436</v>
      </c>
      <c r="F50" s="199" t="s">
        <v>780</v>
      </c>
      <c r="G50" s="265" t="s">
        <v>781</v>
      </c>
      <c r="H50" s="265" t="s">
        <v>782</v>
      </c>
      <c r="I50" s="275" t="s">
        <v>783</v>
      </c>
      <c r="J50" s="199" t="s">
        <v>433</v>
      </c>
      <c r="K50" s="275" t="s">
        <v>784</v>
      </c>
      <c r="L50" s="201">
        <v>421905795511</v>
      </c>
      <c r="M50" s="199" t="s">
        <v>785</v>
      </c>
      <c r="N50" s="199"/>
      <c r="O50" s="199"/>
      <c r="P50" s="199"/>
      <c r="Q50" s="213"/>
      <c r="R50" s="276" t="str">
        <f t="shared" si="1"/>
        <v>00603341</v>
      </c>
    </row>
    <row r="51" spans="1:18" x14ac:dyDescent="0.2">
      <c r="A51" s="198" t="s">
        <v>786</v>
      </c>
      <c r="B51" s="199" t="s">
        <v>787</v>
      </c>
      <c r="C51" s="200" t="s">
        <v>429</v>
      </c>
      <c r="D51" s="199" t="s">
        <v>788</v>
      </c>
      <c r="E51" s="199" t="s">
        <v>789</v>
      </c>
      <c r="F51" s="199" t="s">
        <v>790</v>
      </c>
      <c r="G51" s="265" t="s">
        <v>791</v>
      </c>
      <c r="H51" s="265" t="s">
        <v>792</v>
      </c>
      <c r="I51" s="275" t="s">
        <v>793</v>
      </c>
      <c r="J51" s="199" t="s">
        <v>433</v>
      </c>
      <c r="K51" s="275" t="s">
        <v>794</v>
      </c>
      <c r="L51" s="201">
        <v>421903363993</v>
      </c>
      <c r="M51" s="199" t="s">
        <v>795</v>
      </c>
      <c r="N51" s="199"/>
      <c r="O51" s="199"/>
      <c r="P51" s="199"/>
      <c r="Q51" s="213"/>
      <c r="R51" s="276" t="str">
        <f t="shared" si="1"/>
        <v>17310571</v>
      </c>
    </row>
    <row r="52" spans="1:18" x14ac:dyDescent="0.2">
      <c r="A52" s="198" t="s">
        <v>796</v>
      </c>
      <c r="B52" s="199" t="s">
        <v>797</v>
      </c>
      <c r="C52" s="200" t="s">
        <v>429</v>
      </c>
      <c r="D52" s="199" t="s">
        <v>798</v>
      </c>
      <c r="E52" s="199" t="s">
        <v>436</v>
      </c>
      <c r="F52" s="199" t="s">
        <v>537</v>
      </c>
      <c r="G52" s="265" t="s">
        <v>799</v>
      </c>
      <c r="H52" s="265" t="s">
        <v>800</v>
      </c>
      <c r="I52" s="275" t="s">
        <v>801</v>
      </c>
      <c r="J52" s="199" t="s">
        <v>433</v>
      </c>
      <c r="K52" s="275" t="s">
        <v>802</v>
      </c>
      <c r="L52" s="201">
        <v>421903740961</v>
      </c>
      <c r="M52" s="199" t="s">
        <v>803</v>
      </c>
      <c r="N52" s="199"/>
      <c r="O52" s="199"/>
      <c r="P52" s="199"/>
      <c r="Q52" s="213"/>
      <c r="R52" s="276" t="str">
        <f t="shared" si="1"/>
        <v>30806437</v>
      </c>
    </row>
    <row r="53" spans="1:18" x14ac:dyDescent="0.2">
      <c r="A53" s="198" t="s">
        <v>804</v>
      </c>
      <c r="B53" s="199" t="s">
        <v>805</v>
      </c>
      <c r="C53" s="200" t="s">
        <v>429</v>
      </c>
      <c r="D53" s="199" t="s">
        <v>806</v>
      </c>
      <c r="E53" s="199" t="s">
        <v>436</v>
      </c>
      <c r="F53" s="199" t="s">
        <v>439</v>
      </c>
      <c r="G53" s="265" t="s">
        <v>807</v>
      </c>
      <c r="H53" s="265" t="s">
        <v>808</v>
      </c>
      <c r="I53" s="275" t="s">
        <v>809</v>
      </c>
      <c r="J53" s="199" t="s">
        <v>433</v>
      </c>
      <c r="K53" s="275" t="s">
        <v>810</v>
      </c>
      <c r="L53" s="201">
        <v>421903714918</v>
      </c>
      <c r="M53" s="199" t="s">
        <v>811</v>
      </c>
      <c r="N53" s="200"/>
      <c r="O53" s="200"/>
      <c r="P53" s="200"/>
      <c r="R53" s="276" t="str">
        <f t="shared" si="1"/>
        <v>30811384</v>
      </c>
    </row>
    <row r="54" spans="1:18" x14ac:dyDescent="0.2">
      <c r="A54" s="198" t="s">
        <v>812</v>
      </c>
      <c r="B54" s="199" t="s">
        <v>813</v>
      </c>
      <c r="C54" s="200" t="s">
        <v>429</v>
      </c>
      <c r="D54" s="199" t="s">
        <v>814</v>
      </c>
      <c r="E54" s="199" t="s">
        <v>436</v>
      </c>
      <c r="F54" s="199" t="s">
        <v>815</v>
      </c>
      <c r="G54" s="265" t="s">
        <v>816</v>
      </c>
      <c r="H54" s="265" t="s">
        <v>817</v>
      </c>
      <c r="I54" s="275" t="s">
        <v>818</v>
      </c>
      <c r="J54" s="199" t="s">
        <v>431</v>
      </c>
      <c r="K54" s="275" t="s">
        <v>819</v>
      </c>
      <c r="L54" s="201">
        <v>421918882990</v>
      </c>
      <c r="M54" s="199" t="s">
        <v>820</v>
      </c>
      <c r="N54" s="199"/>
      <c r="O54" s="199"/>
      <c r="P54" s="199"/>
      <c r="R54" s="276" t="str">
        <f t="shared" si="1"/>
        <v>00688304</v>
      </c>
    </row>
    <row r="55" spans="1:18" x14ac:dyDescent="0.2">
      <c r="A55" s="198" t="s">
        <v>821</v>
      </c>
      <c r="B55" s="199" t="s">
        <v>822</v>
      </c>
      <c r="C55" s="200" t="s">
        <v>429</v>
      </c>
      <c r="D55" s="199" t="s">
        <v>483</v>
      </c>
      <c r="E55" s="199" t="s">
        <v>436</v>
      </c>
      <c r="F55" s="199" t="s">
        <v>537</v>
      </c>
      <c r="G55" s="265" t="s">
        <v>823</v>
      </c>
      <c r="H55" s="265" t="s">
        <v>824</v>
      </c>
      <c r="I55" s="275" t="s">
        <v>825</v>
      </c>
      <c r="J55" s="199" t="s">
        <v>826</v>
      </c>
      <c r="K55" s="275" t="s">
        <v>825</v>
      </c>
      <c r="L55" s="201">
        <v>421917476268</v>
      </c>
      <c r="M55" s="199" t="s">
        <v>827</v>
      </c>
      <c r="N55" s="199"/>
      <c r="O55" s="199"/>
      <c r="P55" s="199"/>
      <c r="R55" s="276" t="str">
        <f t="shared" si="1"/>
        <v>31791981</v>
      </c>
    </row>
    <row r="56" spans="1:18" x14ac:dyDescent="0.2">
      <c r="A56" s="198" t="s">
        <v>828</v>
      </c>
      <c r="B56" s="199" t="s">
        <v>829</v>
      </c>
      <c r="C56" s="200" t="s">
        <v>429</v>
      </c>
      <c r="D56" s="199" t="s">
        <v>830</v>
      </c>
      <c r="E56" s="199" t="s">
        <v>831</v>
      </c>
      <c r="F56" s="199" t="s">
        <v>832</v>
      </c>
      <c r="G56" s="265" t="s">
        <v>833</v>
      </c>
      <c r="H56" s="265" t="s">
        <v>834</v>
      </c>
      <c r="I56" s="275" t="s">
        <v>835</v>
      </c>
      <c r="J56" s="199" t="s">
        <v>826</v>
      </c>
      <c r="K56" s="275" t="s">
        <v>835</v>
      </c>
      <c r="L56" s="201">
        <v>421905193404</v>
      </c>
      <c r="M56" s="199" t="s">
        <v>836</v>
      </c>
      <c r="N56" s="199"/>
      <c r="O56" s="199"/>
      <c r="P56" s="199"/>
      <c r="R56" s="276" t="str">
        <f t="shared" si="1"/>
        <v>30811546</v>
      </c>
    </row>
    <row r="57" spans="1:18" x14ac:dyDescent="0.2">
      <c r="A57" s="198" t="s">
        <v>837</v>
      </c>
      <c r="B57" s="199" t="s">
        <v>838</v>
      </c>
      <c r="C57" s="200" t="s">
        <v>429</v>
      </c>
      <c r="D57" s="199" t="s">
        <v>839</v>
      </c>
      <c r="E57" s="199" t="s">
        <v>430</v>
      </c>
      <c r="F57" s="199" t="s">
        <v>840</v>
      </c>
      <c r="G57" s="265" t="s">
        <v>841</v>
      </c>
      <c r="H57" s="265" t="s">
        <v>842</v>
      </c>
      <c r="I57" s="275" t="s">
        <v>843</v>
      </c>
      <c r="J57" s="199" t="s">
        <v>433</v>
      </c>
      <c r="K57" s="275" t="s">
        <v>844</v>
      </c>
      <c r="L57" s="201">
        <v>421902902970</v>
      </c>
      <c r="M57" s="199" t="s">
        <v>845</v>
      </c>
      <c r="N57" s="200"/>
      <c r="O57" s="200"/>
      <c r="P57" s="200"/>
      <c r="R57" s="276" t="str">
        <f t="shared" si="1"/>
        <v>35656743</v>
      </c>
    </row>
    <row r="58" spans="1:18" x14ac:dyDescent="0.2">
      <c r="A58" s="198" t="s">
        <v>846</v>
      </c>
      <c r="B58" s="199" t="s">
        <v>847</v>
      </c>
      <c r="C58" s="200" t="s">
        <v>429</v>
      </c>
      <c r="D58" s="199" t="s">
        <v>848</v>
      </c>
      <c r="E58" s="199" t="s">
        <v>436</v>
      </c>
      <c r="F58" s="199" t="s">
        <v>849</v>
      </c>
      <c r="G58" s="265" t="s">
        <v>850</v>
      </c>
      <c r="H58" s="265" t="s">
        <v>851</v>
      </c>
      <c r="I58" s="275" t="s">
        <v>852</v>
      </c>
      <c r="J58" s="199" t="s">
        <v>431</v>
      </c>
      <c r="K58" s="275" t="s">
        <v>853</v>
      </c>
      <c r="L58" s="201">
        <v>421903262626</v>
      </c>
      <c r="M58" s="199" t="s">
        <v>854</v>
      </c>
      <c r="N58" s="199"/>
      <c r="O58" s="199"/>
      <c r="P58" s="199"/>
      <c r="R58" s="276" t="str">
        <f t="shared" si="1"/>
        <v>36067580</v>
      </c>
    </row>
    <row r="59" spans="1:18" x14ac:dyDescent="0.2">
      <c r="A59" s="198" t="s">
        <v>855</v>
      </c>
      <c r="B59" s="199" t="s">
        <v>856</v>
      </c>
      <c r="C59" s="200" t="s">
        <v>429</v>
      </c>
      <c r="D59" s="199" t="s">
        <v>857</v>
      </c>
      <c r="E59" s="199" t="s">
        <v>436</v>
      </c>
      <c r="F59" s="199" t="s">
        <v>439</v>
      </c>
      <c r="G59" s="265" t="s">
        <v>858</v>
      </c>
      <c r="H59" s="265" t="s">
        <v>859</v>
      </c>
      <c r="I59" s="275" t="s">
        <v>860</v>
      </c>
      <c r="J59" s="199" t="s">
        <v>861</v>
      </c>
      <c r="K59" s="275" t="s">
        <v>862</v>
      </c>
      <c r="L59" s="201">
        <v>421902228191</v>
      </c>
      <c r="M59" s="199" t="s">
        <v>863</v>
      </c>
      <c r="N59" s="200"/>
      <c r="O59" s="200"/>
      <c r="P59" s="200"/>
      <c r="R59" s="276" t="str">
        <f t="shared" si="1"/>
        <v>00684112</v>
      </c>
    </row>
    <row r="60" spans="1:18" x14ac:dyDescent="0.2">
      <c r="A60" s="198" t="s">
        <v>864</v>
      </c>
      <c r="B60" s="199" t="s">
        <v>865</v>
      </c>
      <c r="C60" s="200" t="s">
        <v>429</v>
      </c>
      <c r="D60" s="199" t="s">
        <v>483</v>
      </c>
      <c r="E60" s="199" t="s">
        <v>436</v>
      </c>
      <c r="F60" s="199" t="s">
        <v>537</v>
      </c>
      <c r="G60" s="265" t="s">
        <v>866</v>
      </c>
      <c r="H60" s="265" t="s">
        <v>867</v>
      </c>
      <c r="I60" s="275" t="s">
        <v>868</v>
      </c>
      <c r="J60" s="199" t="s">
        <v>433</v>
      </c>
      <c r="K60" s="275" t="s">
        <v>869</v>
      </c>
      <c r="L60" s="201">
        <v>421905305338</v>
      </c>
      <c r="M60" s="199" t="s">
        <v>870</v>
      </c>
      <c r="N60" s="199"/>
      <c r="O60" s="200"/>
      <c r="P60" s="199"/>
      <c r="R60" s="276" t="str">
        <f t="shared" si="1"/>
        <v>31806431</v>
      </c>
    </row>
    <row r="61" spans="1:18" x14ac:dyDescent="0.2">
      <c r="A61" s="198" t="s">
        <v>871</v>
      </c>
      <c r="B61" s="199" t="s">
        <v>872</v>
      </c>
      <c r="C61" s="200" t="s">
        <v>429</v>
      </c>
      <c r="D61" s="199" t="s">
        <v>483</v>
      </c>
      <c r="E61" s="199" t="s">
        <v>436</v>
      </c>
      <c r="F61" s="199" t="s">
        <v>537</v>
      </c>
      <c r="G61" s="265" t="s">
        <v>873</v>
      </c>
      <c r="H61" s="265" t="s">
        <v>874</v>
      </c>
      <c r="I61" s="275" t="s">
        <v>875</v>
      </c>
      <c r="J61" s="199" t="s">
        <v>433</v>
      </c>
      <c r="K61" s="275" t="s">
        <v>876</v>
      </c>
      <c r="L61" s="201">
        <v>421908979442</v>
      </c>
      <c r="M61" s="199" t="s">
        <v>877</v>
      </c>
      <c r="N61" s="199"/>
      <c r="O61" s="278"/>
      <c r="P61" s="199"/>
      <c r="R61" s="276" t="str">
        <f t="shared" si="1"/>
        <v>31795421</v>
      </c>
    </row>
    <row r="62" spans="1:18" x14ac:dyDescent="0.2">
      <c r="A62" s="178" t="s">
        <v>878</v>
      </c>
      <c r="B62" s="199" t="s">
        <v>879</v>
      </c>
      <c r="C62" s="200" t="s">
        <v>429</v>
      </c>
      <c r="D62" s="199" t="s">
        <v>483</v>
      </c>
      <c r="E62" s="199" t="s">
        <v>436</v>
      </c>
      <c r="F62" s="199" t="s">
        <v>537</v>
      </c>
      <c r="G62" s="265" t="s">
        <v>880</v>
      </c>
      <c r="H62" s="265" t="s">
        <v>881</v>
      </c>
      <c r="I62" s="275" t="s">
        <v>882</v>
      </c>
      <c r="J62" s="199" t="s">
        <v>433</v>
      </c>
      <c r="K62" s="275" t="s">
        <v>883</v>
      </c>
      <c r="L62" s="201">
        <v>421903708275</v>
      </c>
      <c r="M62" s="199" t="s">
        <v>884</v>
      </c>
      <c r="N62" s="279"/>
      <c r="O62" s="277"/>
      <c r="P62" s="279" t="s">
        <v>1458</v>
      </c>
      <c r="R62" s="276" t="str">
        <f t="shared" si="1"/>
        <v>30774772</v>
      </c>
    </row>
    <row r="63" spans="1:18" x14ac:dyDescent="0.2">
      <c r="A63" s="178" t="s">
        <v>885</v>
      </c>
      <c r="B63" s="199" t="s">
        <v>886</v>
      </c>
      <c r="C63" s="200" t="s">
        <v>429</v>
      </c>
      <c r="D63" s="199" t="s">
        <v>483</v>
      </c>
      <c r="E63" s="199" t="s">
        <v>436</v>
      </c>
      <c r="F63" s="199" t="s">
        <v>537</v>
      </c>
      <c r="G63" s="265" t="s">
        <v>887</v>
      </c>
      <c r="H63" s="265" t="s">
        <v>888</v>
      </c>
      <c r="I63" s="275" t="s">
        <v>889</v>
      </c>
      <c r="J63" s="199" t="s">
        <v>433</v>
      </c>
      <c r="K63" s="275" t="s">
        <v>890</v>
      </c>
      <c r="L63" s="201">
        <v>421918529304</v>
      </c>
      <c r="M63" s="199" t="s">
        <v>891</v>
      </c>
      <c r="N63" s="279"/>
      <c r="O63" s="280"/>
      <c r="P63" s="279"/>
      <c r="R63" s="276" t="str">
        <f t="shared" si="1"/>
        <v>30793211</v>
      </c>
    </row>
    <row r="64" spans="1:18" x14ac:dyDescent="0.2">
      <c r="A64" s="198" t="s">
        <v>892</v>
      </c>
      <c r="B64" s="199" t="s">
        <v>893</v>
      </c>
      <c r="C64" s="200" t="s">
        <v>429</v>
      </c>
      <c r="D64" s="199" t="s">
        <v>483</v>
      </c>
      <c r="E64" s="199" t="s">
        <v>436</v>
      </c>
      <c r="F64" s="199" t="s">
        <v>537</v>
      </c>
      <c r="G64" s="265" t="s">
        <v>894</v>
      </c>
      <c r="H64" s="265" t="s">
        <v>895</v>
      </c>
      <c r="I64" s="275" t="s">
        <v>1459</v>
      </c>
      <c r="J64" s="199" t="s">
        <v>896</v>
      </c>
      <c r="K64" s="275" t="s">
        <v>897</v>
      </c>
      <c r="L64" s="201">
        <v>421944318444</v>
      </c>
      <c r="M64" s="199" t="s">
        <v>898</v>
      </c>
      <c r="N64" s="199"/>
      <c r="O64" s="200"/>
      <c r="P64" s="199"/>
      <c r="R64" s="276" t="str">
        <f t="shared" si="1"/>
        <v>17308518</v>
      </c>
    </row>
    <row r="65" spans="1:18" x14ac:dyDescent="0.2">
      <c r="A65" s="198" t="s">
        <v>899</v>
      </c>
      <c r="B65" s="199" t="s">
        <v>900</v>
      </c>
      <c r="C65" s="200" t="s">
        <v>429</v>
      </c>
      <c r="D65" s="199" t="s">
        <v>483</v>
      </c>
      <c r="E65" s="199" t="s">
        <v>436</v>
      </c>
      <c r="F65" s="199" t="s">
        <v>484</v>
      </c>
      <c r="G65" s="265" t="s">
        <v>901</v>
      </c>
      <c r="H65" s="265" t="s">
        <v>902</v>
      </c>
      <c r="I65" s="275" t="s">
        <v>903</v>
      </c>
      <c r="J65" s="199" t="s">
        <v>433</v>
      </c>
      <c r="K65" s="275" t="s">
        <v>904</v>
      </c>
      <c r="L65" s="201">
        <v>421903692095</v>
      </c>
      <c r="M65" s="199" t="s">
        <v>905</v>
      </c>
      <c r="N65" s="199"/>
      <c r="O65" s="199"/>
      <c r="P65" s="199"/>
      <c r="R65" s="276" t="str">
        <f t="shared" si="1"/>
        <v>30811571</v>
      </c>
    </row>
    <row r="66" spans="1:18" x14ac:dyDescent="0.2">
      <c r="A66" s="198" t="s">
        <v>906</v>
      </c>
      <c r="B66" s="199" t="s">
        <v>907</v>
      </c>
      <c r="C66" s="200" t="s">
        <v>429</v>
      </c>
      <c r="D66" s="199" t="s">
        <v>483</v>
      </c>
      <c r="E66" s="199" t="s">
        <v>436</v>
      </c>
      <c r="F66" s="199" t="s">
        <v>537</v>
      </c>
      <c r="G66" s="265" t="s">
        <v>908</v>
      </c>
      <c r="H66" s="265" t="s">
        <v>1460</v>
      </c>
      <c r="I66" s="275" t="s">
        <v>909</v>
      </c>
      <c r="J66" s="199" t="s">
        <v>433</v>
      </c>
      <c r="K66" s="275" t="s">
        <v>1461</v>
      </c>
      <c r="L66" s="201">
        <v>421915499077</v>
      </c>
      <c r="M66" s="199" t="s">
        <v>910</v>
      </c>
      <c r="N66" s="199"/>
      <c r="O66" s="199"/>
      <c r="P66" s="199"/>
      <c r="R66" s="276" t="str">
        <f t="shared" si="1"/>
        <v>31119247</v>
      </c>
    </row>
    <row r="67" spans="1:18" x14ac:dyDescent="0.2">
      <c r="A67" s="198" t="s">
        <v>911</v>
      </c>
      <c r="B67" s="199" t="s">
        <v>912</v>
      </c>
      <c r="C67" s="200" t="s">
        <v>429</v>
      </c>
      <c r="D67" s="199" t="s">
        <v>1462</v>
      </c>
      <c r="E67" s="199" t="s">
        <v>436</v>
      </c>
      <c r="F67" s="199" t="s">
        <v>537</v>
      </c>
      <c r="G67" s="265" t="s">
        <v>913</v>
      </c>
      <c r="H67" s="265" t="s">
        <v>914</v>
      </c>
      <c r="I67" s="275" t="s">
        <v>915</v>
      </c>
      <c r="J67" s="199" t="s">
        <v>664</v>
      </c>
      <c r="K67" s="275" t="s">
        <v>916</v>
      </c>
      <c r="L67" s="201">
        <v>421905234323</v>
      </c>
      <c r="M67" s="199" t="s">
        <v>917</v>
      </c>
      <c r="N67" s="199"/>
      <c r="O67" s="199"/>
      <c r="P67" s="199"/>
      <c r="R67" s="276" t="str">
        <f t="shared" si="1"/>
        <v>30845386</v>
      </c>
    </row>
    <row r="68" spans="1:18" x14ac:dyDescent="0.2">
      <c r="A68" s="203" t="s">
        <v>919</v>
      </c>
      <c r="B68" s="199" t="s">
        <v>920</v>
      </c>
      <c r="C68" s="287" t="s">
        <v>429</v>
      </c>
      <c r="D68" s="199" t="s">
        <v>483</v>
      </c>
      <c r="E68" s="199" t="s">
        <v>436</v>
      </c>
      <c r="F68" s="199" t="s">
        <v>537</v>
      </c>
      <c r="G68" s="265" t="s">
        <v>921</v>
      </c>
      <c r="H68" s="265" t="s">
        <v>922</v>
      </c>
      <c r="I68" s="275" t="s">
        <v>923</v>
      </c>
      <c r="J68" s="199" t="s">
        <v>431</v>
      </c>
      <c r="K68" s="275" t="s">
        <v>924</v>
      </c>
      <c r="L68" s="201">
        <v>421905650170</v>
      </c>
      <c r="M68" s="199" t="s">
        <v>925</v>
      </c>
      <c r="N68" s="287"/>
      <c r="O68" s="287"/>
      <c r="P68" s="287"/>
      <c r="R68" s="276" t="str">
        <f t="shared" ref="R68:R90" si="2">A68</f>
        <v>30788714</v>
      </c>
    </row>
    <row r="69" spans="1:18" x14ac:dyDescent="0.2">
      <c r="A69" s="203" t="s">
        <v>926</v>
      </c>
      <c r="B69" s="287" t="s">
        <v>927</v>
      </c>
      <c r="C69" s="287" t="s">
        <v>429</v>
      </c>
      <c r="D69" s="287" t="s">
        <v>483</v>
      </c>
      <c r="E69" s="287" t="s">
        <v>436</v>
      </c>
      <c r="F69" s="287" t="s">
        <v>537</v>
      </c>
      <c r="G69" s="287" t="s">
        <v>928</v>
      </c>
      <c r="H69" s="287" t="s">
        <v>929</v>
      </c>
      <c r="I69" s="287" t="s">
        <v>930</v>
      </c>
      <c r="J69" s="287" t="s">
        <v>431</v>
      </c>
      <c r="K69" s="287" t="s">
        <v>931</v>
      </c>
      <c r="L69" s="288">
        <v>421903636503</v>
      </c>
      <c r="M69" s="287" t="s">
        <v>932</v>
      </c>
      <c r="N69" s="287"/>
      <c r="O69" s="287"/>
      <c r="P69" s="287"/>
      <c r="R69" s="276" t="str">
        <f t="shared" si="2"/>
        <v>30806518</v>
      </c>
    </row>
    <row r="70" spans="1:18" x14ac:dyDescent="0.2">
      <c r="A70" s="203" t="s">
        <v>933</v>
      </c>
      <c r="B70" s="287" t="s">
        <v>934</v>
      </c>
      <c r="C70" s="287" t="s">
        <v>429</v>
      </c>
      <c r="D70" s="287" t="s">
        <v>935</v>
      </c>
      <c r="E70" s="287" t="s">
        <v>436</v>
      </c>
      <c r="F70" s="287" t="s">
        <v>564</v>
      </c>
      <c r="G70" s="287" t="s">
        <v>936</v>
      </c>
      <c r="H70" s="287" t="s">
        <v>937</v>
      </c>
      <c r="I70" s="287" t="s">
        <v>938</v>
      </c>
      <c r="J70" s="287" t="s">
        <v>431</v>
      </c>
      <c r="K70" s="287" t="s">
        <v>939</v>
      </c>
      <c r="L70" s="288">
        <v>421917263316</v>
      </c>
      <c r="M70" s="287" t="s">
        <v>940</v>
      </c>
      <c r="N70" s="287"/>
      <c r="O70" s="287"/>
      <c r="P70" s="287"/>
      <c r="R70" s="276" t="str">
        <f t="shared" si="2"/>
        <v>31751075</v>
      </c>
    </row>
    <row r="71" spans="1:18" x14ac:dyDescent="0.2">
      <c r="A71" s="203" t="s">
        <v>941</v>
      </c>
      <c r="B71" s="287" t="s">
        <v>942</v>
      </c>
      <c r="C71" s="287" t="s">
        <v>429</v>
      </c>
      <c r="D71" s="287" t="s">
        <v>943</v>
      </c>
      <c r="E71" s="287" t="s">
        <v>944</v>
      </c>
      <c r="F71" s="287" t="s">
        <v>945</v>
      </c>
      <c r="G71" s="287" t="s">
        <v>946</v>
      </c>
      <c r="H71" s="287" t="s">
        <v>947</v>
      </c>
      <c r="I71" s="287" t="s">
        <v>948</v>
      </c>
      <c r="J71" s="287" t="s">
        <v>433</v>
      </c>
      <c r="K71" s="287" t="s">
        <v>948</v>
      </c>
      <c r="L71" s="288">
        <v>421905486716</v>
      </c>
      <c r="M71" s="287" t="s">
        <v>949</v>
      </c>
      <c r="N71" s="287"/>
      <c r="O71" s="287" t="s">
        <v>1463</v>
      </c>
      <c r="P71" s="287"/>
      <c r="R71" s="276" t="str">
        <f t="shared" si="2"/>
        <v>37818058</v>
      </c>
    </row>
    <row r="72" spans="1:18" x14ac:dyDescent="0.2">
      <c r="A72" s="203" t="s">
        <v>950</v>
      </c>
      <c r="B72" s="287" t="s">
        <v>951</v>
      </c>
      <c r="C72" s="287" t="s">
        <v>429</v>
      </c>
      <c r="D72" s="287" t="s">
        <v>952</v>
      </c>
      <c r="E72" s="287" t="s">
        <v>789</v>
      </c>
      <c r="F72" s="287" t="s">
        <v>953</v>
      </c>
      <c r="G72" s="287" t="s">
        <v>954</v>
      </c>
      <c r="H72" s="287" t="s">
        <v>955</v>
      </c>
      <c r="I72" s="287" t="s">
        <v>956</v>
      </c>
      <c r="J72" s="287" t="s">
        <v>433</v>
      </c>
      <c r="K72" s="287" t="s">
        <v>956</v>
      </c>
      <c r="L72" s="288">
        <v>421905235472</v>
      </c>
      <c r="M72" s="287" t="s">
        <v>957</v>
      </c>
      <c r="N72" s="287"/>
      <c r="O72" s="287"/>
      <c r="P72" s="287"/>
      <c r="R72" s="276" t="str">
        <f t="shared" si="2"/>
        <v>31871526</v>
      </c>
    </row>
    <row r="73" spans="1:18" x14ac:dyDescent="0.2">
      <c r="A73" s="203" t="s">
        <v>958</v>
      </c>
      <c r="B73" s="287" t="s">
        <v>959</v>
      </c>
      <c r="C73" s="287" t="s">
        <v>429</v>
      </c>
      <c r="D73" s="287" t="s">
        <v>960</v>
      </c>
      <c r="E73" s="287" t="s">
        <v>961</v>
      </c>
      <c r="F73" s="287" t="s">
        <v>962</v>
      </c>
      <c r="G73" s="287" t="s">
        <v>963</v>
      </c>
      <c r="H73" s="287" t="s">
        <v>964</v>
      </c>
      <c r="I73" s="287" t="s">
        <v>965</v>
      </c>
      <c r="J73" s="287" t="s">
        <v>431</v>
      </c>
      <c r="K73" s="287" t="s">
        <v>965</v>
      </c>
      <c r="L73" s="288">
        <v>421905970041</v>
      </c>
      <c r="M73" s="287" t="s">
        <v>966</v>
      </c>
      <c r="N73" s="287"/>
      <c r="O73" s="287"/>
      <c r="P73" s="287"/>
      <c r="R73" s="276" t="str">
        <f t="shared" si="2"/>
        <v>31989373</v>
      </c>
    </row>
    <row r="74" spans="1:18" x14ac:dyDescent="0.2">
      <c r="A74" s="203" t="s">
        <v>1464</v>
      </c>
      <c r="B74" s="287" t="s">
        <v>1465</v>
      </c>
      <c r="C74" s="287" t="s">
        <v>429</v>
      </c>
      <c r="D74" s="287" t="s">
        <v>1466</v>
      </c>
      <c r="E74" s="287" t="s">
        <v>1467</v>
      </c>
      <c r="F74" s="287" t="s">
        <v>440</v>
      </c>
      <c r="G74" s="287" t="s">
        <v>1468</v>
      </c>
      <c r="H74" s="287" t="s">
        <v>1469</v>
      </c>
      <c r="I74" s="287" t="s">
        <v>1470</v>
      </c>
      <c r="J74" s="287" t="s">
        <v>1471</v>
      </c>
      <c r="K74" s="287"/>
      <c r="L74" s="288">
        <v>421907953701</v>
      </c>
      <c r="M74" s="287"/>
      <c r="N74" s="287"/>
      <c r="O74" s="287"/>
      <c r="P74" s="287"/>
      <c r="R74" s="276" t="str">
        <f t="shared" si="2"/>
        <v>17326087</v>
      </c>
    </row>
    <row r="75" spans="1:18" x14ac:dyDescent="0.2">
      <c r="A75" s="203" t="s">
        <v>967</v>
      </c>
      <c r="B75" s="287" t="s">
        <v>968</v>
      </c>
      <c r="C75" s="287" t="s">
        <v>429</v>
      </c>
      <c r="D75" s="287" t="s">
        <v>969</v>
      </c>
      <c r="E75" s="287" t="s">
        <v>970</v>
      </c>
      <c r="F75" s="287" t="s">
        <v>971</v>
      </c>
      <c r="G75" s="287" t="s">
        <v>972</v>
      </c>
      <c r="H75" s="287" t="s">
        <v>973</v>
      </c>
      <c r="I75" s="287" t="s">
        <v>974</v>
      </c>
      <c r="J75" s="287" t="s">
        <v>431</v>
      </c>
      <c r="K75" s="287" t="s">
        <v>974</v>
      </c>
      <c r="L75" s="288">
        <v>421915879583</v>
      </c>
      <c r="M75" s="287" t="s">
        <v>975</v>
      </c>
      <c r="N75" s="287"/>
      <c r="O75" s="287"/>
      <c r="P75" s="287"/>
      <c r="R75" s="276" t="str">
        <f t="shared" si="2"/>
        <v>42219922</v>
      </c>
    </row>
    <row r="76" spans="1:18" x14ac:dyDescent="0.2">
      <c r="A76" s="203" t="s">
        <v>976</v>
      </c>
      <c r="B76" s="287" t="s">
        <v>977</v>
      </c>
      <c r="C76" s="287" t="s">
        <v>429</v>
      </c>
      <c r="D76" s="287" t="s">
        <v>978</v>
      </c>
      <c r="E76" s="287" t="s">
        <v>437</v>
      </c>
      <c r="F76" s="287" t="s">
        <v>747</v>
      </c>
      <c r="G76" s="287" t="s">
        <v>979</v>
      </c>
      <c r="H76" s="287" t="s">
        <v>980</v>
      </c>
      <c r="I76" s="287" t="s">
        <v>981</v>
      </c>
      <c r="J76" s="287" t="s">
        <v>433</v>
      </c>
      <c r="K76" s="287" t="s">
        <v>982</v>
      </c>
      <c r="L76" s="288">
        <v>421918711548</v>
      </c>
      <c r="M76" s="287" t="s">
        <v>983</v>
      </c>
      <c r="N76" s="287"/>
      <c r="O76" s="287"/>
      <c r="P76" s="287"/>
      <c r="R76" s="276" t="str">
        <f t="shared" si="2"/>
        <v>51118831</v>
      </c>
    </row>
    <row r="77" spans="1:18" x14ac:dyDescent="0.2">
      <c r="A77" s="203" t="s">
        <v>984</v>
      </c>
      <c r="B77" s="287" t="s">
        <v>985</v>
      </c>
      <c r="C77" s="287" t="s">
        <v>429</v>
      </c>
      <c r="D77" s="287" t="s">
        <v>483</v>
      </c>
      <c r="E77" s="287" t="s">
        <v>436</v>
      </c>
      <c r="F77" s="287" t="s">
        <v>537</v>
      </c>
      <c r="G77" s="287" t="s">
        <v>986</v>
      </c>
      <c r="H77" s="287" t="s">
        <v>987</v>
      </c>
      <c r="I77" s="287" t="s">
        <v>988</v>
      </c>
      <c r="J77" s="287" t="s">
        <v>433</v>
      </c>
      <c r="K77" s="287" t="s">
        <v>988</v>
      </c>
      <c r="L77" s="288">
        <v>421905245008</v>
      </c>
      <c r="M77" s="287" t="s">
        <v>989</v>
      </c>
      <c r="N77" s="287"/>
      <c r="O77" s="287"/>
      <c r="P77" s="287"/>
      <c r="R77" s="276" t="str">
        <f t="shared" si="2"/>
        <v>00684767</v>
      </c>
    </row>
    <row r="78" spans="1:18" x14ac:dyDescent="0.2">
      <c r="A78" s="203" t="s">
        <v>1472</v>
      </c>
      <c r="B78" s="287" t="s">
        <v>1473</v>
      </c>
      <c r="C78" s="287" t="s">
        <v>429</v>
      </c>
      <c r="D78" s="287" t="s">
        <v>1450</v>
      </c>
      <c r="E78" s="287" t="s">
        <v>1401</v>
      </c>
      <c r="F78" s="287" t="s">
        <v>432</v>
      </c>
      <c r="G78" s="287" t="s">
        <v>1474</v>
      </c>
      <c r="H78" s="287" t="s">
        <v>1475</v>
      </c>
      <c r="I78" s="287" t="s">
        <v>1453</v>
      </c>
      <c r="J78" s="287" t="s">
        <v>431</v>
      </c>
      <c r="K78" s="287" t="s">
        <v>1476</v>
      </c>
      <c r="L78" s="288" t="s">
        <v>1477</v>
      </c>
      <c r="M78" s="287" t="s">
        <v>1478</v>
      </c>
      <c r="N78" s="287"/>
      <c r="O78" s="287"/>
      <c r="P78" s="287"/>
      <c r="R78" s="276" t="str">
        <f t="shared" si="2"/>
        <v>22665234</v>
      </c>
    </row>
    <row r="79" spans="1:18" x14ac:dyDescent="0.2">
      <c r="A79" s="203" t="s">
        <v>990</v>
      </c>
      <c r="B79" s="287" t="s">
        <v>991</v>
      </c>
      <c r="C79" s="287" t="s">
        <v>429</v>
      </c>
      <c r="D79" s="287" t="s">
        <v>1479</v>
      </c>
      <c r="E79" s="287" t="s">
        <v>441</v>
      </c>
      <c r="F79" s="287" t="s">
        <v>442</v>
      </c>
      <c r="G79" s="287" t="s">
        <v>992</v>
      </c>
      <c r="H79" s="287" t="s">
        <v>993</v>
      </c>
      <c r="I79" s="287" t="s">
        <v>994</v>
      </c>
      <c r="J79" s="287" t="s">
        <v>431</v>
      </c>
      <c r="K79" s="287" t="s">
        <v>995</v>
      </c>
      <c r="L79" s="288">
        <v>421918808923</v>
      </c>
      <c r="M79" s="287" t="s">
        <v>996</v>
      </c>
      <c r="N79" s="287"/>
      <c r="O79" s="287"/>
      <c r="P79" s="287"/>
      <c r="R79" s="276" t="str">
        <f t="shared" si="2"/>
        <v>30793203</v>
      </c>
    </row>
    <row r="80" spans="1:18" x14ac:dyDescent="0.2">
      <c r="A80" s="203" t="s">
        <v>997</v>
      </c>
      <c r="B80" s="287" t="s">
        <v>998</v>
      </c>
      <c r="C80" s="287" t="s">
        <v>429</v>
      </c>
      <c r="D80" s="287" t="s">
        <v>999</v>
      </c>
      <c r="E80" s="287" t="s">
        <v>436</v>
      </c>
      <c r="F80" s="287" t="s">
        <v>1000</v>
      </c>
      <c r="G80" s="287" t="s">
        <v>1001</v>
      </c>
      <c r="H80" s="287" t="s">
        <v>1002</v>
      </c>
      <c r="I80" s="287" t="s">
        <v>1003</v>
      </c>
      <c r="J80" s="287" t="s">
        <v>431</v>
      </c>
      <c r="K80" s="287" t="s">
        <v>1003</v>
      </c>
      <c r="L80" s="288">
        <v>421905418010</v>
      </c>
      <c r="M80" s="287" t="s">
        <v>1004</v>
      </c>
      <c r="N80" s="287"/>
      <c r="O80" s="287"/>
      <c r="P80" s="287"/>
      <c r="R80" s="276" t="str">
        <f t="shared" si="2"/>
        <v>00681768</v>
      </c>
    </row>
    <row r="81" spans="1:18" x14ac:dyDescent="0.2">
      <c r="A81" s="203" t="s">
        <v>1005</v>
      </c>
      <c r="B81" s="287" t="s">
        <v>1006</v>
      </c>
      <c r="C81" s="287" t="s">
        <v>429</v>
      </c>
      <c r="D81" s="287" t="s">
        <v>483</v>
      </c>
      <c r="E81" s="287" t="s">
        <v>436</v>
      </c>
      <c r="F81" s="287" t="s">
        <v>537</v>
      </c>
      <c r="G81" s="287" t="s">
        <v>1007</v>
      </c>
      <c r="H81" s="287" t="s">
        <v>1008</v>
      </c>
      <c r="I81" s="287" t="s">
        <v>1009</v>
      </c>
      <c r="J81" s="287" t="s">
        <v>431</v>
      </c>
      <c r="K81" s="287" t="s">
        <v>1009</v>
      </c>
      <c r="L81" s="288">
        <v>421915282858</v>
      </c>
      <c r="M81" s="287" t="s">
        <v>1010</v>
      </c>
      <c r="N81" s="287"/>
      <c r="O81" s="287"/>
      <c r="P81" s="287"/>
      <c r="R81" s="276" t="str">
        <f t="shared" si="2"/>
        <v>31796079</v>
      </c>
    </row>
    <row r="82" spans="1:18" x14ac:dyDescent="0.2">
      <c r="A82" s="203" t="s">
        <v>1480</v>
      </c>
      <c r="B82" s="287" t="s">
        <v>1481</v>
      </c>
      <c r="C82" s="287" t="s">
        <v>429</v>
      </c>
      <c r="D82" s="287" t="s">
        <v>536</v>
      </c>
      <c r="E82" s="287" t="s">
        <v>438</v>
      </c>
      <c r="F82" s="287" t="s">
        <v>537</v>
      </c>
      <c r="G82" s="287" t="s">
        <v>1482</v>
      </c>
      <c r="H82" s="287" t="s">
        <v>1483</v>
      </c>
      <c r="I82" s="287" t="s">
        <v>1484</v>
      </c>
      <c r="J82" s="287" t="s">
        <v>1485</v>
      </c>
      <c r="K82" s="287" t="s">
        <v>1484</v>
      </c>
      <c r="L82" s="288">
        <v>421917176673</v>
      </c>
      <c r="M82" s="287" t="s">
        <v>1486</v>
      </c>
      <c r="N82" s="287"/>
      <c r="O82" s="287"/>
      <c r="P82" s="287"/>
      <c r="R82" s="276" t="str">
        <f t="shared" si="2"/>
        <v>30811406</v>
      </c>
    </row>
    <row r="83" spans="1:18" x14ac:dyDescent="0.2">
      <c r="A83" s="203" t="s">
        <v>1011</v>
      </c>
      <c r="B83" s="287" t="s">
        <v>1012</v>
      </c>
      <c r="C83" s="287" t="s">
        <v>429</v>
      </c>
      <c r="D83" s="287" t="s">
        <v>1013</v>
      </c>
      <c r="E83" s="287" t="s">
        <v>831</v>
      </c>
      <c r="F83" s="287" t="s">
        <v>1014</v>
      </c>
      <c r="G83" s="287" t="s">
        <v>1015</v>
      </c>
      <c r="H83" s="287" t="s">
        <v>1016</v>
      </c>
      <c r="I83" s="287" t="s">
        <v>1017</v>
      </c>
      <c r="J83" s="287" t="s">
        <v>433</v>
      </c>
      <c r="K83" s="287" t="s">
        <v>1017</v>
      </c>
      <c r="L83" s="288">
        <v>421918648073</v>
      </c>
      <c r="M83" s="287" t="s">
        <v>1018</v>
      </c>
      <c r="N83" s="287"/>
      <c r="O83" s="287"/>
      <c r="P83" s="287"/>
      <c r="R83" s="276" t="str">
        <f t="shared" si="2"/>
        <v>53007344</v>
      </c>
    </row>
    <row r="84" spans="1:18" x14ac:dyDescent="0.2">
      <c r="A84" s="203" t="s">
        <v>1019</v>
      </c>
      <c r="B84" s="287" t="s">
        <v>1020</v>
      </c>
      <c r="C84" s="287" t="s">
        <v>429</v>
      </c>
      <c r="D84" s="287" t="s">
        <v>1021</v>
      </c>
      <c r="E84" s="287" t="s">
        <v>441</v>
      </c>
      <c r="F84" s="287" t="s">
        <v>442</v>
      </c>
      <c r="G84" s="287" t="s">
        <v>1022</v>
      </c>
      <c r="H84" s="287" t="s">
        <v>1023</v>
      </c>
      <c r="I84" s="287" t="s">
        <v>1024</v>
      </c>
      <c r="J84" s="287" t="s">
        <v>431</v>
      </c>
      <c r="K84" s="287" t="s">
        <v>1024</v>
      </c>
      <c r="L84" s="288">
        <v>421905700790</v>
      </c>
      <c r="M84" s="287" t="s">
        <v>1025</v>
      </c>
      <c r="N84" s="287"/>
      <c r="O84" s="287"/>
      <c r="P84" s="287"/>
      <c r="R84" s="276" t="str">
        <f t="shared" si="2"/>
        <v>35538015</v>
      </c>
    </row>
    <row r="85" spans="1:18" x14ac:dyDescent="0.2">
      <c r="A85" s="203" t="s">
        <v>1026</v>
      </c>
      <c r="B85" s="287" t="s">
        <v>1027</v>
      </c>
      <c r="C85" s="287" t="s">
        <v>429</v>
      </c>
      <c r="D85" s="287" t="s">
        <v>779</v>
      </c>
      <c r="E85" s="287" t="s">
        <v>436</v>
      </c>
      <c r="F85" s="287" t="s">
        <v>780</v>
      </c>
      <c r="G85" s="287" t="s">
        <v>1028</v>
      </c>
      <c r="H85" s="287" t="s">
        <v>1029</v>
      </c>
      <c r="I85" s="287" t="s">
        <v>1030</v>
      </c>
      <c r="J85" s="287" t="s">
        <v>433</v>
      </c>
      <c r="K85" s="287" t="s">
        <v>1031</v>
      </c>
      <c r="L85" s="288">
        <v>421918737877</v>
      </c>
      <c r="M85" s="287" t="s">
        <v>1032</v>
      </c>
      <c r="N85" s="287"/>
      <c r="O85" s="287"/>
      <c r="P85" s="287"/>
      <c r="R85" s="276" t="str">
        <f t="shared" si="2"/>
        <v>00585319</v>
      </c>
    </row>
    <row r="86" spans="1:18" x14ac:dyDescent="0.2">
      <c r="A86" s="203" t="s">
        <v>1033</v>
      </c>
      <c r="B86" s="287" t="s">
        <v>1034</v>
      </c>
      <c r="C86" s="287" t="s">
        <v>429</v>
      </c>
      <c r="D86" s="287" t="s">
        <v>1035</v>
      </c>
      <c r="E86" s="287" t="s">
        <v>438</v>
      </c>
      <c r="F86" s="287" t="s">
        <v>537</v>
      </c>
      <c r="G86" s="287" t="s">
        <v>1036</v>
      </c>
      <c r="H86" s="287" t="s">
        <v>1037</v>
      </c>
      <c r="I86" s="287" t="s">
        <v>1038</v>
      </c>
      <c r="J86" s="287" t="s">
        <v>431</v>
      </c>
      <c r="K86" s="287" t="s">
        <v>1038</v>
      </c>
      <c r="L86" s="288">
        <v>421903422249</v>
      </c>
      <c r="M86" s="287" t="s">
        <v>1039</v>
      </c>
      <c r="N86" s="287"/>
      <c r="O86" s="287"/>
      <c r="P86" s="287"/>
      <c r="R86" s="276" t="str">
        <f t="shared" si="2"/>
        <v>42132690</v>
      </c>
    </row>
    <row r="87" spans="1:18" x14ac:dyDescent="0.2">
      <c r="A87" s="203" t="s">
        <v>1040</v>
      </c>
      <c r="B87" s="287" t="s">
        <v>1041</v>
      </c>
      <c r="C87" s="287" t="s">
        <v>429</v>
      </c>
      <c r="D87" s="287" t="s">
        <v>1042</v>
      </c>
      <c r="E87" s="287" t="s">
        <v>436</v>
      </c>
      <c r="F87" s="287" t="s">
        <v>1043</v>
      </c>
      <c r="G87" s="287" t="s">
        <v>1044</v>
      </c>
      <c r="H87" s="287" t="s">
        <v>1045</v>
      </c>
      <c r="I87" s="287" t="s">
        <v>1046</v>
      </c>
      <c r="J87" s="287" t="s">
        <v>433</v>
      </c>
      <c r="K87" s="287" t="s">
        <v>1047</v>
      </c>
      <c r="L87" s="288">
        <v>421905641479</v>
      </c>
      <c r="M87" s="287" t="s">
        <v>1048</v>
      </c>
      <c r="N87" s="287"/>
      <c r="O87" s="287"/>
      <c r="P87" s="287"/>
      <c r="R87" s="276" t="str">
        <f t="shared" si="2"/>
        <v>50671669</v>
      </c>
    </row>
    <row r="88" spans="1:18" x14ac:dyDescent="0.2">
      <c r="A88" s="203"/>
      <c r="B88" s="287"/>
      <c r="C88" s="287"/>
      <c r="D88" s="287"/>
      <c r="E88" s="287"/>
      <c r="F88" s="287"/>
      <c r="G88" s="287"/>
      <c r="H88" s="287"/>
      <c r="I88" s="287"/>
      <c r="J88" s="287"/>
      <c r="K88" s="287"/>
      <c r="L88" s="288"/>
      <c r="M88" s="287"/>
      <c r="N88" s="287"/>
      <c r="O88" s="287"/>
      <c r="P88" s="287"/>
      <c r="R88" s="276">
        <f t="shared" si="2"/>
        <v>0</v>
      </c>
    </row>
    <row r="89" spans="1:18" x14ac:dyDescent="0.2">
      <c r="A89" s="203"/>
      <c r="B89" s="287"/>
      <c r="C89" s="287"/>
      <c r="D89" s="287"/>
      <c r="E89" s="287"/>
      <c r="F89" s="287"/>
      <c r="G89" s="287"/>
      <c r="H89" s="287"/>
      <c r="I89" s="287"/>
      <c r="J89" s="287"/>
      <c r="K89" s="287"/>
      <c r="L89" s="288"/>
      <c r="M89" s="287"/>
      <c r="N89" s="287"/>
      <c r="O89" s="287"/>
      <c r="P89" s="287"/>
      <c r="R89" s="276">
        <f t="shared" si="2"/>
        <v>0</v>
      </c>
    </row>
    <row r="90" spans="1:18" x14ac:dyDescent="0.2">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xmlns:xlrd2="http://schemas.microsoft.com/office/spreadsheetml/2017/richdata2" ref="A2:P67">
    <sortCondition ref="B2:B67"/>
  </sortState>
  <hyperlinks>
    <hyperlink ref="G36" r:id="rId1" xr:uid="{00000000-0004-0000-0500-000000000000}"/>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N793"/>
  <sheetViews>
    <sheetView zoomScale="110" zoomScaleNormal="110" workbookViewId="0">
      <pane ySplit="1" topLeftCell="A11" activePane="bottomLeft" state="frozen"/>
      <selection activeCell="I2" sqref="I2:L73"/>
      <selection pane="bottomLeft" activeCell="D54" sqref="D54"/>
    </sheetView>
  </sheetViews>
  <sheetFormatPr defaultColWidth="9.109375" defaultRowHeight="10.199999999999999" x14ac:dyDescent="0.2"/>
  <cols>
    <col min="1" max="1" width="11.77734375" style="183" bestFit="1" customWidth="1"/>
    <col min="2" max="2" width="47.44140625" style="184" bestFit="1" customWidth="1"/>
    <col min="3" max="3" width="49.77734375" style="184" customWidth="1"/>
    <col min="4" max="4" width="11.44140625" style="188" customWidth="1"/>
    <col min="5" max="5" width="6" style="189" bestFit="1" customWidth="1"/>
    <col min="6" max="6" width="4.44140625" style="183" bestFit="1" customWidth="1"/>
    <col min="7" max="7" width="5.44140625" style="184" bestFit="1" customWidth="1"/>
    <col min="8" max="8" width="5.44140625" style="184" customWidth="1"/>
    <col min="9" max="9" width="8.44140625" style="3" bestFit="1" customWidth="1"/>
    <col min="10" max="10" width="12.44140625" style="3" bestFit="1" customWidth="1"/>
    <col min="11" max="11" width="19.44140625" style="3" customWidth="1"/>
    <col min="12" max="12" width="13.44140625" style="3" bestFit="1" customWidth="1"/>
    <col min="13" max="13" width="13.44140625" style="3" customWidth="1"/>
    <col min="14" max="16384" width="9.109375" style="3"/>
  </cols>
  <sheetData>
    <row r="1" spans="1:14" s="4" customFormat="1" ht="20.399999999999999" x14ac:dyDescent="0.25">
      <c r="A1" s="165" t="s">
        <v>413</v>
      </c>
      <c r="B1" s="168" t="s">
        <v>312</v>
      </c>
      <c r="C1" s="168" t="s">
        <v>1049</v>
      </c>
      <c r="D1" s="170" t="s">
        <v>331</v>
      </c>
      <c r="E1" s="171" t="s">
        <v>1050</v>
      </c>
      <c r="F1" s="165" t="s">
        <v>335</v>
      </c>
      <c r="G1" s="165" t="s">
        <v>315</v>
      </c>
      <c r="H1" s="165" t="s">
        <v>1051</v>
      </c>
      <c r="I1" s="165" t="s">
        <v>1052</v>
      </c>
      <c r="J1" s="165" t="s">
        <v>1053</v>
      </c>
      <c r="K1" s="165" t="s">
        <v>1054</v>
      </c>
      <c r="L1" s="165" t="s">
        <v>1055</v>
      </c>
      <c r="M1" s="165" t="s">
        <v>1056</v>
      </c>
      <c r="N1" s="165" t="s">
        <v>1057</v>
      </c>
    </row>
    <row r="2" spans="1:14" x14ac:dyDescent="0.2">
      <c r="A2" s="178" t="s">
        <v>447</v>
      </c>
      <c r="B2" s="204" t="str">
        <f>VLOOKUP(A2,Adr!A:B,2,FALSE)</f>
        <v>Slovenská asociácia amerického futbalu, o.z.</v>
      </c>
      <c r="C2" s="169" t="s">
        <v>1059</v>
      </c>
      <c r="D2" s="290">
        <v>16924</v>
      </c>
      <c r="E2" s="173">
        <v>0</v>
      </c>
      <c r="F2" s="166" t="s">
        <v>338</v>
      </c>
      <c r="G2" s="169" t="s">
        <v>319</v>
      </c>
      <c r="H2" s="169" t="s">
        <v>1058</v>
      </c>
      <c r="I2" s="192" t="str">
        <f t="shared" ref="I2:I21" si="0">A2&amp;F2</f>
        <v>30787009a</v>
      </c>
      <c r="J2" s="167" t="str">
        <f t="shared" ref="J2:J21" si="1">A2&amp;G2</f>
        <v>30787009026 02</v>
      </c>
      <c r="K2" s="5" t="s">
        <v>1060</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455</v>
      </c>
      <c r="B3" s="204" t="str">
        <f>VLOOKUP(A3,Adr!A:B,2,FALSE)</f>
        <v>Slovenská asociácia boccie</v>
      </c>
      <c r="C3" s="169" t="s">
        <v>1061</v>
      </c>
      <c r="D3" s="290">
        <v>15790</v>
      </c>
      <c r="E3" s="230">
        <v>0</v>
      </c>
      <c r="F3" s="166" t="s">
        <v>338</v>
      </c>
      <c r="G3" s="169" t="s">
        <v>319</v>
      </c>
      <c r="H3" s="169" t="s">
        <v>1058</v>
      </c>
      <c r="I3" s="192" t="str">
        <f t="shared" si="0"/>
        <v>00631655a</v>
      </c>
      <c r="J3" s="167" t="str">
        <f t="shared" si="1"/>
        <v>00631655026 02</v>
      </c>
      <c r="K3" s="5" t="s">
        <v>1062</v>
      </c>
      <c r="L3" s="167" t="str">
        <f t="shared" si="2"/>
        <v>00631655026 02B</v>
      </c>
      <c r="M3" s="5" t="str">
        <f t="shared" si="3"/>
        <v>Slovenská asociácia boccieaBboccia - bežné transfery</v>
      </c>
      <c r="N3" s="3" t="str">
        <f t="shared" si="4"/>
        <v>00631655aB</v>
      </c>
    </row>
    <row r="4" spans="1:14" x14ac:dyDescent="0.2">
      <c r="A4" s="198" t="s">
        <v>455</v>
      </c>
      <c r="B4" s="204" t="str">
        <f>VLOOKUP(A4,Adr!A:B,2,FALSE)</f>
        <v>Slovenská asociácia boccie</v>
      </c>
      <c r="C4" s="185" t="s">
        <v>1063</v>
      </c>
      <c r="D4" s="289">
        <v>15790</v>
      </c>
      <c r="E4" s="173">
        <v>0</v>
      </c>
      <c r="F4" s="166" t="s">
        <v>338</v>
      </c>
      <c r="G4" s="169" t="s">
        <v>319</v>
      </c>
      <c r="H4" s="169" t="s">
        <v>1058</v>
      </c>
      <c r="I4" s="192" t="str">
        <f t="shared" si="0"/>
        <v>00631655a</v>
      </c>
      <c r="J4" s="167" t="str">
        <f t="shared" si="1"/>
        <v>00631655026 02</v>
      </c>
      <c r="K4" s="5" t="s">
        <v>1064</v>
      </c>
      <c r="L4" s="167" t="str">
        <f t="shared" si="2"/>
        <v>00631655026 02B</v>
      </c>
      <c r="M4" s="5" t="str">
        <f t="shared" si="3"/>
        <v>Slovenská asociácia boccieaBboule lyonnaise - bežné transfery</v>
      </c>
      <c r="N4" s="3" t="str">
        <f t="shared" si="4"/>
        <v>00631655aB</v>
      </c>
    </row>
    <row r="5" spans="1:14" x14ac:dyDescent="0.2">
      <c r="A5" s="182" t="s">
        <v>466</v>
      </c>
      <c r="B5" s="204" t="str">
        <f>VLOOKUP(A5,Adr!A:B,2,FALSE)</f>
        <v>Slovenská asociácia čínskeho wushu</v>
      </c>
      <c r="C5" s="185" t="s">
        <v>1065</v>
      </c>
      <c r="D5" s="289">
        <v>24934</v>
      </c>
      <c r="E5" s="230">
        <v>0</v>
      </c>
      <c r="F5" s="166" t="s">
        <v>338</v>
      </c>
      <c r="G5" s="169" t="s">
        <v>319</v>
      </c>
      <c r="H5" s="169" t="s">
        <v>1058</v>
      </c>
      <c r="I5" s="192" t="str">
        <f t="shared" si="0"/>
        <v>42019541a</v>
      </c>
      <c r="J5" s="167" t="str">
        <f t="shared" si="1"/>
        <v>42019541026 02</v>
      </c>
      <c r="K5" s="5" t="s">
        <v>1066</v>
      </c>
      <c r="L5" s="167" t="str">
        <f t="shared" si="2"/>
        <v>42019541026 02B</v>
      </c>
      <c r="M5" s="5" t="str">
        <f t="shared" si="3"/>
        <v>Slovenská asociácia čínskeho wushuaBwushu - bežné transfery</v>
      </c>
      <c r="N5" s="3" t="str">
        <f t="shared" si="4"/>
        <v>42019541aB</v>
      </c>
    </row>
    <row r="6" spans="1:14" x14ac:dyDescent="0.2">
      <c r="A6" s="182" t="s">
        <v>474</v>
      </c>
      <c r="B6" s="204" t="str">
        <f>VLOOKUP(A6,Adr!A:B,2,FALSE)</f>
        <v>Slovenská Asociácia Dynamickej Streľby</v>
      </c>
      <c r="C6" s="185" t="s">
        <v>1067</v>
      </c>
      <c r="D6" s="289">
        <v>23694</v>
      </c>
      <c r="E6" s="173">
        <v>0</v>
      </c>
      <c r="F6" s="166" t="s">
        <v>338</v>
      </c>
      <c r="G6" s="169" t="s">
        <v>319</v>
      </c>
      <c r="H6" s="169" t="s">
        <v>1058</v>
      </c>
      <c r="I6" s="192" t="str">
        <f t="shared" si="0"/>
        <v>30810108a</v>
      </c>
      <c r="J6" s="167" t="str">
        <f t="shared" si="1"/>
        <v>30810108026 02</v>
      </c>
      <c r="K6" s="5" t="s">
        <v>1068</v>
      </c>
      <c r="L6" s="167" t="str">
        <f t="shared" si="2"/>
        <v>30810108026 02B</v>
      </c>
      <c r="M6" s="5" t="str">
        <f t="shared" si="3"/>
        <v>Slovenská Asociácia Dynamickej StreľbyaBdynamická streľba - bežné transfery</v>
      </c>
      <c r="N6" s="3" t="str">
        <f t="shared" si="4"/>
        <v>30810108aB</v>
      </c>
    </row>
    <row r="7" spans="1:14" x14ac:dyDescent="0.2">
      <c r="A7" s="166" t="s">
        <v>481</v>
      </c>
      <c r="B7" s="204" t="str">
        <f>VLOOKUP(A7,Adr!A:B,2,FALSE)</f>
        <v>Slovenská asociácia fitnes, kulturistiky a silového trojboja</v>
      </c>
      <c r="C7" s="196" t="s">
        <v>1069</v>
      </c>
      <c r="D7" s="291">
        <v>411338</v>
      </c>
      <c r="E7" s="230">
        <v>0</v>
      </c>
      <c r="F7" s="166" t="s">
        <v>338</v>
      </c>
      <c r="G7" s="169" t="s">
        <v>319</v>
      </c>
      <c r="H7" s="169" t="s">
        <v>1058</v>
      </c>
      <c r="I7" s="192" t="str">
        <f t="shared" si="0"/>
        <v>30842069a</v>
      </c>
      <c r="J7" s="167" t="str">
        <f t="shared" si="1"/>
        <v>30842069026 02</v>
      </c>
      <c r="K7" s="5" t="s">
        <v>1070</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481</v>
      </c>
      <c r="B8" s="204" t="str">
        <f>VLOOKUP(A8,Adr!A:B,2,FALSE)</f>
        <v>Slovenská asociácia fitnes, kulturistiky a silového trojboja</v>
      </c>
      <c r="C8" s="196" t="s">
        <v>1071</v>
      </c>
      <c r="D8" s="291">
        <v>19710</v>
      </c>
      <c r="E8" s="173">
        <v>0</v>
      </c>
      <c r="F8" s="166" t="s">
        <v>338</v>
      </c>
      <c r="G8" s="169" t="s">
        <v>319</v>
      </c>
      <c r="H8" s="169" t="s">
        <v>1058</v>
      </c>
      <c r="I8" s="192" t="str">
        <f t="shared" si="0"/>
        <v>30842069a</v>
      </c>
      <c r="J8" s="167" t="str">
        <f t="shared" si="1"/>
        <v>30842069026 02</v>
      </c>
      <c r="K8" s="5" t="s">
        <v>1072</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489</v>
      </c>
      <c r="B9" s="204" t="str">
        <f>VLOOKUP(A9,Adr!A:B,2,FALSE)</f>
        <v>Slovenská asociácia Frisbee</v>
      </c>
      <c r="C9" s="196" t="s">
        <v>1073</v>
      </c>
      <c r="D9" s="291">
        <v>56742</v>
      </c>
      <c r="E9" s="230">
        <v>0</v>
      </c>
      <c r="F9" s="166" t="s">
        <v>338</v>
      </c>
      <c r="G9" s="169" t="s">
        <v>319</v>
      </c>
      <c r="H9" s="169" t="s">
        <v>1058</v>
      </c>
      <c r="I9" s="192" t="str">
        <f t="shared" si="0"/>
        <v>31749852a</v>
      </c>
      <c r="J9" s="167" t="str">
        <f t="shared" si="1"/>
        <v>31749852026 02</v>
      </c>
      <c r="K9" s="5" t="s">
        <v>1074</v>
      </c>
      <c r="L9" s="167" t="str">
        <f t="shared" si="2"/>
        <v>31749852026 02B</v>
      </c>
      <c r="M9" s="5" t="str">
        <f t="shared" si="3"/>
        <v>Slovenská asociácia FrisbeeaBšporty s lietajúcim diskom - bežné transfery</v>
      </c>
      <c r="N9" s="3" t="str">
        <f t="shared" si="4"/>
        <v>31749852aB</v>
      </c>
    </row>
    <row r="10" spans="1:14" x14ac:dyDescent="0.2">
      <c r="A10" s="166" t="s">
        <v>496</v>
      </c>
      <c r="B10" s="204" t="str">
        <f>VLOOKUP(A10,Adr!A:B,2,FALSE)</f>
        <v>Slovenská asociácia go</v>
      </c>
      <c r="C10" s="190" t="s">
        <v>1075</v>
      </c>
      <c r="D10" s="290">
        <v>15790</v>
      </c>
      <c r="E10" s="173">
        <v>0</v>
      </c>
      <c r="F10" s="166" t="s">
        <v>338</v>
      </c>
      <c r="G10" s="169" t="s">
        <v>319</v>
      </c>
      <c r="H10" s="169" t="s">
        <v>1058</v>
      </c>
      <c r="I10" s="192" t="str">
        <f t="shared" si="0"/>
        <v>30844711a</v>
      </c>
      <c r="J10" s="167" t="str">
        <f t="shared" si="1"/>
        <v>30844711026 02</v>
      </c>
      <c r="K10" s="5" t="s">
        <v>1076</v>
      </c>
      <c r="L10" s="167" t="str">
        <f t="shared" si="2"/>
        <v>30844711026 02B</v>
      </c>
      <c r="M10" s="5" t="str">
        <f t="shared" si="3"/>
        <v>Slovenská asociácia goaBgo - bežné transfery</v>
      </c>
      <c r="N10" s="3" t="str">
        <f t="shared" si="4"/>
        <v>30844711aB</v>
      </c>
    </row>
    <row r="11" spans="1:14" x14ac:dyDescent="0.2">
      <c r="A11" s="166" t="s">
        <v>502</v>
      </c>
      <c r="B11" s="204" t="str">
        <f>VLOOKUP(A11,Adr!A:B,2,FALSE)</f>
        <v>Slovenská asociácia korfbalu</v>
      </c>
      <c r="C11" s="196" t="s">
        <v>1077</v>
      </c>
      <c r="D11" s="291">
        <v>24548</v>
      </c>
      <c r="E11" s="230">
        <v>0</v>
      </c>
      <c r="F11" s="166" t="s">
        <v>338</v>
      </c>
      <c r="G11" s="169" t="s">
        <v>319</v>
      </c>
      <c r="H11" s="169" t="s">
        <v>1058</v>
      </c>
      <c r="I11" s="192" t="str">
        <f t="shared" si="0"/>
        <v>31940668a</v>
      </c>
      <c r="J11" s="167" t="str">
        <f t="shared" si="1"/>
        <v>31940668026 02</v>
      </c>
      <c r="K11" s="5" t="s">
        <v>1078</v>
      </c>
      <c r="L11" s="167" t="str">
        <f t="shared" si="2"/>
        <v>31940668026 02B</v>
      </c>
      <c r="M11" s="5" t="str">
        <f t="shared" si="3"/>
        <v>Slovenská asociácia korfbaluaBkorfbal - bežné transfery</v>
      </c>
      <c r="N11" s="3" t="str">
        <f t="shared" si="4"/>
        <v>31940668aB</v>
      </c>
    </row>
    <row r="12" spans="1:14" x14ac:dyDescent="0.2">
      <c r="A12" s="182" t="s">
        <v>510</v>
      </c>
      <c r="B12" s="204" t="str">
        <f>VLOOKUP(A12,Adr!A:B,2,FALSE)</f>
        <v>Slovenská asociácia motoristického športu</v>
      </c>
      <c r="C12" s="185" t="s">
        <v>1079</v>
      </c>
      <c r="D12" s="289">
        <v>297898</v>
      </c>
      <c r="E12" s="173">
        <v>0</v>
      </c>
      <c r="F12" s="166" t="s">
        <v>338</v>
      </c>
      <c r="G12" s="169" t="s">
        <v>319</v>
      </c>
      <c r="H12" s="169" t="s">
        <v>1058</v>
      </c>
      <c r="I12" s="192" t="str">
        <f t="shared" si="0"/>
        <v>31824021a</v>
      </c>
      <c r="J12" s="167" t="str">
        <f t="shared" si="1"/>
        <v>31824021026 02</v>
      </c>
      <c r="K12" s="5" t="s">
        <v>1080</v>
      </c>
      <c r="L12" s="167" t="str">
        <f t="shared" si="2"/>
        <v>31824021026 02B</v>
      </c>
      <c r="M12" s="5" t="str">
        <f t="shared" si="3"/>
        <v>Slovenská asociácia motoristického športuaBautomobilový šport - bežné transfery</v>
      </c>
      <c r="N12" s="3" t="str">
        <f t="shared" si="4"/>
        <v>31824021aB</v>
      </c>
    </row>
    <row r="13" spans="1:14" x14ac:dyDescent="0.2">
      <c r="A13" s="182" t="s">
        <v>510</v>
      </c>
      <c r="B13" s="204" t="str">
        <f>VLOOKUP(A13,Adr!A:B,2,FALSE)</f>
        <v>Slovenská asociácia motoristického športu</v>
      </c>
      <c r="C13" s="185" t="s">
        <v>1489</v>
      </c>
      <c r="D13" s="289">
        <v>21500</v>
      </c>
      <c r="E13" s="173">
        <v>0</v>
      </c>
      <c r="F13" s="166" t="s">
        <v>338</v>
      </c>
      <c r="G13" s="169" t="s">
        <v>319</v>
      </c>
      <c r="H13" s="169" t="s">
        <v>1490</v>
      </c>
      <c r="I13" s="192" t="str">
        <f t="shared" si="0"/>
        <v>31824021a</v>
      </c>
      <c r="J13" s="167" t="str">
        <f t="shared" si="1"/>
        <v>31824021026 02</v>
      </c>
      <c r="K13" s="5" t="s">
        <v>1080</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521</v>
      </c>
      <c r="B14" s="204" t="str">
        <f>VLOOKUP(A14,Adr!A:B,2,FALSE)</f>
        <v>Slovenská asociácia pretláčania rukou</v>
      </c>
      <c r="C14" s="196" t="s">
        <v>1081</v>
      </c>
      <c r="D14" s="289">
        <v>32740</v>
      </c>
      <c r="E14" s="173">
        <v>0</v>
      </c>
      <c r="F14" s="166" t="s">
        <v>338</v>
      </c>
      <c r="G14" s="169" t="s">
        <v>319</v>
      </c>
      <c r="H14" s="169" t="s">
        <v>1058</v>
      </c>
      <c r="I14" s="192" t="str">
        <f t="shared" si="0"/>
        <v>30811686a</v>
      </c>
      <c r="J14" s="167" t="str">
        <f t="shared" si="1"/>
        <v>30811686026 02</v>
      </c>
      <c r="K14" s="5" t="s">
        <v>1082</v>
      </c>
      <c r="L14" s="167" t="str">
        <f t="shared" si="2"/>
        <v>30811686026 02B</v>
      </c>
      <c r="M14" s="5" t="str">
        <f t="shared" si="3"/>
        <v>Slovenská asociácia pretláčania rukouaBpretláčanie rukou - bežné transfery</v>
      </c>
      <c r="N14" s="3" t="str">
        <f t="shared" si="4"/>
        <v>30811686aB</v>
      </c>
    </row>
    <row r="15" spans="1:14" x14ac:dyDescent="0.2">
      <c r="A15" s="202" t="s">
        <v>530</v>
      </c>
      <c r="B15" s="204" t="str">
        <f>VLOOKUP(A15,Adr!A:B,2,FALSE)</f>
        <v>Slovenská asociácia taekwondo WT</v>
      </c>
      <c r="C15" s="169" t="s">
        <v>1083</v>
      </c>
      <c r="D15" s="291">
        <v>37842</v>
      </c>
      <c r="E15" s="230">
        <v>0</v>
      </c>
      <c r="F15" s="166" t="s">
        <v>338</v>
      </c>
      <c r="G15" s="169" t="s">
        <v>319</v>
      </c>
      <c r="H15" s="169" t="s">
        <v>1058</v>
      </c>
      <c r="I15" s="192" t="str">
        <f t="shared" si="0"/>
        <v>30814910a</v>
      </c>
      <c r="J15" s="167" t="str">
        <f t="shared" si="1"/>
        <v>30814910026 02</v>
      </c>
      <c r="K15" s="5" t="s">
        <v>1084</v>
      </c>
      <c r="L15" s="167" t="str">
        <f t="shared" si="2"/>
        <v>30814910026 02B</v>
      </c>
      <c r="M15" s="5" t="str">
        <f t="shared" si="3"/>
        <v>Slovenská asociácia taekwondo WTaBtaekwondo - bežné transfery</v>
      </c>
      <c r="N15" s="3" t="str">
        <f t="shared" si="4"/>
        <v>30814910aB</v>
      </c>
    </row>
    <row r="16" spans="1:14" x14ac:dyDescent="0.2">
      <c r="A16" s="166" t="s">
        <v>538</v>
      </c>
      <c r="B16" s="204" t="str">
        <f>VLOOKUP(A16,Adr!A:B,2,FALSE)</f>
        <v>Slovenská baseballová federácia</v>
      </c>
      <c r="C16" s="196" t="s">
        <v>1085</v>
      </c>
      <c r="D16" s="291">
        <v>110226</v>
      </c>
      <c r="E16" s="173">
        <v>0</v>
      </c>
      <c r="F16" s="166" t="s">
        <v>338</v>
      </c>
      <c r="G16" s="169" t="s">
        <v>319</v>
      </c>
      <c r="H16" s="169" t="s">
        <v>1058</v>
      </c>
      <c r="I16" s="192" t="str">
        <f t="shared" si="0"/>
        <v>30844568a</v>
      </c>
      <c r="J16" s="167" t="str">
        <f t="shared" si="1"/>
        <v>30844568026 02</v>
      </c>
      <c r="K16" s="5" t="s">
        <v>1086</v>
      </c>
      <c r="L16" s="167" t="str">
        <f t="shared" si="2"/>
        <v>30844568026 02B</v>
      </c>
      <c r="M16" s="5" t="str">
        <f t="shared" si="3"/>
        <v>Slovenská baseballová federáciaaBbaseball - bežné transfery</v>
      </c>
      <c r="N16" s="3" t="str">
        <f t="shared" si="4"/>
        <v>30844568aB</v>
      </c>
    </row>
    <row r="17" spans="1:14" x14ac:dyDescent="0.2">
      <c r="A17" s="198" t="s">
        <v>545</v>
      </c>
      <c r="B17" s="204" t="str">
        <f>VLOOKUP(A17,Adr!A:B,2,FALSE)</f>
        <v>Slovenská basketbalová asociácia</v>
      </c>
      <c r="C17" s="169" t="s">
        <v>1087</v>
      </c>
      <c r="D17" s="290">
        <v>831650</v>
      </c>
      <c r="E17" s="230">
        <v>0</v>
      </c>
      <c r="F17" s="166" t="s">
        <v>338</v>
      </c>
      <c r="G17" s="169" t="s">
        <v>319</v>
      </c>
      <c r="H17" s="169" t="s">
        <v>1058</v>
      </c>
      <c r="I17" s="192" t="str">
        <f t="shared" si="0"/>
        <v>17315166a</v>
      </c>
      <c r="J17" s="167" t="str">
        <f t="shared" si="1"/>
        <v>17315166026 02</v>
      </c>
      <c r="K17" s="5" t="s">
        <v>1088</v>
      </c>
      <c r="L17" s="167" t="str">
        <f t="shared" si="2"/>
        <v>17315166026 02B</v>
      </c>
      <c r="M17" s="5" t="str">
        <f t="shared" si="3"/>
        <v>Slovenská basketbalová asociáciaaBbasketbal - bežné transfery</v>
      </c>
      <c r="N17" s="3" t="str">
        <f t="shared" si="4"/>
        <v>17315166aB</v>
      </c>
    </row>
    <row r="18" spans="1:14" x14ac:dyDescent="0.2">
      <c r="A18" s="166" t="s">
        <v>552</v>
      </c>
      <c r="B18" s="204" t="str">
        <f>VLOOKUP(A18,Adr!A:B,2,FALSE)</f>
        <v>Slovenská boxerská federácia</v>
      </c>
      <c r="C18" s="196" t="s">
        <v>1089</v>
      </c>
      <c r="D18" s="291">
        <v>257730</v>
      </c>
      <c r="E18" s="173">
        <v>0</v>
      </c>
      <c r="F18" s="166" t="s">
        <v>338</v>
      </c>
      <c r="G18" s="169" t="s">
        <v>319</v>
      </c>
      <c r="H18" s="169" t="s">
        <v>1058</v>
      </c>
      <c r="I18" s="192" t="str">
        <f t="shared" si="0"/>
        <v>31744621a</v>
      </c>
      <c r="J18" s="167" t="str">
        <f t="shared" si="1"/>
        <v>31744621026 02</v>
      </c>
      <c r="K18" s="5" t="s">
        <v>1090</v>
      </c>
      <c r="L18" s="167" t="str">
        <f t="shared" si="2"/>
        <v>31744621026 02B</v>
      </c>
      <c r="M18" s="5" t="str">
        <f t="shared" si="3"/>
        <v>Slovenská boxerská federáciaaBbox - bežné transfery</v>
      </c>
      <c r="N18" s="3" t="str">
        <f t="shared" si="4"/>
        <v>31744621aB</v>
      </c>
    </row>
    <row r="19" spans="1:14" x14ac:dyDescent="0.2">
      <c r="A19" s="166" t="s">
        <v>561</v>
      </c>
      <c r="B19" s="204" t="str">
        <f>VLOOKUP(A19,Adr!A:B,2,FALSE)</f>
        <v>Slovenská federácia pétanque</v>
      </c>
      <c r="C19" s="197" t="s">
        <v>1091</v>
      </c>
      <c r="D19" s="292">
        <v>15790</v>
      </c>
      <c r="E19" s="230">
        <v>0</v>
      </c>
      <c r="F19" s="166" t="s">
        <v>338</v>
      </c>
      <c r="G19" s="169" t="s">
        <v>319</v>
      </c>
      <c r="H19" s="169" t="s">
        <v>1058</v>
      </c>
      <c r="I19" s="192" t="str">
        <f t="shared" si="0"/>
        <v>36064742a</v>
      </c>
      <c r="J19" s="167" t="str">
        <f t="shared" si="1"/>
        <v>36064742026 02</v>
      </c>
      <c r="K19" s="5" t="s">
        <v>1092</v>
      </c>
      <c r="L19" s="167" t="str">
        <f t="shared" si="2"/>
        <v>36064742026 02B</v>
      </c>
      <c r="M19" s="5" t="str">
        <f t="shared" si="3"/>
        <v>Slovenská federácia pétanqueaBpétanque - bežné transfery</v>
      </c>
      <c r="N19" s="3" t="str">
        <f t="shared" si="4"/>
        <v>36064742aB</v>
      </c>
    </row>
    <row r="20" spans="1:14" x14ac:dyDescent="0.2">
      <c r="A20" s="198" t="s">
        <v>569</v>
      </c>
      <c r="B20" s="204" t="str">
        <f>VLOOKUP(A20,Adr!A:B,2,FALSE)</f>
        <v>Slovenská golfová asociácia</v>
      </c>
      <c r="C20" s="169" t="s">
        <v>1093</v>
      </c>
      <c r="D20" s="290">
        <v>224940</v>
      </c>
      <c r="E20" s="173">
        <v>0</v>
      </c>
      <c r="F20" s="166" t="s">
        <v>338</v>
      </c>
      <c r="G20" s="169" t="s">
        <v>319</v>
      </c>
      <c r="H20" s="169" t="s">
        <v>1058</v>
      </c>
      <c r="I20" s="192" t="str">
        <f t="shared" si="0"/>
        <v>50284363a</v>
      </c>
      <c r="J20" s="167" t="str">
        <f t="shared" si="1"/>
        <v>50284363026 02</v>
      </c>
      <c r="K20" s="5" t="s">
        <v>1094</v>
      </c>
      <c r="L20" s="167" t="str">
        <f t="shared" si="2"/>
        <v>50284363026 02B</v>
      </c>
      <c r="M20" s="5" t="str">
        <f t="shared" si="3"/>
        <v>Slovenská golfová asociáciaaBgolf - bežné transfery</v>
      </c>
      <c r="N20" s="3" t="str">
        <f t="shared" si="4"/>
        <v>50284363aB</v>
      </c>
    </row>
    <row r="21" spans="1:14" x14ac:dyDescent="0.2">
      <c r="A21" s="198" t="s">
        <v>579</v>
      </c>
      <c r="B21" s="204" t="str">
        <f>VLOOKUP(A21,Adr!A:B,2,FALSE)</f>
        <v>Slovenská gymnastická federácia</v>
      </c>
      <c r="C21" s="185" t="s">
        <v>1095</v>
      </c>
      <c r="D21" s="289">
        <v>504392</v>
      </c>
      <c r="E21" s="230">
        <v>0</v>
      </c>
      <c r="F21" s="166" t="s">
        <v>338</v>
      </c>
      <c r="G21" s="169" t="s">
        <v>319</v>
      </c>
      <c r="H21" s="169" t="s">
        <v>1058</v>
      </c>
      <c r="I21" s="192" t="str">
        <f t="shared" si="0"/>
        <v>00688321a</v>
      </c>
      <c r="J21" s="167" t="str">
        <f t="shared" si="1"/>
        <v>00688321026 02</v>
      </c>
      <c r="K21" s="5" t="s">
        <v>1096</v>
      </c>
      <c r="L21" s="167" t="str">
        <f t="shared" si="2"/>
        <v>00688321026 02B</v>
      </c>
      <c r="M21" s="5" t="str">
        <f t="shared" si="3"/>
        <v>Slovenská gymnastická federáciaaBgymnastika - bežné transfery</v>
      </c>
      <c r="N21" s="3" t="str">
        <f t="shared" si="4"/>
        <v>00688321aB</v>
      </c>
    </row>
    <row r="22" spans="1:14" x14ac:dyDescent="0.2">
      <c r="A22" s="198" t="s">
        <v>579</v>
      </c>
      <c r="B22" s="204" t="str">
        <f>VLOOKUP(A22,Adr!A:B,2,FALSE)</f>
        <v>Slovenská gymnastická federácia</v>
      </c>
      <c r="C22" s="185" t="s">
        <v>1491</v>
      </c>
      <c r="D22" s="289">
        <v>44000</v>
      </c>
      <c r="E22" s="173">
        <v>0</v>
      </c>
      <c r="F22" s="166" t="s">
        <v>338</v>
      </c>
      <c r="G22" s="169" t="s">
        <v>319</v>
      </c>
      <c r="H22" s="169" t="s">
        <v>1490</v>
      </c>
      <c r="I22" s="192" t="str">
        <f t="shared" ref="I22:I85" si="5">A22&amp;F22</f>
        <v>00688321a</v>
      </c>
      <c r="J22" s="167" t="str">
        <f t="shared" ref="J22:J85" si="6">A22&amp;G22</f>
        <v>00688321026 02</v>
      </c>
      <c r="K22" s="5" t="s">
        <v>1096</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202" t="s">
        <v>585</v>
      </c>
      <c r="B23" s="204" t="str">
        <f>VLOOKUP(A23,Adr!A:B,2,FALSE)</f>
        <v>SLOVENSKÁ CHEERLEADING ÚNIA</v>
      </c>
      <c r="C23" s="169" t="s">
        <v>1097</v>
      </c>
      <c r="D23" s="290">
        <v>15790</v>
      </c>
      <c r="E23" s="230">
        <v>0</v>
      </c>
      <c r="F23" s="166" t="s">
        <v>338</v>
      </c>
      <c r="G23" s="169" t="s">
        <v>319</v>
      </c>
      <c r="H23" s="169" t="s">
        <v>1058</v>
      </c>
      <c r="I23" s="192" t="str">
        <f t="shared" si="5"/>
        <v>54041368a</v>
      </c>
      <c r="J23" s="167" t="str">
        <f t="shared" si="6"/>
        <v>54041368026 02</v>
      </c>
      <c r="K23" s="5" t="s">
        <v>1098</v>
      </c>
      <c r="L23" s="167" t="str">
        <f t="shared" si="7"/>
        <v>54041368026 02B</v>
      </c>
      <c r="M23" s="5" t="str">
        <f t="shared" si="8"/>
        <v>SLOVENSKÁ CHEERLEADING ÚNIAaBcheerleading - bežné transfery</v>
      </c>
      <c r="N23" s="3" t="str">
        <f t="shared" si="9"/>
        <v>54041368aB</v>
      </c>
    </row>
    <row r="24" spans="1:14" x14ac:dyDescent="0.2">
      <c r="A24" s="166" t="s">
        <v>591</v>
      </c>
      <c r="B24" s="204" t="str">
        <f>VLOOKUP(A24,Adr!A:B,2,FALSE)</f>
        <v>SLOVENSKÁ JAZDECKÁ FEDERÁCIA</v>
      </c>
      <c r="C24" s="196" t="s">
        <v>1099</v>
      </c>
      <c r="D24" s="291">
        <v>99236</v>
      </c>
      <c r="E24" s="173">
        <v>0</v>
      </c>
      <c r="F24" s="166" t="s">
        <v>338</v>
      </c>
      <c r="G24" s="169" t="s">
        <v>319</v>
      </c>
      <c r="H24" s="169" t="s">
        <v>1058</v>
      </c>
      <c r="I24" s="192" t="str">
        <f t="shared" si="5"/>
        <v>31787801a</v>
      </c>
      <c r="J24" s="167" t="str">
        <f t="shared" si="6"/>
        <v>31787801026 02</v>
      </c>
      <c r="K24" s="5" t="s">
        <v>1100</v>
      </c>
      <c r="L24" s="167" t="str">
        <f t="shared" si="7"/>
        <v>31787801026 02B</v>
      </c>
      <c r="M24" s="5" t="str">
        <f t="shared" si="8"/>
        <v>SLOVENSKÁ JAZDECKÁ FEDERÁCIAaBjazdectvo - bežné transfery</v>
      </c>
      <c r="N24" s="3" t="str">
        <f t="shared" si="9"/>
        <v>31787801aB</v>
      </c>
    </row>
    <row r="25" spans="1:14" x14ac:dyDescent="0.2">
      <c r="A25" s="202" t="s">
        <v>598</v>
      </c>
      <c r="B25" s="204" t="str">
        <f>VLOOKUP(A25,Adr!A:B,2,FALSE)</f>
        <v>Slovenská kanoistika</v>
      </c>
      <c r="C25" s="185" t="s">
        <v>1101</v>
      </c>
      <c r="D25" s="289">
        <v>969554</v>
      </c>
      <c r="E25" s="230">
        <v>0</v>
      </c>
      <c r="F25" s="166" t="s">
        <v>338</v>
      </c>
      <c r="G25" s="169" t="s">
        <v>319</v>
      </c>
      <c r="H25" s="169" t="s">
        <v>1058</v>
      </c>
      <c r="I25" s="192" t="str">
        <f t="shared" si="5"/>
        <v>50434101a</v>
      </c>
      <c r="J25" s="167" t="str">
        <f t="shared" si="6"/>
        <v>50434101026 02</v>
      </c>
      <c r="K25" s="5" t="s">
        <v>1102</v>
      </c>
      <c r="L25" s="167" t="str">
        <f t="shared" si="7"/>
        <v>50434101026 02B</v>
      </c>
      <c r="M25" s="5" t="str">
        <f t="shared" si="8"/>
        <v>Slovenská kanoistikaaBkanoistika - bežné transfery</v>
      </c>
      <c r="N25" s="3" t="str">
        <f t="shared" si="9"/>
        <v>50434101aB</v>
      </c>
    </row>
    <row r="26" spans="1:14" x14ac:dyDescent="0.2">
      <c r="A26" s="202" t="s">
        <v>605</v>
      </c>
      <c r="B26" s="204" t="str">
        <f>VLOOKUP(A26,Adr!A:B,2,FALSE)</f>
        <v>Slovenská Lakrosová Federácia</v>
      </c>
      <c r="C26" s="185" t="s">
        <v>1103</v>
      </c>
      <c r="D26" s="291">
        <v>15790</v>
      </c>
      <c r="E26" s="173">
        <v>0</v>
      </c>
      <c r="F26" s="166" t="s">
        <v>338</v>
      </c>
      <c r="G26" s="169" t="s">
        <v>319</v>
      </c>
      <c r="H26" s="169" t="s">
        <v>1058</v>
      </c>
      <c r="I26" s="192" t="str">
        <f t="shared" si="5"/>
        <v>30853427a</v>
      </c>
      <c r="J26" s="167" t="str">
        <f t="shared" si="6"/>
        <v>30853427026 02</v>
      </c>
      <c r="K26" s="5" t="s">
        <v>1104</v>
      </c>
      <c r="L26" s="167" t="str">
        <f t="shared" si="7"/>
        <v>30853427026 02B</v>
      </c>
      <c r="M26" s="5" t="str">
        <f t="shared" si="8"/>
        <v>Slovenská Lakrosová FederáciaaBlakros - bežné transfery</v>
      </c>
      <c r="N26" s="3" t="str">
        <f t="shared" si="9"/>
        <v>30853427aB</v>
      </c>
    </row>
    <row r="27" spans="1:14" x14ac:dyDescent="0.2">
      <c r="A27" s="202" t="s">
        <v>613</v>
      </c>
      <c r="B27" s="204" t="str">
        <f>VLOOKUP(A27,Adr!A:B,2,FALSE)</f>
        <v>Slovenská motocyklová federácia</v>
      </c>
      <c r="C27" s="185" t="s">
        <v>1105</v>
      </c>
      <c r="D27" s="289">
        <v>72448</v>
      </c>
      <c r="E27" s="230">
        <v>0</v>
      </c>
      <c r="F27" s="166" t="s">
        <v>338</v>
      </c>
      <c r="G27" s="169" t="s">
        <v>319</v>
      </c>
      <c r="H27" s="169" t="s">
        <v>1058</v>
      </c>
      <c r="I27" s="192" t="str">
        <f t="shared" si="5"/>
        <v>30813883a</v>
      </c>
      <c r="J27" s="167" t="str">
        <f t="shared" si="6"/>
        <v>30813883026 02</v>
      </c>
      <c r="K27" s="5" t="s">
        <v>1106</v>
      </c>
      <c r="L27" s="167" t="str">
        <f t="shared" si="7"/>
        <v>30813883026 02B</v>
      </c>
      <c r="M27" s="5" t="str">
        <f t="shared" si="8"/>
        <v>Slovenská motocyklová federáciaaBmotocyklový šport - bežné transfery</v>
      </c>
      <c r="N27" s="3" t="str">
        <f t="shared" si="9"/>
        <v>30813883aB</v>
      </c>
    </row>
    <row r="28" spans="1:14" x14ac:dyDescent="0.2">
      <c r="A28" s="202" t="s">
        <v>623</v>
      </c>
      <c r="B28" s="204" t="str">
        <f>VLOOKUP(A28,Adr!A:B,2,FALSE)</f>
        <v>Slovenská Muaythai asociácia</v>
      </c>
      <c r="C28" s="185" t="s">
        <v>1107</v>
      </c>
      <c r="D28" s="291">
        <v>16094</v>
      </c>
      <c r="E28" s="173">
        <v>0</v>
      </c>
      <c r="F28" s="166" t="s">
        <v>338</v>
      </c>
      <c r="G28" s="169" t="s">
        <v>319</v>
      </c>
      <c r="H28" s="169" t="s">
        <v>1058</v>
      </c>
      <c r="I28" s="192" t="str">
        <f t="shared" si="5"/>
        <v>34057587a</v>
      </c>
      <c r="J28" s="167" t="str">
        <f t="shared" si="6"/>
        <v>34057587026 02</v>
      </c>
      <c r="K28" s="5" t="s">
        <v>1108</v>
      </c>
      <c r="L28" s="167" t="str">
        <f t="shared" si="7"/>
        <v>34057587026 02B</v>
      </c>
      <c r="M28" s="5" t="str">
        <f t="shared" si="8"/>
        <v>Slovenská Muaythai asociáciaaBthajský box - bežné transfery</v>
      </c>
      <c r="N28" s="3" t="str">
        <f t="shared" si="9"/>
        <v>34057587aB</v>
      </c>
    </row>
    <row r="29" spans="1:14" x14ac:dyDescent="0.2">
      <c r="A29" s="198" t="s">
        <v>630</v>
      </c>
      <c r="B29" s="204" t="str">
        <f>VLOOKUP(A29,Adr!A:B,2,FALSE)</f>
        <v>Slovenská plavecká federácia</v>
      </c>
      <c r="C29" s="169" t="s">
        <v>1109</v>
      </c>
      <c r="D29" s="290">
        <v>1415370</v>
      </c>
      <c r="E29" s="230">
        <v>0</v>
      </c>
      <c r="F29" s="166" t="s">
        <v>338</v>
      </c>
      <c r="G29" s="169" t="s">
        <v>319</v>
      </c>
      <c r="H29" s="169" t="s">
        <v>1058</v>
      </c>
      <c r="I29" s="192" t="str">
        <f t="shared" si="5"/>
        <v>36068764a</v>
      </c>
      <c r="J29" s="167" t="str">
        <f t="shared" si="6"/>
        <v>36068764026 02</v>
      </c>
      <c r="K29" s="5" t="s">
        <v>1110</v>
      </c>
      <c r="L29" s="167" t="str">
        <f t="shared" si="7"/>
        <v>36068764026 02B</v>
      </c>
      <c r="M29" s="5" t="str">
        <f t="shared" si="8"/>
        <v>Slovenská plavecká federáciaaBplavecké športy - bežné transfery</v>
      </c>
      <c r="N29" s="3" t="str">
        <f t="shared" si="9"/>
        <v>36068764aB</v>
      </c>
    </row>
    <row r="30" spans="1:14" x14ac:dyDescent="0.2">
      <c r="A30" s="198" t="s">
        <v>630</v>
      </c>
      <c r="B30" s="204" t="str">
        <f>VLOOKUP(A30,Adr!A:B,2,FALSE)</f>
        <v>Slovenská plavecká federácia</v>
      </c>
      <c r="C30" s="169" t="s">
        <v>1492</v>
      </c>
      <c r="D30" s="290">
        <v>13000</v>
      </c>
      <c r="E30" s="173">
        <v>0</v>
      </c>
      <c r="F30" s="166" t="s">
        <v>338</v>
      </c>
      <c r="G30" s="169" t="s">
        <v>319</v>
      </c>
      <c r="H30" s="169" t="s">
        <v>1490</v>
      </c>
      <c r="I30" s="192" t="str">
        <f t="shared" si="5"/>
        <v>36068764a</v>
      </c>
      <c r="J30" s="167" t="str">
        <f t="shared" si="6"/>
        <v>36068764026 02</v>
      </c>
      <c r="K30" s="5" t="s">
        <v>1110</v>
      </c>
      <c r="L30" s="167" t="str">
        <f t="shared" si="7"/>
        <v>36068764026 02K</v>
      </c>
      <c r="M30" s="5" t="str">
        <f t="shared" si="8"/>
        <v>Slovenská plavecká federáciaaKplavecké športy - kapitálové transfery</v>
      </c>
      <c r="N30" s="3" t="str">
        <f t="shared" si="9"/>
        <v>36068764aK</v>
      </c>
    </row>
    <row r="31" spans="1:14" x14ac:dyDescent="0.2">
      <c r="A31" s="202" t="s">
        <v>637</v>
      </c>
      <c r="B31" s="204" t="str">
        <f>VLOOKUP(A31,Adr!A:B,2,FALSE)</f>
        <v>Slovenská rugbyová únia</v>
      </c>
      <c r="C31" s="196" t="s">
        <v>1111</v>
      </c>
      <c r="D31" s="291">
        <v>19208</v>
      </c>
      <c r="E31" s="230">
        <v>0</v>
      </c>
      <c r="F31" s="166" t="s">
        <v>338</v>
      </c>
      <c r="G31" s="169" t="s">
        <v>319</v>
      </c>
      <c r="H31" s="169" t="s">
        <v>1058</v>
      </c>
      <c r="I31" s="192" t="str">
        <f t="shared" si="5"/>
        <v>30851459a</v>
      </c>
      <c r="J31" s="167" t="str">
        <f t="shared" si="6"/>
        <v>30851459026 02</v>
      </c>
      <c r="K31" s="5" t="s">
        <v>1112</v>
      </c>
      <c r="L31" s="167" t="str">
        <f t="shared" si="7"/>
        <v>30851459026 02B</v>
      </c>
      <c r="M31" s="5" t="str">
        <f t="shared" si="8"/>
        <v>Slovenská rugbyová úniaaBrugby - bežné transfery</v>
      </c>
      <c r="N31" s="3" t="str">
        <f t="shared" si="9"/>
        <v>30851459aB</v>
      </c>
    </row>
    <row r="32" spans="1:14" x14ac:dyDescent="0.2">
      <c r="A32" s="202" t="s">
        <v>644</v>
      </c>
      <c r="B32" s="204" t="str">
        <f>VLOOKUP(A32,Adr!A:B,2,FALSE)</f>
        <v>Slovenská skialpinistická asociácia</v>
      </c>
      <c r="C32" s="185" t="s">
        <v>1113</v>
      </c>
      <c r="D32" s="289">
        <v>15790</v>
      </c>
      <c r="E32" s="173">
        <v>0</v>
      </c>
      <c r="F32" s="166" t="s">
        <v>338</v>
      </c>
      <c r="G32" s="169" t="s">
        <v>319</v>
      </c>
      <c r="H32" s="169" t="s">
        <v>1058</v>
      </c>
      <c r="I32" s="192" t="str">
        <f t="shared" si="5"/>
        <v>37998919a</v>
      </c>
      <c r="J32" s="167" t="str">
        <f t="shared" si="6"/>
        <v>37998919026 02</v>
      </c>
      <c r="K32" s="5" t="s">
        <v>1114</v>
      </c>
      <c r="L32" s="167" t="str">
        <f t="shared" si="7"/>
        <v>37998919026 02B</v>
      </c>
      <c r="M32" s="5" t="str">
        <f t="shared" si="8"/>
        <v>Slovenská skialpinistická asociáciaaBskialpinizmus - bežné transfery</v>
      </c>
      <c r="N32" s="3" t="str">
        <f t="shared" si="9"/>
        <v>37998919aB</v>
      </c>
    </row>
    <row r="33" spans="1:14" x14ac:dyDescent="0.2">
      <c r="A33" s="202" t="s">
        <v>653</v>
      </c>
      <c r="B33" s="204" t="str">
        <f>VLOOKUP(A33,Adr!A:B,2,FALSE)</f>
        <v>Slovenská softballová asociácia</v>
      </c>
      <c r="C33" s="185" t="s">
        <v>1115</v>
      </c>
      <c r="D33" s="289">
        <v>25340</v>
      </c>
      <c r="E33" s="230">
        <v>0</v>
      </c>
      <c r="F33" s="166" t="s">
        <v>338</v>
      </c>
      <c r="G33" s="169" t="s">
        <v>319</v>
      </c>
      <c r="H33" s="169" t="s">
        <v>1058</v>
      </c>
      <c r="I33" s="192" t="str">
        <f t="shared" si="5"/>
        <v>17316723a</v>
      </c>
      <c r="J33" s="167" t="str">
        <f t="shared" si="6"/>
        <v>17316723026 02</v>
      </c>
      <c r="K33" s="5" t="s">
        <v>1116</v>
      </c>
      <c r="L33" s="167" t="str">
        <f t="shared" si="7"/>
        <v>17316723026 02B</v>
      </c>
      <c r="M33" s="5" t="str">
        <f t="shared" si="8"/>
        <v>Slovenská softballová asociáciaaBsoftbal - bežné transfery</v>
      </c>
      <c r="N33" s="3" t="str">
        <f t="shared" si="9"/>
        <v>17316723aB</v>
      </c>
    </row>
    <row r="34" spans="1:14" x14ac:dyDescent="0.2">
      <c r="A34" s="182" t="s">
        <v>659</v>
      </c>
      <c r="B34" s="204" t="str">
        <f>VLOOKUP(A34,Adr!A:B,2,FALSE)</f>
        <v>Slovenská squashová asociácia</v>
      </c>
      <c r="C34" s="185" t="s">
        <v>1117</v>
      </c>
      <c r="D34" s="289">
        <v>15790</v>
      </c>
      <c r="E34" s="173">
        <v>0</v>
      </c>
      <c r="F34" s="166" t="s">
        <v>338</v>
      </c>
      <c r="G34" s="169" t="s">
        <v>319</v>
      </c>
      <c r="H34" s="169" t="s">
        <v>1058</v>
      </c>
      <c r="I34" s="192" t="str">
        <f t="shared" si="5"/>
        <v>30807018a</v>
      </c>
      <c r="J34" s="167" t="str">
        <f t="shared" si="6"/>
        <v>30807018026 02</v>
      </c>
      <c r="K34" s="5" t="s">
        <v>1118</v>
      </c>
      <c r="L34" s="167" t="str">
        <f t="shared" si="7"/>
        <v>30807018026 02B</v>
      </c>
      <c r="M34" s="5" t="str">
        <f t="shared" si="8"/>
        <v>Slovenská squashová asociáciaaBsquash - bežné transfery</v>
      </c>
      <c r="N34" s="3" t="str">
        <f t="shared" si="9"/>
        <v>30807018aB</v>
      </c>
    </row>
    <row r="35" spans="1:14" x14ac:dyDescent="0.2">
      <c r="A35" s="202" t="s">
        <v>666</v>
      </c>
      <c r="B35" s="204" t="str">
        <f>VLOOKUP(A35,Adr!A:B,2,FALSE)</f>
        <v>Slovenská triatlonová únia</v>
      </c>
      <c r="C35" s="185" t="s">
        <v>1119</v>
      </c>
      <c r="D35" s="289">
        <v>138710</v>
      </c>
      <c r="E35" s="230">
        <v>0</v>
      </c>
      <c r="F35" s="166" t="s">
        <v>338</v>
      </c>
      <c r="G35" s="169" t="s">
        <v>319</v>
      </c>
      <c r="H35" s="169" t="s">
        <v>1058</v>
      </c>
      <c r="I35" s="192" t="str">
        <f t="shared" si="5"/>
        <v>31745466a</v>
      </c>
      <c r="J35" s="167" t="str">
        <f t="shared" si="6"/>
        <v>31745466026 02</v>
      </c>
      <c r="K35" s="5" t="s">
        <v>1120</v>
      </c>
      <c r="L35" s="167" t="str">
        <f t="shared" si="7"/>
        <v>31745466026 02B</v>
      </c>
      <c r="M35" s="5" t="str">
        <f t="shared" si="8"/>
        <v>Slovenská triatlonová úniaaBtriatlon - bežné transfery</v>
      </c>
      <c r="N35" s="3" t="str">
        <f t="shared" si="9"/>
        <v>31745466aB</v>
      </c>
    </row>
    <row r="36" spans="1:14" x14ac:dyDescent="0.2">
      <c r="A36" s="202" t="s">
        <v>673</v>
      </c>
      <c r="B36" s="204" t="str">
        <f>VLOOKUP(A36,Adr!A:B,2,FALSE)</f>
        <v>Slovenská volejbalová federácia</v>
      </c>
      <c r="C36" s="185" t="s">
        <v>1121</v>
      </c>
      <c r="D36" s="289">
        <v>997198</v>
      </c>
      <c r="E36" s="173">
        <v>0</v>
      </c>
      <c r="F36" s="166" t="s">
        <v>338</v>
      </c>
      <c r="G36" s="169" t="s">
        <v>319</v>
      </c>
      <c r="H36" s="169" t="s">
        <v>1058</v>
      </c>
      <c r="I36" s="192" t="str">
        <f t="shared" si="5"/>
        <v>00688819a</v>
      </c>
      <c r="J36" s="167" t="str">
        <f t="shared" si="6"/>
        <v>00688819026 02</v>
      </c>
      <c r="K36" s="5" t="s">
        <v>1122</v>
      </c>
      <c r="L36" s="167" t="str">
        <f t="shared" si="7"/>
        <v>00688819026 02B</v>
      </c>
      <c r="M36" s="5" t="str">
        <f t="shared" si="8"/>
        <v>Slovenská volejbalová federáciaaBvolejbal - bežné transfery</v>
      </c>
      <c r="N36" s="3" t="str">
        <f t="shared" si="9"/>
        <v>00688819aB</v>
      </c>
    </row>
    <row r="37" spans="1:14" x14ac:dyDescent="0.2">
      <c r="A37" s="198" t="s">
        <v>681</v>
      </c>
      <c r="B37" s="204" t="str">
        <f>VLOOKUP(A37,Adr!A:B,2,FALSE)</f>
        <v>Slovenský atletický zväz</v>
      </c>
      <c r="C37" s="169" t="s">
        <v>1123</v>
      </c>
      <c r="D37" s="290">
        <v>1742560</v>
      </c>
      <c r="E37" s="230">
        <v>0</v>
      </c>
      <c r="F37" s="166" t="s">
        <v>338</v>
      </c>
      <c r="G37" s="169" t="s">
        <v>319</v>
      </c>
      <c r="H37" s="169" t="s">
        <v>1058</v>
      </c>
      <c r="I37" s="192" t="str">
        <f t="shared" si="5"/>
        <v>36063835a</v>
      </c>
      <c r="J37" s="167" t="str">
        <f t="shared" si="6"/>
        <v>36063835026 02</v>
      </c>
      <c r="K37" s="5" t="s">
        <v>1124</v>
      </c>
      <c r="L37" s="167" t="str">
        <f t="shared" si="7"/>
        <v>36063835026 02B</v>
      </c>
      <c r="M37" s="5" t="str">
        <f t="shared" si="8"/>
        <v>Slovenský atletický zväzaBatletika - bežné transfery</v>
      </c>
      <c r="N37" s="3" t="str">
        <f t="shared" si="9"/>
        <v>36063835aB</v>
      </c>
    </row>
    <row r="38" spans="1:14" x14ac:dyDescent="0.2">
      <c r="A38" s="182" t="s">
        <v>689</v>
      </c>
      <c r="B38" s="204" t="str">
        <f>VLOOKUP(A38,Adr!A:B,2,FALSE)</f>
        <v>Slovenský biliardový zväz</v>
      </c>
      <c r="C38" s="185" t="s">
        <v>1125</v>
      </c>
      <c r="D38" s="289">
        <v>25534</v>
      </c>
      <c r="E38" s="173">
        <v>0</v>
      </c>
      <c r="F38" s="166" t="s">
        <v>338</v>
      </c>
      <c r="G38" s="169" t="s">
        <v>319</v>
      </c>
      <c r="H38" s="169" t="s">
        <v>1058</v>
      </c>
      <c r="I38" s="192" t="str">
        <f t="shared" si="5"/>
        <v>31753825a</v>
      </c>
      <c r="J38" s="167" t="str">
        <f t="shared" si="6"/>
        <v>31753825026 02</v>
      </c>
      <c r="K38" s="5" t="s">
        <v>1126</v>
      </c>
      <c r="L38" s="167" t="str">
        <f t="shared" si="7"/>
        <v>31753825026 02B</v>
      </c>
      <c r="M38" s="5" t="str">
        <f t="shared" si="8"/>
        <v>Slovenský biliardový zväzaBbiliard - bežné transfery</v>
      </c>
      <c r="N38" s="3" t="str">
        <f t="shared" si="9"/>
        <v>31753825aB</v>
      </c>
    </row>
    <row r="39" spans="1:14" x14ac:dyDescent="0.2">
      <c r="A39" s="166" t="s">
        <v>692</v>
      </c>
      <c r="B39" s="204" t="str">
        <f>VLOOKUP(A39,Adr!A:B,2,FALSE)</f>
        <v>Slovenský bowlingový zväz</v>
      </c>
      <c r="C39" s="185" t="s">
        <v>1127</v>
      </c>
      <c r="D39" s="289">
        <v>30910</v>
      </c>
      <c r="E39" s="230">
        <v>0</v>
      </c>
      <c r="F39" s="166" t="s">
        <v>338</v>
      </c>
      <c r="G39" s="169" t="s">
        <v>319</v>
      </c>
      <c r="H39" s="169" t="s">
        <v>1058</v>
      </c>
      <c r="I39" s="192" t="str">
        <f t="shared" si="5"/>
        <v>36128147a</v>
      </c>
      <c r="J39" s="167" t="str">
        <f t="shared" si="6"/>
        <v>36128147026 02</v>
      </c>
      <c r="K39" s="5" t="s">
        <v>1128</v>
      </c>
      <c r="L39" s="167" t="str">
        <f t="shared" si="7"/>
        <v>36128147026 02B</v>
      </c>
      <c r="M39" s="5" t="str">
        <f t="shared" si="8"/>
        <v>Slovenský bowlingový zväzaBbowling - bežné transfery</v>
      </c>
      <c r="N39" s="3" t="str">
        <f t="shared" si="9"/>
        <v>36128147aB</v>
      </c>
    </row>
    <row r="40" spans="1:14" x14ac:dyDescent="0.2">
      <c r="A40" s="202" t="s">
        <v>700</v>
      </c>
      <c r="B40" s="204" t="str">
        <f>VLOOKUP(A40,Adr!A:B,2,FALSE)</f>
        <v>Slovenský bridžový zväz</v>
      </c>
      <c r="C40" s="185" t="s">
        <v>1129</v>
      </c>
      <c r="D40" s="289">
        <v>15790</v>
      </c>
      <c r="E40" s="173">
        <v>0</v>
      </c>
      <c r="F40" s="166" t="s">
        <v>338</v>
      </c>
      <c r="G40" s="169" t="s">
        <v>319</v>
      </c>
      <c r="H40" s="169" t="s">
        <v>1058</v>
      </c>
      <c r="I40" s="192" t="str">
        <f t="shared" si="5"/>
        <v>31770908a</v>
      </c>
      <c r="J40" s="167" t="str">
        <f t="shared" si="6"/>
        <v>31770908026 02</v>
      </c>
      <c r="K40" s="5" t="s">
        <v>1130</v>
      </c>
      <c r="L40" s="167" t="str">
        <f t="shared" si="7"/>
        <v>31770908026 02B</v>
      </c>
      <c r="M40" s="5" t="str">
        <f t="shared" si="8"/>
        <v>Slovenský bridžový zväzaBbridž - bežné transfery</v>
      </c>
      <c r="N40" s="3" t="str">
        <f t="shared" si="9"/>
        <v>31770908aB</v>
      </c>
    </row>
    <row r="41" spans="1:14" x14ac:dyDescent="0.2">
      <c r="A41" s="198" t="s">
        <v>707</v>
      </c>
      <c r="B41" s="204" t="str">
        <f>VLOOKUP(A41,Adr!A:B,2,FALSE)</f>
        <v>Slovenský curlingový zväz</v>
      </c>
      <c r="C41" s="169" t="s">
        <v>1131</v>
      </c>
      <c r="D41" s="290">
        <v>20196</v>
      </c>
      <c r="E41" s="230">
        <v>0</v>
      </c>
      <c r="F41" s="166" t="s">
        <v>338</v>
      </c>
      <c r="G41" s="169" t="s">
        <v>319</v>
      </c>
      <c r="H41" s="169" t="s">
        <v>1058</v>
      </c>
      <c r="I41" s="192" t="str">
        <f t="shared" si="5"/>
        <v>37841866a</v>
      </c>
      <c r="J41" s="167" t="str">
        <f t="shared" si="6"/>
        <v>37841866026 02</v>
      </c>
      <c r="K41" s="5" t="s">
        <v>1132</v>
      </c>
      <c r="L41" s="167" t="str">
        <f t="shared" si="7"/>
        <v>37841866026 02B</v>
      </c>
      <c r="M41" s="5" t="str">
        <f t="shared" si="8"/>
        <v>Slovenský curlingový zväzaBcurling - bežné transfery</v>
      </c>
      <c r="N41" s="3" t="str">
        <f t="shared" si="9"/>
        <v>37841866aB</v>
      </c>
    </row>
    <row r="42" spans="1:14" x14ac:dyDescent="0.2">
      <c r="A42" s="202" t="s">
        <v>716</v>
      </c>
      <c r="B42" s="204" t="str">
        <f>VLOOKUP(A42,Adr!A:B,2,FALSE)</f>
        <v>Slovenský futbalový zväz</v>
      </c>
      <c r="C42" s="169" t="s">
        <v>1133</v>
      </c>
      <c r="D42" s="290">
        <v>6410956</v>
      </c>
      <c r="E42" s="173">
        <v>0</v>
      </c>
      <c r="F42" s="166" t="s">
        <v>338</v>
      </c>
      <c r="G42" s="169" t="s">
        <v>319</v>
      </c>
      <c r="H42" s="169" t="s">
        <v>1058</v>
      </c>
      <c r="I42" s="192" t="str">
        <f t="shared" si="5"/>
        <v>00687308a</v>
      </c>
      <c r="J42" s="167" t="str">
        <f t="shared" si="6"/>
        <v>00687308026 02</v>
      </c>
      <c r="K42" s="5" t="s">
        <v>1134</v>
      </c>
      <c r="L42" s="167" t="str">
        <f t="shared" si="7"/>
        <v>00687308026 02B</v>
      </c>
      <c r="M42" s="5" t="str">
        <f t="shared" si="8"/>
        <v>Slovenský futbalový zväzaBfutbal - bežné transfery</v>
      </c>
      <c r="N42" s="3" t="str">
        <f t="shared" si="9"/>
        <v>00687308aB</v>
      </c>
    </row>
    <row r="43" spans="1:14" x14ac:dyDescent="0.2">
      <c r="A43" s="202" t="s">
        <v>716</v>
      </c>
      <c r="B43" s="204" t="str">
        <f>VLOOKUP(A43,Adr!A:B,2,FALSE)</f>
        <v>Slovenský futbalový zväz</v>
      </c>
      <c r="C43" s="169" t="s">
        <v>1493</v>
      </c>
      <c r="D43" s="290">
        <v>300000</v>
      </c>
      <c r="E43" s="230">
        <v>0</v>
      </c>
      <c r="F43" s="166" t="s">
        <v>338</v>
      </c>
      <c r="G43" s="169" t="s">
        <v>319</v>
      </c>
      <c r="H43" s="169" t="s">
        <v>1490</v>
      </c>
      <c r="I43" s="192" t="str">
        <f t="shared" si="5"/>
        <v>00687308a</v>
      </c>
      <c r="J43" s="167" t="str">
        <f t="shared" si="6"/>
        <v>00687308026 02</v>
      </c>
      <c r="K43" s="5" t="s">
        <v>1134</v>
      </c>
      <c r="L43" s="167" t="str">
        <f t="shared" si="7"/>
        <v>00687308026 02K</v>
      </c>
      <c r="M43" s="5" t="str">
        <f t="shared" si="8"/>
        <v>Slovenský futbalový zväzaKfutbal - kapitálové transfery</v>
      </c>
      <c r="N43" s="3" t="str">
        <f t="shared" si="9"/>
        <v>00687308aK</v>
      </c>
    </row>
    <row r="44" spans="1:14" x14ac:dyDescent="0.2">
      <c r="A44" s="198" t="s">
        <v>724</v>
      </c>
      <c r="B44" s="204" t="str">
        <f>VLOOKUP(A44,Adr!A:B,2,FALSE)</f>
        <v>Slovenský horolezecký spolok JAMES</v>
      </c>
      <c r="C44" s="169" t="s">
        <v>1135</v>
      </c>
      <c r="D44" s="290">
        <v>63426</v>
      </c>
      <c r="E44" s="173">
        <v>0</v>
      </c>
      <c r="F44" s="166" t="s">
        <v>338</v>
      </c>
      <c r="G44" s="169" t="s">
        <v>319</v>
      </c>
      <c r="H44" s="169" t="s">
        <v>1058</v>
      </c>
      <c r="I44" s="192" t="str">
        <f t="shared" si="5"/>
        <v>00586455a</v>
      </c>
      <c r="J44" s="167" t="str">
        <f t="shared" si="6"/>
        <v>00586455026 02</v>
      </c>
      <c r="K44" s="5" t="s">
        <v>1136</v>
      </c>
      <c r="L44" s="167" t="str">
        <f t="shared" si="7"/>
        <v>00586455026 02B</v>
      </c>
      <c r="M44" s="5" t="str">
        <f t="shared" si="8"/>
        <v>Slovenský horolezecký spolok JAMESaBhorolezectvo - bežné transfery</v>
      </c>
      <c r="N44" s="3" t="str">
        <f t="shared" si="9"/>
        <v>00586455aB</v>
      </c>
    </row>
    <row r="45" spans="1:14" x14ac:dyDescent="0.2">
      <c r="A45" s="166" t="s">
        <v>724</v>
      </c>
      <c r="B45" s="204" t="str">
        <f>VLOOKUP(A45,Adr!A:B,2,FALSE)</f>
        <v>Slovenský horolezecký spolok JAMES</v>
      </c>
      <c r="C45" s="169" t="s">
        <v>1137</v>
      </c>
      <c r="D45" s="290">
        <v>27754</v>
      </c>
      <c r="E45" s="230">
        <v>0</v>
      </c>
      <c r="F45" s="166" t="s">
        <v>338</v>
      </c>
      <c r="G45" s="169" t="s">
        <v>319</v>
      </c>
      <c r="H45" s="169" t="s">
        <v>1058</v>
      </c>
      <c r="I45" s="192" t="str">
        <f t="shared" si="5"/>
        <v>00586455a</v>
      </c>
      <c r="J45" s="167" t="str">
        <f t="shared" si="6"/>
        <v>00586455026 02</v>
      </c>
      <c r="K45" s="5" t="s">
        <v>1138</v>
      </c>
      <c r="L45" s="167" t="str">
        <f t="shared" si="7"/>
        <v>00586455026 02B</v>
      </c>
      <c r="M45" s="5" t="str">
        <f t="shared" si="8"/>
        <v>Slovenský horolezecký spolok JAMESaBšportové lezenie - bežné transfery</v>
      </c>
      <c r="N45" s="3" t="str">
        <f t="shared" si="9"/>
        <v>00586455aB</v>
      </c>
    </row>
    <row r="46" spans="1:14" x14ac:dyDescent="0.2">
      <c r="A46" s="198" t="s">
        <v>730</v>
      </c>
      <c r="B46" s="204" t="str">
        <f>VLOOKUP(A46,Adr!A:B,2,FALSE)</f>
        <v>Slovenský krasokorčuliarsky zväz</v>
      </c>
      <c r="C46" s="169" t="s">
        <v>1139</v>
      </c>
      <c r="D46" s="290">
        <v>155148</v>
      </c>
      <c r="E46" s="173">
        <v>0</v>
      </c>
      <c r="F46" s="166" t="s">
        <v>338</v>
      </c>
      <c r="G46" s="169" t="s">
        <v>319</v>
      </c>
      <c r="H46" s="169" t="s">
        <v>1058</v>
      </c>
      <c r="I46" s="192" t="str">
        <f t="shared" si="5"/>
        <v>31805540a</v>
      </c>
      <c r="J46" s="167" t="str">
        <f t="shared" si="6"/>
        <v>31805540026 02</v>
      </c>
      <c r="K46" s="5" t="s">
        <v>1140</v>
      </c>
      <c r="L46" s="167" t="str">
        <f t="shared" si="7"/>
        <v>31805540026 02B</v>
      </c>
      <c r="M46" s="5" t="str">
        <f t="shared" si="8"/>
        <v>Slovenský krasokorčuliarsky zväzaBkrasokorčuľovanie - bežné transfery</v>
      </c>
      <c r="N46" s="3" t="str">
        <f t="shared" si="9"/>
        <v>31805540aB</v>
      </c>
    </row>
    <row r="47" spans="1:14" x14ac:dyDescent="0.2">
      <c r="A47" s="202" t="s">
        <v>738</v>
      </c>
      <c r="B47" s="204" t="str">
        <f>VLOOKUP(A47,Adr!A:B,2,FALSE)</f>
        <v>Slovenský lukostrelecký zväz</v>
      </c>
      <c r="C47" s="196" t="s">
        <v>1141</v>
      </c>
      <c r="D47" s="291">
        <v>120544</v>
      </c>
      <c r="E47" s="230">
        <v>0</v>
      </c>
      <c r="F47" s="166" t="s">
        <v>338</v>
      </c>
      <c r="G47" s="169" t="s">
        <v>319</v>
      </c>
      <c r="H47" s="169" t="s">
        <v>1058</v>
      </c>
      <c r="I47" s="192" t="str">
        <f t="shared" si="5"/>
        <v>30793009a</v>
      </c>
      <c r="J47" s="167" t="str">
        <f t="shared" si="6"/>
        <v>30793009026 02</v>
      </c>
      <c r="K47" s="5" t="s">
        <v>1142</v>
      </c>
      <c r="L47" s="167" t="str">
        <f t="shared" si="7"/>
        <v>30793009026 02B</v>
      </c>
      <c r="M47" s="5" t="str">
        <f t="shared" si="8"/>
        <v>Slovenský lukostrelecký zväzaBlukostreľba - bežné transfery</v>
      </c>
      <c r="N47" s="3" t="str">
        <f t="shared" si="9"/>
        <v>30793009aB</v>
      </c>
    </row>
    <row r="48" spans="1:14" x14ac:dyDescent="0.2">
      <c r="A48" s="198" t="s">
        <v>744</v>
      </c>
      <c r="B48" s="204" t="str">
        <f>VLOOKUP(A48,Adr!A:B,2,FALSE)</f>
        <v>Slovenský národný aeroklub generála Milana Rastislava Štefánika</v>
      </c>
      <c r="C48" s="169" t="s">
        <v>1143</v>
      </c>
      <c r="D48" s="290">
        <v>73878</v>
      </c>
      <c r="E48" s="173">
        <v>0</v>
      </c>
      <c r="F48" s="166" t="s">
        <v>338</v>
      </c>
      <c r="G48" s="169" t="s">
        <v>319</v>
      </c>
      <c r="H48" s="169" t="s">
        <v>1058</v>
      </c>
      <c r="I48" s="192" t="str">
        <f t="shared" si="5"/>
        <v>00677604a</v>
      </c>
      <c r="J48" s="167" t="str">
        <f t="shared" si="6"/>
        <v>00677604026 02</v>
      </c>
      <c r="K48" s="5" t="s">
        <v>1144</v>
      </c>
      <c r="L48" s="167" t="str">
        <f t="shared" si="7"/>
        <v>00677604026 02B</v>
      </c>
      <c r="M48" s="5" t="str">
        <f t="shared" si="8"/>
        <v>Slovenský národný aeroklub generála Milana Rastislava ŠtefánikaaBletecké športy - bežné transfery</v>
      </c>
      <c r="N48" s="3" t="str">
        <f t="shared" si="9"/>
        <v>00677604aB</v>
      </c>
    </row>
    <row r="49" spans="1:14" x14ac:dyDescent="0.2">
      <c r="A49" s="166" t="s">
        <v>761</v>
      </c>
      <c r="B49" s="204" t="str">
        <f>VLOOKUP(A49,Adr!A:B,2,FALSE)</f>
        <v>Slovenský rýchlokorčuliarsky zväz</v>
      </c>
      <c r="C49" s="196" t="s">
        <v>1145</v>
      </c>
      <c r="D49" s="291">
        <v>34600</v>
      </c>
      <c r="E49" s="230">
        <v>0</v>
      </c>
      <c r="F49" s="166" t="s">
        <v>338</v>
      </c>
      <c r="G49" s="169" t="s">
        <v>319</v>
      </c>
      <c r="H49" s="169" t="s">
        <v>1058</v>
      </c>
      <c r="I49" s="192" t="str">
        <f t="shared" si="5"/>
        <v>30688060a</v>
      </c>
      <c r="J49" s="167" t="str">
        <f t="shared" si="6"/>
        <v>30688060026 02</v>
      </c>
      <c r="K49" s="5" t="s">
        <v>1146</v>
      </c>
      <c r="L49" s="167" t="str">
        <f t="shared" si="7"/>
        <v>30688060026 02B</v>
      </c>
      <c r="M49" s="5" t="str">
        <f t="shared" si="8"/>
        <v>Slovenský rýchlokorčuliarsky zväzaBrýchlokorčuľovanie - bežné transfery</v>
      </c>
      <c r="N49" s="3" t="str">
        <f t="shared" si="9"/>
        <v>30688060aB</v>
      </c>
    </row>
    <row r="50" spans="1:14" x14ac:dyDescent="0.2">
      <c r="A50" s="202" t="s">
        <v>768</v>
      </c>
      <c r="B50" s="204" t="str">
        <f>VLOOKUP(A50,Adr!A:B,2,FALSE)</f>
        <v>Slovenský stolnotenisový zväz</v>
      </c>
      <c r="C50" s="169" t="s">
        <v>1147</v>
      </c>
      <c r="D50" s="290">
        <v>730890</v>
      </c>
      <c r="E50" s="173">
        <v>0</v>
      </c>
      <c r="F50" s="166" t="s">
        <v>338</v>
      </c>
      <c r="G50" s="169" t="s">
        <v>319</v>
      </c>
      <c r="H50" s="169" t="s">
        <v>1058</v>
      </c>
      <c r="I50" s="192" t="str">
        <f t="shared" si="5"/>
        <v>30806836a</v>
      </c>
      <c r="J50" s="167" t="str">
        <f t="shared" si="6"/>
        <v>30806836026 02</v>
      </c>
      <c r="K50" s="5" t="s">
        <v>1148</v>
      </c>
      <c r="L50" s="167" t="str">
        <f t="shared" si="7"/>
        <v>30806836026 02B</v>
      </c>
      <c r="M50" s="5" t="str">
        <f t="shared" si="8"/>
        <v>Slovenský stolnotenisový zväzaBstolný tenis - bežné transfery</v>
      </c>
      <c r="N50" s="3" t="str">
        <f t="shared" si="9"/>
        <v>30806836aB</v>
      </c>
    </row>
    <row r="51" spans="1:14" x14ac:dyDescent="0.2">
      <c r="A51" s="202" t="s">
        <v>768</v>
      </c>
      <c r="B51" s="204" t="str">
        <f>VLOOKUP(A51,Adr!A:B,2,FALSE)</f>
        <v>Slovenský stolnotenisový zväz</v>
      </c>
      <c r="C51" s="169" t="s">
        <v>1494</v>
      </c>
      <c r="D51" s="290">
        <v>40000</v>
      </c>
      <c r="E51" s="230">
        <v>0</v>
      </c>
      <c r="F51" s="166" t="s">
        <v>338</v>
      </c>
      <c r="G51" s="169" t="s">
        <v>319</v>
      </c>
      <c r="H51" s="169" t="s">
        <v>1490</v>
      </c>
      <c r="I51" s="192" t="str">
        <f t="shared" si="5"/>
        <v>30806836a</v>
      </c>
      <c r="J51" s="167" t="str">
        <f t="shared" si="6"/>
        <v>30806836026 02</v>
      </c>
      <c r="K51" s="5" t="s">
        <v>1148</v>
      </c>
      <c r="L51" s="167" t="str">
        <f t="shared" si="7"/>
        <v>30806836026 02K</v>
      </c>
      <c r="M51" s="5" t="str">
        <f t="shared" si="8"/>
        <v>Slovenský stolnotenisový zväzaKstolný tenis - kapitálové transfery</v>
      </c>
      <c r="N51" s="3" t="str">
        <f t="shared" si="9"/>
        <v>30806836aK</v>
      </c>
    </row>
    <row r="52" spans="1:14" x14ac:dyDescent="0.2">
      <c r="A52" s="198" t="s">
        <v>777</v>
      </c>
      <c r="B52" s="204" t="str">
        <f>VLOOKUP(A52,Adr!A:B,2,FALSE)</f>
        <v>SLOVENSKÝ STRELECKÝ ZVÄZ</v>
      </c>
      <c r="C52" s="196" t="s">
        <v>1149</v>
      </c>
      <c r="D52" s="289">
        <v>465216</v>
      </c>
      <c r="E52" s="173">
        <v>0</v>
      </c>
      <c r="F52" s="166" t="s">
        <v>338</v>
      </c>
      <c r="G52" s="169" t="s">
        <v>319</v>
      </c>
      <c r="H52" s="169" t="s">
        <v>1058</v>
      </c>
      <c r="I52" s="192" t="str">
        <f t="shared" si="5"/>
        <v>00603341a</v>
      </c>
      <c r="J52" s="167" t="str">
        <f t="shared" si="6"/>
        <v>00603341026 02</v>
      </c>
      <c r="K52" s="5" t="s">
        <v>1150</v>
      </c>
      <c r="L52" s="167" t="str">
        <f t="shared" si="7"/>
        <v>00603341026 02B</v>
      </c>
      <c r="M52" s="5" t="str">
        <f t="shared" si="8"/>
        <v>SLOVENSKÝ STRELECKÝ ZVÄZaBstreľba - bežné transfery</v>
      </c>
      <c r="N52" s="3" t="str">
        <f t="shared" si="9"/>
        <v>00603341aB</v>
      </c>
    </row>
    <row r="53" spans="1:14" x14ac:dyDescent="0.2">
      <c r="A53" s="198" t="s">
        <v>777</v>
      </c>
      <c r="B53" s="204" t="str">
        <f>VLOOKUP(A53,Adr!A:B,2,FALSE)</f>
        <v>SLOVENSKÝ STRELECKÝ ZVÄZ</v>
      </c>
      <c r="C53" s="196" t="s">
        <v>1495</v>
      </c>
      <c r="D53" s="289">
        <v>9634.3700000000008</v>
      </c>
      <c r="E53" s="230">
        <v>0</v>
      </c>
      <c r="F53" s="166" t="s">
        <v>338</v>
      </c>
      <c r="G53" s="169" t="s">
        <v>319</v>
      </c>
      <c r="H53" s="169" t="s">
        <v>1490</v>
      </c>
      <c r="I53" s="192" t="str">
        <f t="shared" si="5"/>
        <v>00603341a</v>
      </c>
      <c r="J53" s="167" t="str">
        <f t="shared" si="6"/>
        <v>00603341026 02</v>
      </c>
      <c r="K53" s="5" t="s">
        <v>1150</v>
      </c>
      <c r="L53" s="167" t="str">
        <f t="shared" si="7"/>
        <v>00603341026 02K</v>
      </c>
      <c r="M53" s="5" t="str">
        <f t="shared" si="8"/>
        <v>SLOVENSKÝ STRELECKÝ ZVÄZaKstreľba - kapitálové transfery</v>
      </c>
      <c r="N53" s="3" t="str">
        <f t="shared" si="9"/>
        <v>00603341aK</v>
      </c>
    </row>
    <row r="54" spans="1:14" x14ac:dyDescent="0.2">
      <c r="A54" s="198" t="s">
        <v>786</v>
      </c>
      <c r="B54" s="204" t="str">
        <f>VLOOKUP(A54,Adr!A:B,2,FALSE)</f>
        <v>Slovenský šachový zväz</v>
      </c>
      <c r="C54" s="169" t="s">
        <v>1151</v>
      </c>
      <c r="D54" s="290">
        <v>285166</v>
      </c>
      <c r="E54" s="173">
        <v>0</v>
      </c>
      <c r="F54" s="166" t="s">
        <v>338</v>
      </c>
      <c r="G54" s="169" t="s">
        <v>319</v>
      </c>
      <c r="H54" s="169" t="s">
        <v>1058</v>
      </c>
      <c r="I54" s="192" t="str">
        <f t="shared" si="5"/>
        <v>17310571a</v>
      </c>
      <c r="J54" s="167" t="str">
        <f t="shared" si="6"/>
        <v>17310571026 02</v>
      </c>
      <c r="K54" s="5" t="s">
        <v>1152</v>
      </c>
      <c r="L54" s="167" t="str">
        <f t="shared" si="7"/>
        <v>17310571026 02B</v>
      </c>
      <c r="M54" s="5" t="str">
        <f t="shared" si="8"/>
        <v>Slovenský šachový zväzaBšach - bežné transfery</v>
      </c>
      <c r="N54" s="3" t="str">
        <f t="shared" si="9"/>
        <v>17310571aB</v>
      </c>
    </row>
    <row r="55" spans="1:14" x14ac:dyDescent="0.2">
      <c r="A55" s="166" t="s">
        <v>796</v>
      </c>
      <c r="B55" s="204" t="str">
        <f>VLOOKUP(A55,Adr!A:B,2,FALSE)</f>
        <v>Slovenský šermiarsky zväz</v>
      </c>
      <c r="C55" s="196" t="s">
        <v>1153</v>
      </c>
      <c r="D55" s="291">
        <v>73400</v>
      </c>
      <c r="E55" s="230">
        <v>0</v>
      </c>
      <c r="F55" s="166" t="s">
        <v>338</v>
      </c>
      <c r="G55" s="169" t="s">
        <v>319</v>
      </c>
      <c r="H55" s="169" t="s">
        <v>1058</v>
      </c>
      <c r="I55" s="192" t="str">
        <f t="shared" si="5"/>
        <v>30806437a</v>
      </c>
      <c r="J55" s="167" t="str">
        <f t="shared" si="6"/>
        <v>30806437026 02</v>
      </c>
      <c r="K55" s="5" t="s">
        <v>1154</v>
      </c>
      <c r="L55" s="167" t="str">
        <f t="shared" si="7"/>
        <v>30806437026 02B</v>
      </c>
      <c r="M55" s="5" t="str">
        <f t="shared" si="8"/>
        <v>Slovenský šermiarsky zväzaBšerm - bežné transfery</v>
      </c>
      <c r="N55" s="3" t="str">
        <f t="shared" si="9"/>
        <v>30806437aB</v>
      </c>
    </row>
    <row r="56" spans="1:14" x14ac:dyDescent="0.2">
      <c r="A56" s="202" t="s">
        <v>804</v>
      </c>
      <c r="B56" s="204" t="str">
        <f>VLOOKUP(A56,Adr!A:B,2,FALSE)</f>
        <v>Slovenský tenisový zväz</v>
      </c>
      <c r="C56" s="185" t="s">
        <v>1155</v>
      </c>
      <c r="D56" s="289">
        <v>2366098</v>
      </c>
      <c r="E56" s="173">
        <v>0</v>
      </c>
      <c r="F56" s="166" t="s">
        <v>338</v>
      </c>
      <c r="G56" s="169" t="s">
        <v>319</v>
      </c>
      <c r="H56" s="169" t="s">
        <v>1058</v>
      </c>
      <c r="I56" s="192" t="str">
        <f t="shared" si="5"/>
        <v>30811384a</v>
      </c>
      <c r="J56" s="167" t="str">
        <f t="shared" si="6"/>
        <v>30811384026 02</v>
      </c>
      <c r="K56" s="5" t="s">
        <v>1156</v>
      </c>
      <c r="L56" s="167" t="str">
        <f t="shared" si="7"/>
        <v>30811384026 02B</v>
      </c>
      <c r="M56" s="5" t="str">
        <f t="shared" si="8"/>
        <v>Slovenský tenisový zväzaBtenis - bežné transfery</v>
      </c>
      <c r="N56" s="3" t="str">
        <f t="shared" si="9"/>
        <v>30811384aB</v>
      </c>
    </row>
    <row r="57" spans="1:14" x14ac:dyDescent="0.2">
      <c r="A57" s="178" t="s">
        <v>812</v>
      </c>
      <c r="B57" s="204" t="str">
        <f>VLOOKUP(A57,Adr!A:B,2,FALSE)</f>
        <v>Slovenský veslársky zväz</v>
      </c>
      <c r="C57" s="185" t="s">
        <v>1157</v>
      </c>
      <c r="D57" s="289">
        <v>35552</v>
      </c>
      <c r="E57" s="230">
        <v>0</v>
      </c>
      <c r="F57" s="166" t="s">
        <v>338</v>
      </c>
      <c r="G57" s="169" t="s">
        <v>319</v>
      </c>
      <c r="H57" s="169" t="s">
        <v>1058</v>
      </c>
      <c r="I57" s="192" t="str">
        <f t="shared" si="5"/>
        <v>00688304a</v>
      </c>
      <c r="J57" s="167" t="str">
        <f t="shared" si="6"/>
        <v>00688304026 02</v>
      </c>
      <c r="K57" s="5" t="s">
        <v>1158</v>
      </c>
      <c r="L57" s="167" t="str">
        <f t="shared" si="7"/>
        <v>00688304026 02B</v>
      </c>
      <c r="M57" s="5" t="str">
        <f t="shared" si="8"/>
        <v>Slovenský veslársky zväzaBveslovanie - bežné transfery</v>
      </c>
      <c r="N57" s="3" t="str">
        <f t="shared" si="9"/>
        <v>00688304aB</v>
      </c>
    </row>
    <row r="58" spans="1:14" x14ac:dyDescent="0.2">
      <c r="A58" s="198" t="s">
        <v>821</v>
      </c>
      <c r="B58" s="204" t="str">
        <f>VLOOKUP(A58,Adr!A:B,2,FALSE)</f>
        <v>SLOVENSKÝ ZÁPASNÍCKY ZVÄZ</v>
      </c>
      <c r="C58" s="169" t="s">
        <v>1159</v>
      </c>
      <c r="D58" s="291">
        <v>173268</v>
      </c>
      <c r="E58" s="173">
        <v>0</v>
      </c>
      <c r="F58" s="166" t="s">
        <v>338</v>
      </c>
      <c r="G58" s="169" t="s">
        <v>319</v>
      </c>
      <c r="H58" s="169" t="s">
        <v>1058</v>
      </c>
      <c r="I58" s="192" t="str">
        <f t="shared" si="5"/>
        <v>31791981a</v>
      </c>
      <c r="J58" s="167" t="str">
        <f t="shared" si="6"/>
        <v>31791981026 02</v>
      </c>
      <c r="K58" s="5" t="s">
        <v>1160</v>
      </c>
      <c r="L58" s="167" t="str">
        <f t="shared" si="7"/>
        <v>31791981026 02B</v>
      </c>
      <c r="M58" s="5" t="str">
        <f t="shared" si="8"/>
        <v>SLOVENSKÝ ZÁPASNÍCKY ZVÄZaBzápasenie - bežné transfery</v>
      </c>
      <c r="N58" s="3" t="str">
        <f t="shared" si="9"/>
        <v>31791981aB</v>
      </c>
    </row>
    <row r="59" spans="1:14" x14ac:dyDescent="0.2">
      <c r="A59" s="198" t="s">
        <v>828</v>
      </c>
      <c r="B59" s="204" t="str">
        <f>VLOOKUP(A59,Adr!A:B,2,FALSE)</f>
        <v>Slovenský zväz bedmintonu</v>
      </c>
      <c r="C59" s="185" t="s">
        <v>1161</v>
      </c>
      <c r="D59" s="290">
        <v>239696</v>
      </c>
      <c r="E59" s="230">
        <v>0</v>
      </c>
      <c r="F59" s="166" t="s">
        <v>338</v>
      </c>
      <c r="G59" s="169" t="s">
        <v>319</v>
      </c>
      <c r="H59" s="169" t="s">
        <v>1058</v>
      </c>
      <c r="I59" s="192" t="str">
        <f t="shared" si="5"/>
        <v>30811546a</v>
      </c>
      <c r="J59" s="167" t="str">
        <f t="shared" si="6"/>
        <v>30811546026 02</v>
      </c>
      <c r="K59" s="5" t="s">
        <v>1162</v>
      </c>
      <c r="L59" s="167" t="str">
        <f t="shared" si="7"/>
        <v>30811546026 02B</v>
      </c>
      <c r="M59" s="5" t="str">
        <f t="shared" si="8"/>
        <v>Slovenský zväz bedmintonuaBbedminton - bežné transfery</v>
      </c>
      <c r="N59" s="3" t="str">
        <f t="shared" si="9"/>
        <v>30811546aB</v>
      </c>
    </row>
    <row r="60" spans="1:14" x14ac:dyDescent="0.2">
      <c r="A60" s="182" t="s">
        <v>837</v>
      </c>
      <c r="B60" s="204" t="str">
        <f>VLOOKUP(A60,Adr!A:B,2,FALSE)</f>
        <v>Slovenský zväz biatlonu</v>
      </c>
      <c r="C60" s="185" t="s">
        <v>1163</v>
      </c>
      <c r="D60" s="289">
        <v>246030</v>
      </c>
      <c r="E60" s="173">
        <v>0</v>
      </c>
      <c r="F60" s="166" t="s">
        <v>338</v>
      </c>
      <c r="G60" s="169" t="s">
        <v>319</v>
      </c>
      <c r="H60" s="169" t="s">
        <v>1058</v>
      </c>
      <c r="I60" s="192" t="str">
        <f t="shared" si="5"/>
        <v>35656743a</v>
      </c>
      <c r="J60" s="167" t="str">
        <f t="shared" si="6"/>
        <v>35656743026 02</v>
      </c>
      <c r="K60" s="5" t="s">
        <v>1164</v>
      </c>
      <c r="L60" s="167" t="str">
        <f t="shared" si="7"/>
        <v>35656743026 02B</v>
      </c>
      <c r="M60" s="5" t="str">
        <f t="shared" si="8"/>
        <v>Slovenský zväz biatlonuaBbiatlon - bežné transfery</v>
      </c>
      <c r="N60" s="3" t="str">
        <f t="shared" si="9"/>
        <v>35656743aB</v>
      </c>
    </row>
    <row r="61" spans="1:14" x14ac:dyDescent="0.2">
      <c r="A61" s="182" t="s">
        <v>837</v>
      </c>
      <c r="B61" s="204" t="str">
        <f>VLOOKUP(A61,Adr!A:B,2,FALSE)</f>
        <v>Slovenský zväz biatlonu</v>
      </c>
      <c r="C61" s="185" t="s">
        <v>1496</v>
      </c>
      <c r="D61" s="289">
        <v>76600</v>
      </c>
      <c r="E61" s="230">
        <v>0</v>
      </c>
      <c r="F61" s="166" t="s">
        <v>338</v>
      </c>
      <c r="G61" s="169" t="s">
        <v>319</v>
      </c>
      <c r="H61" s="169" t="s">
        <v>1490</v>
      </c>
      <c r="I61" s="192" t="str">
        <f t="shared" si="5"/>
        <v>35656743a</v>
      </c>
      <c r="J61" s="167" t="str">
        <f t="shared" si="6"/>
        <v>35656743026 02</v>
      </c>
      <c r="K61" s="5" t="s">
        <v>1164</v>
      </c>
      <c r="L61" s="167" t="str">
        <f t="shared" si="7"/>
        <v>35656743026 02K</v>
      </c>
      <c r="M61" s="5" t="str">
        <f t="shared" si="8"/>
        <v>Slovenský zväz biatlonuaKbiatlon - kapitálové transfery</v>
      </c>
      <c r="N61" s="3" t="str">
        <f t="shared" si="9"/>
        <v>35656743aK</v>
      </c>
    </row>
    <row r="62" spans="1:14" x14ac:dyDescent="0.2">
      <c r="A62" s="166" t="s">
        <v>846</v>
      </c>
      <c r="B62" s="204" t="str">
        <f>VLOOKUP(A62,Adr!A:B,2,FALSE)</f>
        <v>Slovenský zväz bobistov</v>
      </c>
      <c r="C62" s="196" t="s">
        <v>1165</v>
      </c>
      <c r="D62" s="289">
        <v>36270</v>
      </c>
      <c r="E62" s="173">
        <v>0</v>
      </c>
      <c r="F62" s="166" t="s">
        <v>338</v>
      </c>
      <c r="G62" s="169" t="s">
        <v>319</v>
      </c>
      <c r="H62" s="169" t="s">
        <v>1058</v>
      </c>
      <c r="I62" s="192" t="str">
        <f t="shared" si="5"/>
        <v>36067580a</v>
      </c>
      <c r="J62" s="167" t="str">
        <f t="shared" si="6"/>
        <v>36067580026 02</v>
      </c>
      <c r="K62" s="5" t="s">
        <v>1166</v>
      </c>
      <c r="L62" s="167" t="str">
        <f t="shared" si="7"/>
        <v>36067580026 02B</v>
      </c>
      <c r="M62" s="5" t="str">
        <f t="shared" si="8"/>
        <v>Slovenský zväz bobistovaBboby a skeleton - bežné transfery</v>
      </c>
      <c r="N62" s="3" t="str">
        <f t="shared" si="9"/>
        <v>36067580aB</v>
      </c>
    </row>
    <row r="63" spans="1:14" x14ac:dyDescent="0.2">
      <c r="A63" s="202" t="s">
        <v>855</v>
      </c>
      <c r="B63" s="204" t="str">
        <f>VLOOKUP(A63,Adr!A:B,2,FALSE)</f>
        <v>Slovenský zväz cyklistiky</v>
      </c>
      <c r="C63" s="185" t="s">
        <v>1167</v>
      </c>
      <c r="D63" s="291">
        <v>1259216</v>
      </c>
      <c r="E63" s="230">
        <v>0</v>
      </c>
      <c r="F63" s="166" t="s">
        <v>338</v>
      </c>
      <c r="G63" s="169" t="s">
        <v>319</v>
      </c>
      <c r="H63" s="169" t="s">
        <v>1058</v>
      </c>
      <c r="I63" s="192" t="str">
        <f t="shared" si="5"/>
        <v>00684112a</v>
      </c>
      <c r="J63" s="167" t="str">
        <f t="shared" si="6"/>
        <v>00684112026 02</v>
      </c>
      <c r="K63" s="5" t="s">
        <v>1168</v>
      </c>
      <c r="L63" s="167" t="str">
        <f t="shared" si="7"/>
        <v>00684112026 02B</v>
      </c>
      <c r="M63" s="5" t="str">
        <f t="shared" si="8"/>
        <v>Slovenský zväz cyklistikyaBcyklistika - bežné transfery</v>
      </c>
      <c r="N63" s="3" t="str">
        <f t="shared" si="9"/>
        <v>00684112aB</v>
      </c>
    </row>
    <row r="64" spans="1:14" x14ac:dyDescent="0.2">
      <c r="A64" s="202" t="s">
        <v>864</v>
      </c>
      <c r="B64" s="204" t="str">
        <f>VLOOKUP(A64,Adr!A:B,2,FALSE)</f>
        <v>Slovenský zväz dráhového golfu</v>
      </c>
      <c r="C64" s="185" t="s">
        <v>1169</v>
      </c>
      <c r="D64" s="291">
        <v>17224</v>
      </c>
      <c r="E64" s="173">
        <v>0</v>
      </c>
      <c r="F64" s="166" t="s">
        <v>338</v>
      </c>
      <c r="G64" s="169" t="s">
        <v>319</v>
      </c>
      <c r="H64" s="169" t="s">
        <v>1058</v>
      </c>
      <c r="I64" s="192" t="str">
        <f t="shared" si="5"/>
        <v>31806431a</v>
      </c>
      <c r="J64" s="167" t="str">
        <f t="shared" si="6"/>
        <v>31806431026 02</v>
      </c>
      <c r="K64" s="5" t="s">
        <v>1170</v>
      </c>
      <c r="L64" s="167" t="str">
        <f t="shared" si="7"/>
        <v>31806431026 02B</v>
      </c>
      <c r="M64" s="5" t="str">
        <f t="shared" si="8"/>
        <v>Slovenský zväz dráhového golfuaBdráhový golf - bežné transfery</v>
      </c>
      <c r="N64" s="3" t="str">
        <f t="shared" si="9"/>
        <v>31806431aB</v>
      </c>
    </row>
    <row r="65" spans="1:14" x14ac:dyDescent="0.2">
      <c r="A65" s="198" t="s">
        <v>871</v>
      </c>
      <c r="B65" s="204" t="str">
        <f>VLOOKUP(A65,Adr!A:B,2,FALSE)</f>
        <v>Slovenský zväz florbalu</v>
      </c>
      <c r="C65" s="169" t="s">
        <v>1171</v>
      </c>
      <c r="D65" s="291">
        <v>463736</v>
      </c>
      <c r="E65" s="230">
        <v>0</v>
      </c>
      <c r="F65" s="166" t="s">
        <v>338</v>
      </c>
      <c r="G65" s="169" t="s">
        <v>319</v>
      </c>
      <c r="H65" s="169" t="s">
        <v>1058</v>
      </c>
      <c r="I65" s="192" t="str">
        <f t="shared" si="5"/>
        <v>31795421a</v>
      </c>
      <c r="J65" s="167" t="str">
        <f t="shared" si="6"/>
        <v>31795421026 02</v>
      </c>
      <c r="K65" s="5" t="s">
        <v>1172</v>
      </c>
      <c r="L65" s="167" t="str">
        <f t="shared" si="7"/>
        <v>31795421026 02B</v>
      </c>
      <c r="M65" s="5" t="str">
        <f t="shared" si="8"/>
        <v>Slovenský zväz florbaluaBflorbal - bežné transfery</v>
      </c>
      <c r="N65" s="3" t="str">
        <f t="shared" si="9"/>
        <v>31795421aB</v>
      </c>
    </row>
    <row r="66" spans="1:14" x14ac:dyDescent="0.2">
      <c r="A66" s="166" t="s">
        <v>878</v>
      </c>
      <c r="B66" s="204" t="str">
        <f>VLOOKUP(A66,Adr!A:B,2,FALSE)</f>
        <v>Slovenský zväz hádzanej</v>
      </c>
      <c r="C66" s="169" t="s">
        <v>1173</v>
      </c>
      <c r="D66" s="290">
        <v>1127740</v>
      </c>
      <c r="E66" s="173">
        <v>0</v>
      </c>
      <c r="F66" s="166" t="s">
        <v>338</v>
      </c>
      <c r="G66" s="169" t="s">
        <v>319</v>
      </c>
      <c r="H66" s="169" t="s">
        <v>1058</v>
      </c>
      <c r="I66" s="192" t="str">
        <f t="shared" si="5"/>
        <v>30774772a</v>
      </c>
      <c r="J66" s="167" t="str">
        <f t="shared" si="6"/>
        <v>30774772026 02</v>
      </c>
      <c r="K66" s="5" t="s">
        <v>1174</v>
      </c>
      <c r="L66" s="167" t="str">
        <f t="shared" si="7"/>
        <v>30774772026 02B</v>
      </c>
      <c r="M66" s="5" t="str">
        <f t="shared" si="8"/>
        <v>Slovenský zväz hádzanejaBhádzaná - bežné transfery</v>
      </c>
      <c r="N66" s="3" t="str">
        <f t="shared" si="9"/>
        <v>30774772aB</v>
      </c>
    </row>
    <row r="67" spans="1:14" x14ac:dyDescent="0.2">
      <c r="A67" s="166" t="s">
        <v>885</v>
      </c>
      <c r="B67" s="204" t="str">
        <f>VLOOKUP(A67,Adr!A:B,2,FALSE)</f>
        <v>Slovenský zväz jachtingu</v>
      </c>
      <c r="C67" s="185" t="s">
        <v>1175</v>
      </c>
      <c r="D67" s="291">
        <v>45922</v>
      </c>
      <c r="E67" s="230">
        <v>0</v>
      </c>
      <c r="F67" s="166" t="s">
        <v>338</v>
      </c>
      <c r="G67" s="169" t="s">
        <v>319</v>
      </c>
      <c r="H67" s="169" t="s">
        <v>1058</v>
      </c>
      <c r="I67" s="192" t="str">
        <f t="shared" si="5"/>
        <v>30793211a</v>
      </c>
      <c r="J67" s="167" t="str">
        <f t="shared" si="6"/>
        <v>30793211026 02</v>
      </c>
      <c r="K67" s="5" t="s">
        <v>1176</v>
      </c>
      <c r="L67" s="167" t="str">
        <f t="shared" si="7"/>
        <v>30793211026 02B</v>
      </c>
      <c r="M67" s="5" t="str">
        <f t="shared" si="8"/>
        <v>Slovenský zväz jachtinguaBjachting - bežné transfery</v>
      </c>
      <c r="N67" s="3" t="str">
        <f t="shared" si="9"/>
        <v>30793211aB</v>
      </c>
    </row>
    <row r="68" spans="1:14" x14ac:dyDescent="0.2">
      <c r="A68" s="178" t="s">
        <v>892</v>
      </c>
      <c r="B68" s="204" t="str">
        <f>VLOOKUP(A68,Adr!A:B,2,FALSE)</f>
        <v>Slovenský zväz Judo</v>
      </c>
      <c r="C68" s="196" t="s">
        <v>1177</v>
      </c>
      <c r="D68" s="289">
        <v>129672</v>
      </c>
      <c r="E68" s="173">
        <v>0</v>
      </c>
      <c r="F68" s="166" t="s">
        <v>338</v>
      </c>
      <c r="G68" s="169" t="s">
        <v>319</v>
      </c>
      <c r="H68" s="169" t="s">
        <v>1058</v>
      </c>
      <c r="I68" s="192" t="str">
        <f t="shared" si="5"/>
        <v>17308518a</v>
      </c>
      <c r="J68" s="167" t="str">
        <f t="shared" si="6"/>
        <v>17308518026 02</v>
      </c>
      <c r="K68" s="5" t="s">
        <v>1178</v>
      </c>
      <c r="L68" s="167" t="str">
        <f t="shared" si="7"/>
        <v>17308518026 02B</v>
      </c>
      <c r="M68" s="5" t="str">
        <f t="shared" si="8"/>
        <v>Slovenský zväz JudoaBjudo - bežné transfery</v>
      </c>
      <c r="N68" s="3" t="str">
        <f t="shared" si="9"/>
        <v>17308518aB</v>
      </c>
    </row>
    <row r="69" spans="1:14" x14ac:dyDescent="0.2">
      <c r="A69" s="202" t="s">
        <v>899</v>
      </c>
      <c r="B69" s="204" t="str">
        <f>VLOOKUP(A69,Adr!A:B,2,FALSE)</f>
        <v>Slovenský Zväz Karate</v>
      </c>
      <c r="C69" s="196" t="s">
        <v>1179</v>
      </c>
      <c r="D69" s="291">
        <v>480058</v>
      </c>
      <c r="E69" s="230">
        <v>0</v>
      </c>
      <c r="F69" s="166" t="s">
        <v>338</v>
      </c>
      <c r="G69" s="169" t="s">
        <v>319</v>
      </c>
      <c r="H69" s="169" t="s">
        <v>1058</v>
      </c>
      <c r="I69" s="192" t="str">
        <f t="shared" si="5"/>
        <v>30811571a</v>
      </c>
      <c r="J69" s="167" t="str">
        <f t="shared" si="6"/>
        <v>30811571026 02</v>
      </c>
      <c r="K69" s="5" t="s">
        <v>1180</v>
      </c>
      <c r="L69" s="167" t="str">
        <f t="shared" si="7"/>
        <v>30811571026 02B</v>
      </c>
      <c r="M69" s="5" t="str">
        <f t="shared" si="8"/>
        <v>Slovenský Zväz KarateaBkarate - bežné transfery</v>
      </c>
      <c r="N69" s="3" t="str">
        <f t="shared" si="9"/>
        <v>30811571aB</v>
      </c>
    </row>
    <row r="70" spans="1:14" x14ac:dyDescent="0.2">
      <c r="A70" s="202" t="s">
        <v>899</v>
      </c>
      <c r="B70" s="204" t="str">
        <f>VLOOKUP(A70,Adr!A:B,2,FALSE)</f>
        <v>Slovenský Zväz Karate</v>
      </c>
      <c r="C70" s="196" t="s">
        <v>1497</v>
      </c>
      <c r="D70" s="291">
        <v>30000</v>
      </c>
      <c r="E70" s="173">
        <v>0</v>
      </c>
      <c r="F70" s="166" t="s">
        <v>338</v>
      </c>
      <c r="G70" s="169" t="s">
        <v>319</v>
      </c>
      <c r="H70" s="169" t="s">
        <v>1490</v>
      </c>
      <c r="I70" s="192" t="str">
        <f t="shared" si="5"/>
        <v>30811571a</v>
      </c>
      <c r="J70" s="167" t="str">
        <f t="shared" si="6"/>
        <v>30811571026 02</v>
      </c>
      <c r="K70" s="5" t="s">
        <v>1180</v>
      </c>
      <c r="L70" s="167" t="str">
        <f t="shared" si="7"/>
        <v>30811571026 02K</v>
      </c>
      <c r="M70" s="5" t="str">
        <f t="shared" si="8"/>
        <v>Slovenský Zväz KarateaKkarate - kapitálové transfery</v>
      </c>
      <c r="N70" s="3" t="str">
        <f t="shared" si="9"/>
        <v>30811571aK</v>
      </c>
    </row>
    <row r="71" spans="1:14" x14ac:dyDescent="0.2">
      <c r="A71" s="198" t="s">
        <v>906</v>
      </c>
      <c r="B71" s="204" t="str">
        <f>VLOOKUP(A71,Adr!A:B,2,FALSE)</f>
        <v>Slovenský zväz kickboxu</v>
      </c>
      <c r="C71" s="185" t="s">
        <v>1181</v>
      </c>
      <c r="D71" s="291">
        <v>77606</v>
      </c>
      <c r="E71" s="230">
        <v>0</v>
      </c>
      <c r="F71" s="166" t="s">
        <v>338</v>
      </c>
      <c r="G71" s="169" t="s">
        <v>319</v>
      </c>
      <c r="H71" s="169" t="s">
        <v>1058</v>
      </c>
      <c r="I71" s="192" t="str">
        <f t="shared" si="5"/>
        <v>31119247a</v>
      </c>
      <c r="J71" s="167" t="str">
        <f t="shared" si="6"/>
        <v>31119247026 02</v>
      </c>
      <c r="K71" s="5" t="s">
        <v>1182</v>
      </c>
      <c r="L71" s="167" t="str">
        <f t="shared" si="7"/>
        <v>31119247026 02B</v>
      </c>
      <c r="M71" s="5" t="str">
        <f t="shared" si="8"/>
        <v>Slovenský zväz kickboxuaBkickbox - bežné transfery</v>
      </c>
      <c r="N71" s="3" t="str">
        <f t="shared" si="9"/>
        <v>31119247aB</v>
      </c>
    </row>
    <row r="72" spans="1:14" x14ac:dyDescent="0.2">
      <c r="A72" s="166" t="s">
        <v>911</v>
      </c>
      <c r="B72" s="204" t="str">
        <f>VLOOKUP(A72,Adr!A:B,2,FALSE)</f>
        <v>Slovenský zväz ľadového hokeja</v>
      </c>
      <c r="C72" s="196" t="s">
        <v>1183</v>
      </c>
      <c r="D72" s="289">
        <v>5031908</v>
      </c>
      <c r="E72" s="173">
        <v>0</v>
      </c>
      <c r="F72" s="166" t="s">
        <v>338</v>
      </c>
      <c r="G72" s="169" t="s">
        <v>319</v>
      </c>
      <c r="H72" s="169" t="s">
        <v>1058</v>
      </c>
      <c r="I72" s="192" t="str">
        <f t="shared" si="5"/>
        <v>30845386a</v>
      </c>
      <c r="J72" s="167" t="str">
        <f t="shared" si="6"/>
        <v>30845386026 02</v>
      </c>
      <c r="K72" s="5" t="s">
        <v>1184</v>
      </c>
      <c r="L72" s="167" t="str">
        <f t="shared" si="7"/>
        <v>30845386026 02B</v>
      </c>
      <c r="M72" s="5" t="str">
        <f t="shared" si="8"/>
        <v>Slovenský zväz ľadového hokejaaBľadový hokej - bežné transfery</v>
      </c>
      <c r="N72" s="3" t="str">
        <f t="shared" si="9"/>
        <v>30845386aB</v>
      </c>
    </row>
    <row r="73" spans="1:14" x14ac:dyDescent="0.2">
      <c r="A73" s="166" t="s">
        <v>911</v>
      </c>
      <c r="B73" s="204" t="str">
        <f>VLOOKUP(A73,Adr!A:B,2,FALSE)</f>
        <v>Slovenský zväz ľadového hokeja</v>
      </c>
      <c r="C73" s="196" t="s">
        <v>1498</v>
      </c>
      <c r="D73" s="289">
        <v>100000</v>
      </c>
      <c r="E73" s="230">
        <v>0</v>
      </c>
      <c r="F73" s="166" t="s">
        <v>338</v>
      </c>
      <c r="G73" s="169" t="s">
        <v>319</v>
      </c>
      <c r="H73" s="169" t="s">
        <v>1490</v>
      </c>
      <c r="I73" s="192" t="str">
        <f t="shared" si="5"/>
        <v>30845386a</v>
      </c>
      <c r="J73" s="167" t="str">
        <f t="shared" si="6"/>
        <v>30845386026 02</v>
      </c>
      <c r="K73" s="5" t="s">
        <v>1184</v>
      </c>
      <c r="L73" s="167" t="str">
        <f t="shared" si="7"/>
        <v>30845386026 02K</v>
      </c>
      <c r="M73" s="5" t="str">
        <f t="shared" si="8"/>
        <v>Slovenský zväz ľadového hokejaaKľadový hokej - kapitálové transfery</v>
      </c>
      <c r="N73" s="3" t="str">
        <f t="shared" si="9"/>
        <v>30845386aK</v>
      </c>
    </row>
    <row r="74" spans="1:14" x14ac:dyDescent="0.2">
      <c r="A74" s="182" t="s">
        <v>919</v>
      </c>
      <c r="B74" s="204" t="str">
        <f>VLOOKUP(A74,Adr!A:B,2,FALSE)</f>
        <v>Slovenský zväz moderného päťboja</v>
      </c>
      <c r="C74" s="185" t="s">
        <v>1185</v>
      </c>
      <c r="D74" s="291">
        <v>55488</v>
      </c>
      <c r="E74" s="173">
        <v>0</v>
      </c>
      <c r="F74" s="166" t="s">
        <v>338</v>
      </c>
      <c r="G74" s="169" t="s">
        <v>319</v>
      </c>
      <c r="H74" s="169" t="s">
        <v>1058</v>
      </c>
      <c r="I74" s="192" t="str">
        <f t="shared" si="5"/>
        <v>30788714a</v>
      </c>
      <c r="J74" s="167" t="str">
        <f t="shared" si="6"/>
        <v>30788714026 02</v>
      </c>
      <c r="K74" s="5" t="s">
        <v>1186</v>
      </c>
      <c r="L74" s="167" t="str">
        <f t="shared" si="7"/>
        <v>30788714026 02B</v>
      </c>
      <c r="M74" s="5" t="str">
        <f t="shared" si="8"/>
        <v>Slovenský zväz moderného päťbojaaBmoderný päťboj - bežné transfery</v>
      </c>
      <c r="N74" s="3" t="str">
        <f t="shared" si="9"/>
        <v>30788714aB</v>
      </c>
    </row>
    <row r="75" spans="1:14" x14ac:dyDescent="0.2">
      <c r="A75" s="202" t="s">
        <v>926</v>
      </c>
      <c r="B75" s="204" t="str">
        <f>VLOOKUP(A75,Adr!A:B,2,FALSE)</f>
        <v>Slovenský zväz orientačných športov</v>
      </c>
      <c r="C75" s="185" t="s">
        <v>1187</v>
      </c>
      <c r="D75" s="289">
        <v>27202</v>
      </c>
      <c r="E75" s="230">
        <v>0</v>
      </c>
      <c r="F75" s="166" t="s">
        <v>338</v>
      </c>
      <c r="G75" s="169" t="s">
        <v>319</v>
      </c>
      <c r="H75" s="169" t="s">
        <v>1058</v>
      </c>
      <c r="I75" s="192" t="str">
        <f t="shared" si="5"/>
        <v>30806518a</v>
      </c>
      <c r="J75" s="167" t="str">
        <f t="shared" si="6"/>
        <v>30806518026 02</v>
      </c>
      <c r="K75" s="5" t="s">
        <v>1188</v>
      </c>
      <c r="L75" s="167" t="str">
        <f t="shared" si="7"/>
        <v>30806518026 02B</v>
      </c>
      <c r="M75" s="5" t="str">
        <f t="shared" si="8"/>
        <v>Slovenský zväz orientačných športovaBorientačné športy - bežné transfery</v>
      </c>
      <c r="N75" s="3" t="str">
        <f t="shared" si="9"/>
        <v>30806518aB</v>
      </c>
    </row>
    <row r="76" spans="1:14" x14ac:dyDescent="0.2">
      <c r="A76" s="182" t="s">
        <v>933</v>
      </c>
      <c r="B76" s="204" t="str">
        <f>VLOOKUP(A76,Adr!A:B,2,FALSE)</f>
        <v>Slovenský zväz pozemného hokeja</v>
      </c>
      <c r="C76" s="185" t="s">
        <v>1189</v>
      </c>
      <c r="D76" s="289">
        <v>66394</v>
      </c>
      <c r="E76" s="173">
        <v>0</v>
      </c>
      <c r="F76" s="166" t="s">
        <v>338</v>
      </c>
      <c r="G76" s="169" t="s">
        <v>319</v>
      </c>
      <c r="H76" s="169" t="s">
        <v>1058</v>
      </c>
      <c r="I76" s="192" t="str">
        <f t="shared" si="5"/>
        <v>31751075a</v>
      </c>
      <c r="J76" s="167" t="str">
        <f t="shared" si="6"/>
        <v>31751075026 02</v>
      </c>
      <c r="K76" s="5" t="s">
        <v>1190</v>
      </c>
      <c r="L76" s="167" t="str">
        <f t="shared" si="7"/>
        <v>31751075026 02B</v>
      </c>
      <c r="M76" s="5" t="str">
        <f t="shared" si="8"/>
        <v>Slovenský zväz pozemného hokejaaBpozemný hokej - bežné transfery</v>
      </c>
      <c r="N76" s="3" t="str">
        <f t="shared" si="9"/>
        <v>31751075aB</v>
      </c>
    </row>
    <row r="77" spans="1:14" x14ac:dyDescent="0.2">
      <c r="A77" s="182" t="s">
        <v>933</v>
      </c>
      <c r="B77" s="204" t="str">
        <f>VLOOKUP(A77,Adr!A:B,2,FALSE)</f>
        <v>Slovenský zväz pozemného hokeja</v>
      </c>
      <c r="C77" s="185" t="s">
        <v>1499</v>
      </c>
      <c r="D77" s="289">
        <v>10000</v>
      </c>
      <c r="E77" s="230">
        <v>0</v>
      </c>
      <c r="F77" s="166" t="s">
        <v>338</v>
      </c>
      <c r="G77" s="169" t="s">
        <v>319</v>
      </c>
      <c r="H77" s="169" t="s">
        <v>1490</v>
      </c>
      <c r="I77" s="192" t="str">
        <f t="shared" si="5"/>
        <v>31751075a</v>
      </c>
      <c r="J77" s="167" t="str">
        <f t="shared" si="6"/>
        <v>31751075026 02</v>
      </c>
      <c r="K77" s="5" t="s">
        <v>1190</v>
      </c>
      <c r="L77" s="167" t="str">
        <f t="shared" si="7"/>
        <v>31751075026 02K</v>
      </c>
      <c r="M77" s="5" t="str">
        <f t="shared" si="8"/>
        <v>Slovenský zväz pozemného hokejaaKpozemný hokej - kapitálové transfery</v>
      </c>
      <c r="N77" s="3" t="str">
        <f t="shared" si="9"/>
        <v>31751075aK</v>
      </c>
    </row>
    <row r="78" spans="1:14" x14ac:dyDescent="0.2">
      <c r="A78" s="202" t="s">
        <v>941</v>
      </c>
      <c r="B78" s="204" t="str">
        <f>VLOOKUP(A78,Adr!A:B,2,FALSE)</f>
        <v>Slovenský zväz psích záprahov</v>
      </c>
      <c r="C78" s="185" t="s">
        <v>1191</v>
      </c>
      <c r="D78" s="289">
        <v>19554</v>
      </c>
      <c r="E78" s="173">
        <v>0</v>
      </c>
      <c r="F78" s="166" t="s">
        <v>338</v>
      </c>
      <c r="G78" s="169" t="s">
        <v>319</v>
      </c>
      <c r="H78" s="169" t="s">
        <v>1058</v>
      </c>
      <c r="I78" s="192" t="str">
        <f t="shared" si="5"/>
        <v>37818058a</v>
      </c>
      <c r="J78" s="167" t="str">
        <f t="shared" si="6"/>
        <v>37818058026 02</v>
      </c>
      <c r="K78" s="5" t="s">
        <v>1192</v>
      </c>
      <c r="L78" s="167" t="str">
        <f t="shared" si="7"/>
        <v>37818058026 02B</v>
      </c>
      <c r="M78" s="5" t="str">
        <f t="shared" si="8"/>
        <v>Slovenský zväz psích záprahovaBpsie záprahy - bežné transfery</v>
      </c>
      <c r="N78" s="3" t="str">
        <f t="shared" si="9"/>
        <v>37818058aB</v>
      </c>
    </row>
    <row r="79" spans="1:14" x14ac:dyDescent="0.2">
      <c r="A79" s="202" t="s">
        <v>950</v>
      </c>
      <c r="B79" s="204" t="str">
        <f>VLOOKUP(A79,Adr!A:B,2,FALSE)</f>
        <v>Slovenský zväz rybolovnej techniky</v>
      </c>
      <c r="C79" s="185" t="s">
        <v>1193</v>
      </c>
      <c r="D79" s="289">
        <v>39020</v>
      </c>
      <c r="E79" s="230">
        <v>0</v>
      </c>
      <c r="F79" s="166" t="s">
        <v>338</v>
      </c>
      <c r="G79" s="169" t="s">
        <v>319</v>
      </c>
      <c r="H79" s="169" t="s">
        <v>1058</v>
      </c>
      <c r="I79" s="192" t="str">
        <f t="shared" si="5"/>
        <v>31871526a</v>
      </c>
      <c r="J79" s="167" t="str">
        <f t="shared" si="6"/>
        <v>31871526026 02</v>
      </c>
      <c r="K79" s="5" t="s">
        <v>1194</v>
      </c>
      <c r="L79" s="167" t="str">
        <f t="shared" si="7"/>
        <v>31871526026 02B</v>
      </c>
      <c r="M79" s="5" t="str">
        <f t="shared" si="8"/>
        <v>Slovenský zväz rybolovnej technikyaBrybolovná technika - bežné transfery</v>
      </c>
      <c r="N79" s="3" t="str">
        <f t="shared" si="9"/>
        <v>31871526aB</v>
      </c>
    </row>
    <row r="80" spans="1:14" x14ac:dyDescent="0.2">
      <c r="A80" s="166" t="s">
        <v>958</v>
      </c>
      <c r="B80" s="204" t="str">
        <f>VLOOKUP(A80,Adr!A:B,2,FALSE)</f>
        <v>Slovenský zväz sánkarov</v>
      </c>
      <c r="C80" s="185" t="s">
        <v>1195</v>
      </c>
      <c r="D80" s="289">
        <v>62812</v>
      </c>
      <c r="E80" s="173">
        <v>0</v>
      </c>
      <c r="F80" s="166" t="s">
        <v>338</v>
      </c>
      <c r="G80" s="169" t="s">
        <v>319</v>
      </c>
      <c r="H80" s="169" t="s">
        <v>1058</v>
      </c>
      <c r="I80" s="192" t="str">
        <f t="shared" si="5"/>
        <v>31989373a</v>
      </c>
      <c r="J80" s="167" t="str">
        <f t="shared" si="6"/>
        <v>31989373026 02</v>
      </c>
      <c r="K80" s="5" t="s">
        <v>1196</v>
      </c>
      <c r="L80" s="167" t="str">
        <f t="shared" si="7"/>
        <v>31989373026 02B</v>
      </c>
      <c r="M80" s="5" t="str">
        <f t="shared" si="8"/>
        <v>Slovenský zväz sánkarovaBsánkovanie - bežné transfery</v>
      </c>
      <c r="N80" s="3" t="str">
        <f t="shared" si="9"/>
        <v>31989373aB</v>
      </c>
    </row>
    <row r="81" spans="1:14" x14ac:dyDescent="0.2">
      <c r="A81" s="166" t="s">
        <v>958</v>
      </c>
      <c r="B81" s="204" t="str">
        <f>VLOOKUP(A81,Adr!A:B,2,FALSE)</f>
        <v>Slovenský zväz sánkarov</v>
      </c>
      <c r="C81" s="185" t="s">
        <v>1500</v>
      </c>
      <c r="D81" s="289">
        <v>3200</v>
      </c>
      <c r="E81" s="230">
        <v>0</v>
      </c>
      <c r="F81" s="166" t="s">
        <v>338</v>
      </c>
      <c r="G81" s="169" t="s">
        <v>319</v>
      </c>
      <c r="H81" s="169" t="s">
        <v>1490</v>
      </c>
      <c r="I81" s="192" t="str">
        <f t="shared" si="5"/>
        <v>31989373a</v>
      </c>
      <c r="J81" s="167" t="str">
        <f t="shared" si="6"/>
        <v>31989373026 02</v>
      </c>
      <c r="K81" s="5" t="s">
        <v>1196</v>
      </c>
      <c r="L81" s="167" t="str">
        <f t="shared" si="7"/>
        <v>31989373026 02K</v>
      </c>
      <c r="M81" s="5" t="str">
        <f t="shared" si="8"/>
        <v>Slovenský zväz sánkarovaKsánkovanie - kapitálové transfery</v>
      </c>
      <c r="N81" s="3" t="str">
        <f t="shared" si="9"/>
        <v>31989373aK</v>
      </c>
    </row>
    <row r="82" spans="1:14" x14ac:dyDescent="0.2">
      <c r="A82" s="166" t="s">
        <v>967</v>
      </c>
      <c r="B82" s="204" t="str">
        <f>VLOOKUP(A82,Adr!A:B,2,FALSE)</f>
        <v>Slovenský zväz športového ju-jitsu</v>
      </c>
      <c r="C82" s="185" t="s">
        <v>1197</v>
      </c>
      <c r="D82" s="289">
        <v>15790</v>
      </c>
      <c r="E82" s="173">
        <v>0</v>
      </c>
      <c r="F82" s="166" t="s">
        <v>338</v>
      </c>
      <c r="G82" s="169" t="s">
        <v>319</v>
      </c>
      <c r="H82" s="169" t="s">
        <v>1058</v>
      </c>
      <c r="I82" s="192" t="str">
        <f t="shared" si="5"/>
        <v>42219922a</v>
      </c>
      <c r="J82" s="167" t="str">
        <f t="shared" si="6"/>
        <v>42219922026 02</v>
      </c>
      <c r="K82" s="5" t="s">
        <v>1198</v>
      </c>
      <c r="L82" s="167" t="str">
        <f t="shared" si="7"/>
        <v>42219922026 02B</v>
      </c>
      <c r="M82" s="5" t="str">
        <f t="shared" si="8"/>
        <v>Slovenský zväz športového ju-jitsuaBju-jitsu - bežné transfery</v>
      </c>
      <c r="N82" s="3" t="str">
        <f t="shared" si="9"/>
        <v>42219922aB</v>
      </c>
    </row>
    <row r="83" spans="1:14" x14ac:dyDescent="0.2">
      <c r="A83" s="166" t="s">
        <v>976</v>
      </c>
      <c r="B83" s="204" t="str">
        <f>VLOOKUP(A83,Adr!A:B,2,FALSE)</f>
        <v>Slovenský zväz športového rybolovu</v>
      </c>
      <c r="C83" s="196" t="s">
        <v>1199</v>
      </c>
      <c r="D83" s="289">
        <v>72718</v>
      </c>
      <c r="E83" s="230">
        <v>0</v>
      </c>
      <c r="F83" s="166" t="s">
        <v>338</v>
      </c>
      <c r="G83" s="169" t="s">
        <v>319</v>
      </c>
      <c r="H83" s="169" t="s">
        <v>1058</v>
      </c>
      <c r="I83" s="192" t="str">
        <f t="shared" si="5"/>
        <v>51118831a</v>
      </c>
      <c r="J83" s="167" t="str">
        <f t="shared" si="6"/>
        <v>51118831026 02</v>
      </c>
      <c r="K83" s="5" t="s">
        <v>1200</v>
      </c>
      <c r="L83" s="167" t="str">
        <f t="shared" si="7"/>
        <v>51118831026 02B</v>
      </c>
      <c r="M83" s="5" t="str">
        <f t="shared" si="8"/>
        <v>Slovenský zväz športového rybolovuaBšportové rybárstvo - bežné transfery</v>
      </c>
      <c r="N83" s="3" t="str">
        <f t="shared" si="9"/>
        <v>51118831aB</v>
      </c>
    </row>
    <row r="84" spans="1:14" x14ac:dyDescent="0.2">
      <c r="A84" s="166" t="s">
        <v>984</v>
      </c>
      <c r="B84" s="204" t="str">
        <f>VLOOKUP(A84,Adr!A:B,2,FALSE)</f>
        <v>Slovenský zväz tanečných športov</v>
      </c>
      <c r="C84" s="196" t="s">
        <v>1201</v>
      </c>
      <c r="D84" s="289">
        <v>309566</v>
      </c>
      <c r="E84" s="173">
        <v>0</v>
      </c>
      <c r="F84" s="166" t="s">
        <v>338</v>
      </c>
      <c r="G84" s="169" t="s">
        <v>319</v>
      </c>
      <c r="H84" s="169" t="s">
        <v>1058</v>
      </c>
      <c r="I84" s="192" t="str">
        <f t="shared" si="5"/>
        <v>00684767a</v>
      </c>
      <c r="J84" s="167" t="str">
        <f t="shared" si="6"/>
        <v>00684767026 02</v>
      </c>
      <c r="K84" s="5" t="s">
        <v>1202</v>
      </c>
      <c r="L84" s="167" t="str">
        <f t="shared" si="7"/>
        <v>00684767026 02B</v>
      </c>
      <c r="M84" s="5" t="str">
        <f t="shared" si="8"/>
        <v>Slovenský zväz tanečných športovaBtanečný šport - bežné transfery</v>
      </c>
      <c r="N84" s="3" t="str">
        <f t="shared" si="9"/>
        <v>00684767aB</v>
      </c>
    </row>
    <row r="85" spans="1:14" x14ac:dyDescent="0.2">
      <c r="A85" s="166" t="s">
        <v>990</v>
      </c>
      <c r="B85" s="204" t="str">
        <f>VLOOKUP(A85,Adr!A:B,2,FALSE)</f>
        <v>Slovenský zväz vodného lyžovania a wakeboardingu</v>
      </c>
      <c r="C85" s="190" t="s">
        <v>1203</v>
      </c>
      <c r="D85" s="291">
        <v>30430</v>
      </c>
      <c r="E85" s="230">
        <v>0</v>
      </c>
      <c r="F85" s="166" t="s">
        <v>338</v>
      </c>
      <c r="G85" s="169" t="s">
        <v>319</v>
      </c>
      <c r="H85" s="169" t="s">
        <v>1058</v>
      </c>
      <c r="I85" s="192" t="str">
        <f t="shared" si="5"/>
        <v>30793203a</v>
      </c>
      <c r="J85" s="167" t="str">
        <f t="shared" si="6"/>
        <v>30793203026 02</v>
      </c>
      <c r="K85" s="5" t="s">
        <v>1204</v>
      </c>
      <c r="L85" s="167" t="str">
        <f t="shared" si="7"/>
        <v>30793203026 02B</v>
      </c>
      <c r="M85" s="5" t="str">
        <f t="shared" si="8"/>
        <v>Slovenský zväz vodného lyžovania a wakeboardinguaBvodné lyžovanie - bežné transfery</v>
      </c>
      <c r="N85" s="3" t="str">
        <f t="shared" si="9"/>
        <v>30793203aB</v>
      </c>
    </row>
    <row r="86" spans="1:14" x14ac:dyDescent="0.2">
      <c r="A86" s="182" t="s">
        <v>997</v>
      </c>
      <c r="B86" s="204" t="str">
        <f>VLOOKUP(A86,Adr!A:B,2,FALSE)</f>
        <v>Slovenský zväz vodného motorizmu</v>
      </c>
      <c r="C86" s="169" t="s">
        <v>1205</v>
      </c>
      <c r="D86" s="291">
        <v>15790</v>
      </c>
      <c r="E86" s="173">
        <v>0</v>
      </c>
      <c r="F86" s="166" t="s">
        <v>338</v>
      </c>
      <c r="G86" s="169" t="s">
        <v>319</v>
      </c>
      <c r="H86" s="169" t="s">
        <v>1058</v>
      </c>
      <c r="I86" s="192" t="str">
        <f t="shared" ref="I86:I94" si="10">A86&amp;F86</f>
        <v>00681768a</v>
      </c>
      <c r="J86" s="167" t="str">
        <f t="shared" ref="J86:J94" si="11">A86&amp;G86</f>
        <v>00681768026 02</v>
      </c>
      <c r="K86" s="5" t="s">
        <v>1206</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2">
      <c r="A87" s="202" t="s">
        <v>1005</v>
      </c>
      <c r="B87" s="204" t="str">
        <f>VLOOKUP(A87,Adr!A:B,2,FALSE)</f>
        <v>Slovenský zväz vzpierania</v>
      </c>
      <c r="C87" s="169" t="s">
        <v>1207</v>
      </c>
      <c r="D87" s="291">
        <v>170038</v>
      </c>
      <c r="E87" s="230">
        <v>0</v>
      </c>
      <c r="F87" s="166" t="s">
        <v>338</v>
      </c>
      <c r="G87" s="169" t="s">
        <v>319</v>
      </c>
      <c r="H87" s="169" t="s">
        <v>1058</v>
      </c>
      <c r="I87" s="192" t="str">
        <f t="shared" si="10"/>
        <v>31796079a</v>
      </c>
      <c r="J87" s="167" t="str">
        <f t="shared" si="11"/>
        <v>31796079026 02</v>
      </c>
      <c r="K87" s="5" t="s">
        <v>1208</v>
      </c>
      <c r="L87" s="167" t="str">
        <f t="shared" si="12"/>
        <v>31796079026 02B</v>
      </c>
      <c r="M87" s="5" t="str">
        <f t="shared" si="13"/>
        <v>Slovenský zväz vzpieraniaaBvzpieranie - bežné transfery</v>
      </c>
      <c r="N87" s="3" t="str">
        <f t="shared" si="14"/>
        <v>31796079aB</v>
      </c>
    </row>
    <row r="88" spans="1:14" x14ac:dyDescent="0.2">
      <c r="A88" s="202" t="s">
        <v>1005</v>
      </c>
      <c r="B88" s="204" t="str">
        <f>VLOOKUP(A88,Adr!A:B,2,FALSE)</f>
        <v>Slovenský zväz vzpierania</v>
      </c>
      <c r="C88" s="169" t="s">
        <v>1501</v>
      </c>
      <c r="D88" s="291">
        <v>60000</v>
      </c>
      <c r="E88" s="173">
        <v>0</v>
      </c>
      <c r="F88" s="166" t="s">
        <v>338</v>
      </c>
      <c r="G88" s="169" t="s">
        <v>319</v>
      </c>
      <c r="H88" s="169" t="s">
        <v>1490</v>
      </c>
      <c r="I88" s="192" t="str">
        <f t="shared" si="10"/>
        <v>31796079a</v>
      </c>
      <c r="J88" s="167" t="str">
        <f t="shared" si="11"/>
        <v>31796079026 02</v>
      </c>
      <c r="K88" s="5" t="s">
        <v>1208</v>
      </c>
      <c r="L88" s="167" t="str">
        <f t="shared" si="12"/>
        <v>31796079026 02K</v>
      </c>
      <c r="M88" s="5" t="str">
        <f t="shared" si="13"/>
        <v>Slovenský zväz vzpieraniaaKvzpieranie - kapitálové transfery</v>
      </c>
      <c r="N88" s="3" t="str">
        <f t="shared" si="14"/>
        <v>31796079aK</v>
      </c>
    </row>
    <row r="89" spans="1:14" x14ac:dyDescent="0.2">
      <c r="A89" s="198" t="s">
        <v>1011</v>
      </c>
      <c r="B89" s="204" t="str">
        <f>VLOOKUP(A89,Adr!A:B,2,FALSE)</f>
        <v>Teqballová federácia Slovensko</v>
      </c>
      <c r="C89" s="185" t="s">
        <v>1209</v>
      </c>
      <c r="D89" s="290">
        <v>23790</v>
      </c>
      <c r="E89" s="230">
        <v>0</v>
      </c>
      <c r="F89" s="166" t="s">
        <v>338</v>
      </c>
      <c r="G89" s="169" t="s">
        <v>319</v>
      </c>
      <c r="H89" s="169" t="s">
        <v>1058</v>
      </c>
      <c r="I89" s="192" t="str">
        <f t="shared" si="10"/>
        <v>53007344a</v>
      </c>
      <c r="J89" s="167" t="str">
        <f t="shared" si="11"/>
        <v>53007344026 02</v>
      </c>
      <c r="K89" s="5" t="s">
        <v>1210</v>
      </c>
      <c r="L89" s="167" t="str">
        <f t="shared" si="12"/>
        <v>53007344026 02B</v>
      </c>
      <c r="M89" s="5" t="str">
        <f t="shared" si="13"/>
        <v>Teqballová federácia SlovenskoaBteqball - bežné transfery</v>
      </c>
      <c r="N89" s="3" t="str">
        <f t="shared" si="14"/>
        <v>53007344aB</v>
      </c>
    </row>
    <row r="90" spans="1:14" x14ac:dyDescent="0.2">
      <c r="A90" s="198" t="s">
        <v>1011</v>
      </c>
      <c r="B90" s="204" t="str">
        <f>VLOOKUP(A90,Adr!A:B,2,FALSE)</f>
        <v>Teqballová federácia Slovensko</v>
      </c>
      <c r="C90" s="185" t="s">
        <v>1502</v>
      </c>
      <c r="D90" s="290">
        <v>8000</v>
      </c>
      <c r="E90" s="173">
        <v>0</v>
      </c>
      <c r="F90" s="166" t="s">
        <v>338</v>
      </c>
      <c r="G90" s="169" t="s">
        <v>319</v>
      </c>
      <c r="H90" s="169" t="s">
        <v>1490</v>
      </c>
      <c r="I90" s="192" t="str">
        <f t="shared" si="10"/>
        <v>53007344a</v>
      </c>
      <c r="J90" s="167" t="str">
        <f t="shared" si="11"/>
        <v>53007344026 02</v>
      </c>
      <c r="K90" s="5" t="s">
        <v>1210</v>
      </c>
      <c r="L90" s="167" t="str">
        <f t="shared" si="12"/>
        <v>53007344026 02K</v>
      </c>
      <c r="M90" s="5" t="str">
        <f t="shared" si="13"/>
        <v>Teqballová federácia SlovenskoaKteqball - kapitálové transfery</v>
      </c>
      <c r="N90" s="3" t="str">
        <f t="shared" si="14"/>
        <v>53007344aK</v>
      </c>
    </row>
    <row r="91" spans="1:14" x14ac:dyDescent="0.2">
      <c r="A91" s="198" t="s">
        <v>1019</v>
      </c>
      <c r="B91" s="204" t="str">
        <f>VLOOKUP(A91,Adr!A:B,2,FALSE)</f>
        <v>Združenie šípkarských organizácií</v>
      </c>
      <c r="C91" s="185" t="s">
        <v>1211</v>
      </c>
      <c r="D91" s="290">
        <v>38732</v>
      </c>
      <c r="E91" s="230">
        <v>0</v>
      </c>
      <c r="F91" s="166" t="s">
        <v>338</v>
      </c>
      <c r="G91" s="169" t="s">
        <v>319</v>
      </c>
      <c r="H91" s="169" t="s">
        <v>1058</v>
      </c>
      <c r="I91" s="192" t="str">
        <f t="shared" si="10"/>
        <v>35538015a</v>
      </c>
      <c r="J91" s="167" t="str">
        <f t="shared" si="11"/>
        <v>35538015026 02</v>
      </c>
      <c r="K91" s="5" t="s">
        <v>1212</v>
      </c>
      <c r="L91" s="167" t="str">
        <f t="shared" si="12"/>
        <v>35538015026 02B</v>
      </c>
      <c r="M91" s="5" t="str">
        <f t="shared" si="13"/>
        <v>Združenie šípkarských organizáciíaBšípky - bežné transfery</v>
      </c>
      <c r="N91" s="3" t="str">
        <f t="shared" si="14"/>
        <v>35538015aB</v>
      </c>
    </row>
    <row r="92" spans="1:14" x14ac:dyDescent="0.2">
      <c r="A92" s="202" t="s">
        <v>1026</v>
      </c>
      <c r="B92" s="204" t="str">
        <f>VLOOKUP(A92,Adr!A:B,2,FALSE)</f>
        <v>Zväz potápačov Slovenska</v>
      </c>
      <c r="C92" s="196" t="s">
        <v>1213</v>
      </c>
      <c r="D92" s="289">
        <v>48328</v>
      </c>
      <c r="E92" s="173">
        <v>0</v>
      </c>
      <c r="F92" s="166" t="s">
        <v>338</v>
      </c>
      <c r="G92" s="169" t="s">
        <v>319</v>
      </c>
      <c r="H92" s="169" t="s">
        <v>1058</v>
      </c>
      <c r="I92" s="192" t="str">
        <f t="shared" si="10"/>
        <v>00585319a</v>
      </c>
      <c r="J92" s="167" t="str">
        <f t="shared" si="11"/>
        <v>00585319026 02</v>
      </c>
      <c r="K92" s="5" t="s">
        <v>1214</v>
      </c>
      <c r="L92" s="167" t="str">
        <f t="shared" si="12"/>
        <v>00585319026 02B</v>
      </c>
      <c r="M92" s="5" t="str">
        <f t="shared" si="13"/>
        <v>Zväz potápačov SlovenskaaBpotápačské športy - bežné transfery</v>
      </c>
      <c r="N92" s="3" t="str">
        <f t="shared" si="14"/>
        <v>00585319aB</v>
      </c>
    </row>
    <row r="93" spans="1:14" x14ac:dyDescent="0.2">
      <c r="A93" s="198" t="s">
        <v>1033</v>
      </c>
      <c r="B93" s="204" t="str">
        <f>VLOOKUP(A93,Adr!A:B,2,FALSE)</f>
        <v>Zväz slovenského kolieskového korčuľovania</v>
      </c>
      <c r="C93" s="196" t="s">
        <v>1215</v>
      </c>
      <c r="D93" s="289">
        <v>108886</v>
      </c>
      <c r="E93" s="230">
        <v>0</v>
      </c>
      <c r="F93" s="166" t="s">
        <v>338</v>
      </c>
      <c r="G93" s="169" t="s">
        <v>319</v>
      </c>
      <c r="H93" s="169" t="s">
        <v>1058</v>
      </c>
      <c r="I93" s="192" t="str">
        <f t="shared" si="10"/>
        <v>42132690a</v>
      </c>
      <c r="J93" s="167" t="str">
        <f t="shared" si="11"/>
        <v>42132690026 02</v>
      </c>
      <c r="K93" s="5" t="s">
        <v>1216</v>
      </c>
      <c r="L93" s="167" t="str">
        <f t="shared" si="12"/>
        <v>42132690026 02B</v>
      </c>
      <c r="M93" s="5" t="str">
        <f t="shared" si="13"/>
        <v>Zväz slovenského kolieskového korčuľovaniaaBkolieskové korčuľovanie - bežné transfery</v>
      </c>
      <c r="N93" s="3" t="str">
        <f t="shared" si="14"/>
        <v>42132690aB</v>
      </c>
    </row>
    <row r="94" spans="1:14" x14ac:dyDescent="0.2">
      <c r="A94" s="166" t="s">
        <v>1040</v>
      </c>
      <c r="B94" s="204" t="str">
        <f>VLOOKUP(A94,Adr!A:B,2,FALSE)</f>
        <v>Zväz slovenského lyžovania</v>
      </c>
      <c r="C94" s="185" t="s">
        <v>1217</v>
      </c>
      <c r="D94" s="291">
        <v>841652</v>
      </c>
      <c r="E94" s="173">
        <v>0</v>
      </c>
      <c r="F94" s="166" t="s">
        <v>338</v>
      </c>
      <c r="G94" s="169" t="s">
        <v>319</v>
      </c>
      <c r="H94" s="169" t="s">
        <v>1058</v>
      </c>
      <c r="I94" s="192" t="str">
        <f t="shared" si="10"/>
        <v>50671669a</v>
      </c>
      <c r="J94" s="167" t="str">
        <f t="shared" si="11"/>
        <v>50671669026 02</v>
      </c>
      <c r="K94" s="5" t="s">
        <v>1218</v>
      </c>
      <c r="L94" s="167" t="str">
        <f t="shared" si="12"/>
        <v>50671669026 02B</v>
      </c>
      <c r="M94" s="5" t="str">
        <f t="shared" si="13"/>
        <v>Zväz slovenského lyžovaniaaBlyžovanie - bežné transfery</v>
      </c>
      <c r="N94" s="3" t="str">
        <f t="shared" si="14"/>
        <v>50671669aB</v>
      </c>
    </row>
    <row r="95" spans="1:14" x14ac:dyDescent="0.2">
      <c r="A95" s="166" t="s">
        <v>1040</v>
      </c>
      <c r="B95" s="204" t="str">
        <f>VLOOKUP(A95,Adr!A:B,2,FALSE)</f>
        <v>Zväz slovenského lyžovania</v>
      </c>
      <c r="C95" s="185" t="s">
        <v>1503</v>
      </c>
      <c r="D95" s="289">
        <v>100000</v>
      </c>
      <c r="E95" s="230">
        <v>0</v>
      </c>
      <c r="F95" s="166" t="s">
        <v>338</v>
      </c>
      <c r="G95" s="169" t="s">
        <v>319</v>
      </c>
      <c r="H95" s="169" t="s">
        <v>1490</v>
      </c>
      <c r="I95" s="192" t="str">
        <f t="shared" ref="I95" si="15">A95&amp;F95</f>
        <v>50671669a</v>
      </c>
      <c r="J95" s="167" t="str">
        <f t="shared" ref="J95" si="16">A95&amp;G95</f>
        <v>50671669026 02</v>
      </c>
      <c r="K95" s="5" t="s">
        <v>1218</v>
      </c>
      <c r="L95" s="167" t="str">
        <f t="shared" si="12"/>
        <v>50671669026 02K</v>
      </c>
      <c r="M95" s="5" t="str">
        <f t="shared" si="13"/>
        <v>Zväz slovenského lyžovaniaaKlyžovanie - kapitálové transfery</v>
      </c>
      <c r="N95" s="3" t="str">
        <f t="shared" si="14"/>
        <v>50671669aK</v>
      </c>
    </row>
    <row r="96" spans="1:14" x14ac:dyDescent="0.2">
      <c r="A96" s="166"/>
      <c r="B96" s="204" t="e">
        <f>VLOOKUP(A96,Adr!A:B,2,FALSE)</f>
        <v>#N/A</v>
      </c>
      <c r="C96" s="185"/>
      <c r="D96" s="289"/>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x14ac:dyDescent="0.2">
      <c r="A97" s="202"/>
      <c r="B97" s="204" t="e">
        <f>VLOOKUP(A97,Adr!A:B,2,FALSE)</f>
        <v>#N/A</v>
      </c>
      <c r="C97" s="185"/>
      <c r="D97" s="289"/>
      <c r="E97" s="173"/>
      <c r="F97" s="166"/>
      <c r="G97" s="169"/>
      <c r="H97" s="169"/>
      <c r="I97" s="192" t="str">
        <f t="shared" si="17"/>
        <v/>
      </c>
      <c r="J97" s="167" t="str">
        <f t="shared" si="18"/>
        <v/>
      </c>
      <c r="K97" s="5"/>
      <c r="L97" s="167" t="str">
        <f t="shared" si="12"/>
        <v/>
      </c>
      <c r="M97" s="5" t="e">
        <f t="shared" si="13"/>
        <v>#N/A</v>
      </c>
      <c r="N97" s="3" t="str">
        <f t="shared" si="14"/>
        <v/>
      </c>
    </row>
    <row r="98" spans="1:14" x14ac:dyDescent="0.2">
      <c r="A98" s="166"/>
      <c r="B98" s="204" t="e">
        <f>VLOOKUP(A98,Adr!A:B,2,FALSE)</f>
        <v>#N/A</v>
      </c>
      <c r="C98" s="185"/>
      <c r="D98" s="289"/>
      <c r="E98" s="230"/>
      <c r="F98" s="166"/>
      <c r="G98" s="169"/>
      <c r="H98" s="169"/>
      <c r="I98" s="192" t="str">
        <f t="shared" si="17"/>
        <v/>
      </c>
      <c r="J98" s="167" t="str">
        <f t="shared" si="18"/>
        <v/>
      </c>
      <c r="K98" s="5"/>
      <c r="L98" s="167" t="str">
        <f t="shared" si="12"/>
        <v/>
      </c>
      <c r="M98" s="5" t="e">
        <f t="shared" si="13"/>
        <v>#N/A</v>
      </c>
      <c r="N98" s="3" t="str">
        <f t="shared" si="14"/>
        <v/>
      </c>
    </row>
    <row r="99" spans="1:14" x14ac:dyDescent="0.2">
      <c r="A99" s="182"/>
      <c r="B99" s="204" t="e">
        <f>VLOOKUP(A99,Adr!A:B,2,FALSE)</f>
        <v>#N/A</v>
      </c>
      <c r="C99" s="169"/>
      <c r="D99" s="290"/>
      <c r="E99" s="173"/>
      <c r="F99" s="166"/>
      <c r="G99" s="169"/>
      <c r="H99" s="169"/>
      <c r="I99" s="192" t="str">
        <f t="shared" si="17"/>
        <v/>
      </c>
      <c r="J99" s="167" t="str">
        <f t="shared" si="18"/>
        <v/>
      </c>
      <c r="K99" s="5"/>
      <c r="L99" s="167" t="str">
        <f t="shared" si="12"/>
        <v/>
      </c>
      <c r="M99" s="5" t="e">
        <f t="shared" si="13"/>
        <v>#N/A</v>
      </c>
      <c r="N99" s="3" t="str">
        <f t="shared" si="14"/>
        <v/>
      </c>
    </row>
    <row r="100" spans="1:14" x14ac:dyDescent="0.2">
      <c r="A100" s="166"/>
      <c r="B100" s="204" t="e">
        <f>VLOOKUP(A100,Adr!A:B,2,FALSE)</f>
        <v>#N/A</v>
      </c>
      <c r="C100" s="185"/>
      <c r="D100" s="289"/>
      <c r="E100" s="230"/>
      <c r="F100" s="166"/>
      <c r="G100" s="169"/>
      <c r="H100" s="169"/>
      <c r="I100" s="192" t="str">
        <f t="shared" si="17"/>
        <v/>
      </c>
      <c r="J100" s="167" t="str">
        <f t="shared" si="18"/>
        <v/>
      </c>
      <c r="K100" s="5"/>
      <c r="L100" s="167" t="str">
        <f t="shared" si="12"/>
        <v/>
      </c>
      <c r="M100" s="5" t="e">
        <f t="shared" si="13"/>
        <v>#N/A</v>
      </c>
      <c r="N100" s="3" t="str">
        <f t="shared" si="14"/>
        <v/>
      </c>
    </row>
    <row r="101" spans="1:14" x14ac:dyDescent="0.2">
      <c r="A101" s="198"/>
      <c r="B101" s="204" t="e">
        <f>VLOOKUP(A101,Adr!A:B,2,FALSE)</f>
        <v>#N/A</v>
      </c>
      <c r="C101" s="169"/>
      <c r="D101" s="290"/>
      <c r="E101" s="173"/>
      <c r="F101" s="166"/>
      <c r="G101" s="169"/>
      <c r="H101" s="169"/>
      <c r="I101" s="192" t="str">
        <f t="shared" si="17"/>
        <v/>
      </c>
      <c r="J101" s="167" t="str">
        <f t="shared" si="18"/>
        <v/>
      </c>
      <c r="K101" s="5"/>
      <c r="L101" s="167" t="str">
        <f t="shared" si="12"/>
        <v/>
      </c>
      <c r="M101" s="5" t="e">
        <f t="shared" si="13"/>
        <v>#N/A</v>
      </c>
      <c r="N101" s="3" t="str">
        <f t="shared" si="14"/>
        <v/>
      </c>
    </row>
    <row r="102" spans="1:14" x14ac:dyDescent="0.2">
      <c r="A102" s="198"/>
      <c r="B102" s="204" t="e">
        <f>VLOOKUP(A102,Adr!A:B,2,FALSE)</f>
        <v>#N/A</v>
      </c>
      <c r="C102" s="169"/>
      <c r="D102" s="290"/>
      <c r="E102" s="230"/>
      <c r="F102" s="166"/>
      <c r="G102" s="169"/>
      <c r="H102" s="169"/>
      <c r="I102" s="192" t="str">
        <f t="shared" si="17"/>
        <v/>
      </c>
      <c r="J102" s="167" t="str">
        <f t="shared" si="18"/>
        <v/>
      </c>
      <c r="K102" s="5"/>
      <c r="L102" s="167" t="str">
        <f t="shared" si="12"/>
        <v/>
      </c>
      <c r="M102" s="5" t="e">
        <f t="shared" si="13"/>
        <v>#N/A</v>
      </c>
      <c r="N102" s="3" t="str">
        <f t="shared" si="14"/>
        <v/>
      </c>
    </row>
    <row r="103" spans="1:14" x14ac:dyDescent="0.2">
      <c r="A103" s="198"/>
      <c r="B103" s="204" t="e">
        <f>VLOOKUP(A103,Adr!A:B,2,FALSE)</f>
        <v>#N/A</v>
      </c>
      <c r="C103" s="196"/>
      <c r="D103" s="289"/>
      <c r="E103" s="173"/>
      <c r="F103" s="166"/>
      <c r="G103" s="169"/>
      <c r="H103" s="169"/>
      <c r="I103" s="192" t="str">
        <f t="shared" si="17"/>
        <v/>
      </c>
      <c r="J103" s="167" t="str">
        <f t="shared" si="18"/>
        <v/>
      </c>
      <c r="K103" s="5"/>
      <c r="L103" s="167" t="str">
        <f t="shared" si="12"/>
        <v/>
      </c>
      <c r="M103" s="5" t="e">
        <f t="shared" si="13"/>
        <v>#N/A</v>
      </c>
      <c r="N103" s="3" t="str">
        <f t="shared" si="14"/>
        <v/>
      </c>
    </row>
    <row r="104" spans="1:14" x14ac:dyDescent="0.2">
      <c r="A104" s="202"/>
      <c r="B104" s="204" t="e">
        <f>VLOOKUP(A104,Adr!A:B,2,FALSE)</f>
        <v>#N/A</v>
      </c>
      <c r="C104" s="196"/>
      <c r="D104" s="289"/>
      <c r="E104" s="230"/>
      <c r="F104" s="166"/>
      <c r="G104" s="169"/>
      <c r="H104" s="169"/>
      <c r="I104" s="192" t="str">
        <f t="shared" si="17"/>
        <v/>
      </c>
      <c r="J104" s="167" t="str">
        <f t="shared" si="18"/>
        <v/>
      </c>
      <c r="K104" s="5"/>
      <c r="L104" s="167" t="str">
        <f t="shared" si="12"/>
        <v/>
      </c>
      <c r="M104" s="5" t="e">
        <f t="shared" si="13"/>
        <v>#N/A</v>
      </c>
      <c r="N104" s="3" t="str">
        <f t="shared" si="14"/>
        <v/>
      </c>
    </row>
    <row r="105" spans="1:14" x14ac:dyDescent="0.2">
      <c r="A105" s="202"/>
      <c r="B105" s="204" t="e">
        <f>VLOOKUP(A105,Adr!A:B,2,FALSE)</f>
        <v>#N/A</v>
      </c>
      <c r="C105" s="185"/>
      <c r="D105" s="289"/>
      <c r="E105" s="173"/>
      <c r="F105" s="166"/>
      <c r="G105" s="169"/>
      <c r="H105" s="169"/>
      <c r="I105" s="192" t="str">
        <f t="shared" si="17"/>
        <v/>
      </c>
      <c r="J105" s="167" t="str">
        <f t="shared" si="18"/>
        <v/>
      </c>
      <c r="K105" s="5"/>
      <c r="L105" s="167" t="str">
        <f t="shared" si="12"/>
        <v/>
      </c>
      <c r="M105" s="5" t="e">
        <f t="shared" si="13"/>
        <v>#N/A</v>
      </c>
      <c r="N105" s="3" t="str">
        <f t="shared" si="14"/>
        <v/>
      </c>
    </row>
    <row r="106" spans="1:14" x14ac:dyDescent="0.2">
      <c r="A106" s="202"/>
      <c r="B106" s="204" t="e">
        <f>VLOOKUP(A106,Adr!A:B,2,FALSE)</f>
        <v>#N/A</v>
      </c>
      <c r="C106" s="196"/>
      <c r="D106" s="289"/>
      <c r="E106" s="230"/>
      <c r="F106" s="166"/>
      <c r="G106" s="169"/>
      <c r="H106" s="169"/>
      <c r="I106" s="192" t="str">
        <f t="shared" si="17"/>
        <v/>
      </c>
      <c r="J106" s="167" t="str">
        <f t="shared" si="18"/>
        <v/>
      </c>
      <c r="K106" s="5"/>
      <c r="L106" s="167" t="str">
        <f t="shared" si="12"/>
        <v/>
      </c>
      <c r="M106" s="5" t="e">
        <f t="shared" si="13"/>
        <v>#N/A</v>
      </c>
      <c r="N106" s="3" t="str">
        <f t="shared" si="14"/>
        <v/>
      </c>
    </row>
    <row r="107" spans="1:14" x14ac:dyDescent="0.2">
      <c r="A107" s="166"/>
      <c r="B107" s="204" t="e">
        <f>VLOOKUP(A107,Adr!A:B,2,FALSE)</f>
        <v>#N/A</v>
      </c>
      <c r="C107" s="185"/>
      <c r="D107" s="289"/>
      <c r="E107" s="173"/>
      <c r="F107" s="166"/>
      <c r="G107" s="169"/>
      <c r="H107" s="169"/>
      <c r="I107" s="192" t="str">
        <f t="shared" si="17"/>
        <v/>
      </c>
      <c r="J107" s="167" t="str">
        <f t="shared" si="18"/>
        <v/>
      </c>
      <c r="K107" s="5"/>
      <c r="L107" s="167" t="str">
        <f t="shared" si="12"/>
        <v/>
      </c>
      <c r="M107" s="5" t="e">
        <f t="shared" si="13"/>
        <v>#N/A</v>
      </c>
      <c r="N107" s="3" t="str">
        <f t="shared" si="14"/>
        <v/>
      </c>
    </row>
    <row r="108" spans="1:14" x14ac:dyDescent="0.2">
      <c r="A108" s="166"/>
      <c r="B108" s="204" t="e">
        <f>VLOOKUP(A108,Adr!A:B,2,FALSE)</f>
        <v>#N/A</v>
      </c>
      <c r="C108" s="196"/>
      <c r="D108" s="291"/>
      <c r="E108" s="230"/>
      <c r="F108" s="166"/>
      <c r="G108" s="169"/>
      <c r="H108" s="169"/>
      <c r="I108" s="192" t="str">
        <f t="shared" si="17"/>
        <v/>
      </c>
      <c r="J108" s="167" t="str">
        <f t="shared" si="18"/>
        <v/>
      </c>
      <c r="K108" s="5"/>
      <c r="L108" s="167" t="str">
        <f t="shared" si="12"/>
        <v/>
      </c>
      <c r="M108" s="5" t="e">
        <f t="shared" si="13"/>
        <v>#N/A</v>
      </c>
      <c r="N108" s="3" t="str">
        <f t="shared" si="14"/>
        <v/>
      </c>
    </row>
    <row r="109" spans="1:14" x14ac:dyDescent="0.2">
      <c r="A109" s="202"/>
      <c r="B109" s="204" t="e">
        <f>VLOOKUP(A109,Adr!A:B,2,FALSE)</f>
        <v>#N/A</v>
      </c>
      <c r="C109" s="185"/>
      <c r="D109" s="289"/>
      <c r="E109" s="173"/>
      <c r="F109" s="166"/>
      <c r="G109" s="169"/>
      <c r="H109" s="169"/>
      <c r="I109" s="192" t="str">
        <f t="shared" si="17"/>
        <v/>
      </c>
      <c r="J109" s="167" t="str">
        <f t="shared" si="18"/>
        <v/>
      </c>
      <c r="K109" s="5"/>
      <c r="L109" s="167" t="str">
        <f t="shared" si="12"/>
        <v/>
      </c>
      <c r="M109" s="5" t="e">
        <f t="shared" si="13"/>
        <v>#N/A</v>
      </c>
      <c r="N109" s="3" t="str">
        <f t="shared" si="14"/>
        <v/>
      </c>
    </row>
    <row r="110" spans="1:14" x14ac:dyDescent="0.2">
      <c r="A110" s="202"/>
      <c r="B110" s="204" t="e">
        <f>VLOOKUP(A110,Adr!A:B,2,FALSE)</f>
        <v>#N/A</v>
      </c>
      <c r="C110" s="185"/>
      <c r="D110" s="289"/>
      <c r="E110" s="230"/>
      <c r="F110" s="166"/>
      <c r="G110" s="169"/>
      <c r="H110" s="169"/>
      <c r="I110" s="192" t="str">
        <f t="shared" si="17"/>
        <v/>
      </c>
      <c r="J110" s="167" t="str">
        <f t="shared" si="18"/>
        <v/>
      </c>
      <c r="K110" s="5"/>
      <c r="L110" s="167" t="str">
        <f t="shared" si="12"/>
        <v/>
      </c>
      <c r="M110" s="5" t="e">
        <f t="shared" si="13"/>
        <v>#N/A</v>
      </c>
      <c r="N110" s="3" t="str">
        <f t="shared" si="14"/>
        <v/>
      </c>
    </row>
    <row r="111" spans="1:14" x14ac:dyDescent="0.2">
      <c r="A111" s="198"/>
      <c r="B111" s="204" t="e">
        <f>VLOOKUP(A111,Adr!A:B,2,FALSE)</f>
        <v>#N/A</v>
      </c>
      <c r="C111" s="185"/>
      <c r="D111" s="289"/>
      <c r="E111" s="173"/>
      <c r="F111" s="166"/>
      <c r="G111" s="169"/>
      <c r="H111" s="169"/>
      <c r="I111" s="192" t="str">
        <f t="shared" si="17"/>
        <v/>
      </c>
      <c r="J111" s="167" t="str">
        <f t="shared" si="18"/>
        <v/>
      </c>
      <c r="K111" s="5"/>
      <c r="L111" s="167" t="str">
        <f t="shared" si="12"/>
        <v/>
      </c>
      <c r="M111" s="5" t="e">
        <f t="shared" si="13"/>
        <v>#N/A</v>
      </c>
      <c r="N111" s="3" t="str">
        <f t="shared" si="14"/>
        <v/>
      </c>
    </row>
    <row r="112" spans="1:14" x14ac:dyDescent="0.2">
      <c r="A112" s="166"/>
      <c r="B112" s="204" t="e">
        <f>VLOOKUP(A112,Adr!A:B,2,FALSE)</f>
        <v>#N/A</v>
      </c>
      <c r="C112" s="196"/>
      <c r="D112" s="291"/>
      <c r="E112" s="230"/>
      <c r="F112" s="166"/>
      <c r="G112" s="169"/>
      <c r="H112" s="169"/>
      <c r="I112" s="192" t="str">
        <f t="shared" si="17"/>
        <v/>
      </c>
      <c r="J112" s="167" t="str">
        <f t="shared" si="18"/>
        <v/>
      </c>
      <c r="K112" s="5"/>
      <c r="L112" s="167" t="str">
        <f t="shared" si="12"/>
        <v/>
      </c>
      <c r="M112" s="5" t="e">
        <f t="shared" si="13"/>
        <v>#N/A</v>
      </c>
      <c r="N112" s="3" t="str">
        <f t="shared" si="14"/>
        <v/>
      </c>
    </row>
    <row r="113" spans="1:14" x14ac:dyDescent="0.2">
      <c r="A113" s="202"/>
      <c r="B113" s="204" t="e">
        <f>VLOOKUP(A113,Adr!A:B,2,FALSE)</f>
        <v>#N/A</v>
      </c>
      <c r="C113" s="196"/>
      <c r="D113" s="289"/>
      <c r="E113" s="173"/>
      <c r="F113" s="166"/>
      <c r="G113" s="169"/>
      <c r="H113" s="169"/>
      <c r="I113" s="192" t="str">
        <f t="shared" si="17"/>
        <v/>
      </c>
      <c r="J113" s="167" t="str">
        <f t="shared" si="18"/>
        <v/>
      </c>
      <c r="K113" s="5"/>
      <c r="L113" s="167" t="str">
        <f t="shared" si="12"/>
        <v/>
      </c>
      <c r="M113" s="5" t="e">
        <f t="shared" si="13"/>
        <v>#N/A</v>
      </c>
      <c r="N113" s="3" t="str">
        <f t="shared" si="14"/>
        <v/>
      </c>
    </row>
    <row r="114" spans="1:14" x14ac:dyDescent="0.2">
      <c r="A114" s="202"/>
      <c r="B114" s="204" t="e">
        <f>VLOOKUP(A114,Adr!A:B,2,FALSE)</f>
        <v>#N/A</v>
      </c>
      <c r="C114" s="185"/>
      <c r="D114" s="289"/>
      <c r="E114" s="230"/>
      <c r="F114" s="166"/>
      <c r="G114" s="169"/>
      <c r="H114" s="169"/>
      <c r="I114" s="192" t="str">
        <f t="shared" si="17"/>
        <v/>
      </c>
      <c r="J114" s="167" t="str">
        <f t="shared" si="18"/>
        <v/>
      </c>
      <c r="K114" s="5"/>
      <c r="L114" s="167" t="str">
        <f t="shared" si="12"/>
        <v/>
      </c>
      <c r="M114" s="5" t="e">
        <f t="shared" si="13"/>
        <v>#N/A</v>
      </c>
      <c r="N114" s="3" t="str">
        <f t="shared" si="14"/>
        <v/>
      </c>
    </row>
    <row r="115" spans="1:14" x14ac:dyDescent="0.2">
      <c r="A115" s="166"/>
      <c r="B115" s="204" t="e">
        <f>VLOOKUP(A115,Adr!A:B,2,FALSE)</f>
        <v>#N/A</v>
      </c>
      <c r="C115" s="196"/>
      <c r="D115" s="291"/>
      <c r="E115" s="173"/>
      <c r="F115" s="166"/>
      <c r="G115" s="169"/>
      <c r="H115" s="169"/>
      <c r="I115" s="192" t="str">
        <f t="shared" si="17"/>
        <v/>
      </c>
      <c r="J115" s="167" t="str">
        <f t="shared" si="18"/>
        <v/>
      </c>
      <c r="K115" s="5"/>
      <c r="L115" s="167" t="str">
        <f t="shared" si="12"/>
        <v/>
      </c>
      <c r="M115" s="5" t="e">
        <f t="shared" si="13"/>
        <v>#N/A</v>
      </c>
      <c r="N115" s="3" t="str">
        <f t="shared" si="14"/>
        <v/>
      </c>
    </row>
    <row r="116" spans="1:14" x14ac:dyDescent="0.2">
      <c r="A116" s="202"/>
      <c r="B116" s="204" t="e">
        <f>VLOOKUP(A116,Adr!A:B,2,FALSE)</f>
        <v>#N/A</v>
      </c>
      <c r="C116" s="185"/>
      <c r="D116" s="289"/>
      <c r="E116" s="230"/>
      <c r="F116" s="166"/>
      <c r="G116" s="169"/>
      <c r="H116" s="169"/>
      <c r="I116" s="192" t="str">
        <f t="shared" si="17"/>
        <v/>
      </c>
      <c r="J116" s="167" t="str">
        <f t="shared" si="18"/>
        <v/>
      </c>
      <c r="K116" s="5"/>
      <c r="L116" s="167" t="str">
        <f t="shared" si="12"/>
        <v/>
      </c>
      <c r="M116" s="5" t="e">
        <f t="shared" si="13"/>
        <v>#N/A</v>
      </c>
      <c r="N116" s="3" t="str">
        <f t="shared" si="14"/>
        <v/>
      </c>
    </row>
    <row r="117" spans="1:14" x14ac:dyDescent="0.2">
      <c r="A117" s="202"/>
      <c r="B117" s="204" t="e">
        <f>VLOOKUP(A117,Adr!A:B,2,FALSE)</f>
        <v>#N/A</v>
      </c>
      <c r="C117" s="185"/>
      <c r="D117" s="289"/>
      <c r="E117" s="173"/>
      <c r="F117" s="166"/>
      <c r="G117" s="169"/>
      <c r="H117" s="169"/>
      <c r="I117" s="192" t="str">
        <f t="shared" si="17"/>
        <v/>
      </c>
      <c r="J117" s="167" t="str">
        <f t="shared" si="18"/>
        <v/>
      </c>
      <c r="K117" s="5"/>
      <c r="L117" s="167" t="str">
        <f t="shared" si="12"/>
        <v/>
      </c>
      <c r="M117" s="5" t="e">
        <f t="shared" si="13"/>
        <v>#N/A</v>
      </c>
      <c r="N117" s="3" t="str">
        <f t="shared" si="14"/>
        <v/>
      </c>
    </row>
    <row r="118" spans="1:14" x14ac:dyDescent="0.2">
      <c r="A118" s="202"/>
      <c r="B118" s="204" t="e">
        <f>VLOOKUP(A118,Adr!A:B,2,FALSE)</f>
        <v>#N/A</v>
      </c>
      <c r="C118" s="169"/>
      <c r="D118" s="290"/>
      <c r="E118" s="230"/>
      <c r="F118" s="166"/>
      <c r="G118" s="169"/>
      <c r="H118" s="169"/>
      <c r="I118" s="192" t="str">
        <f t="shared" si="17"/>
        <v/>
      </c>
      <c r="J118" s="167" t="str">
        <f t="shared" si="18"/>
        <v/>
      </c>
      <c r="K118" s="5"/>
      <c r="L118" s="167" t="str">
        <f t="shared" si="12"/>
        <v/>
      </c>
      <c r="M118" s="5" t="e">
        <f t="shared" si="13"/>
        <v>#N/A</v>
      </c>
      <c r="N118" s="3" t="str">
        <f t="shared" si="14"/>
        <v/>
      </c>
    </row>
    <row r="119" spans="1:14" x14ac:dyDescent="0.2">
      <c r="A119" s="166"/>
      <c r="B119" s="204" t="e">
        <f>VLOOKUP(A119,Adr!A:B,2,FALSE)</f>
        <v>#N/A</v>
      </c>
      <c r="C119" s="196"/>
      <c r="D119" s="291"/>
      <c r="E119" s="173"/>
      <c r="F119" s="166"/>
      <c r="G119" s="169"/>
      <c r="H119" s="169"/>
      <c r="I119" s="192" t="str">
        <f t="shared" si="17"/>
        <v/>
      </c>
      <c r="J119" s="167" t="str">
        <f t="shared" si="18"/>
        <v/>
      </c>
      <c r="K119" s="5"/>
      <c r="L119" s="167" t="str">
        <f t="shared" si="12"/>
        <v/>
      </c>
      <c r="M119" s="5" t="e">
        <f t="shared" si="13"/>
        <v>#N/A</v>
      </c>
      <c r="N119" s="3" t="str">
        <f t="shared" si="14"/>
        <v/>
      </c>
    </row>
    <row r="120" spans="1:14" x14ac:dyDescent="0.2">
      <c r="A120" s="202"/>
      <c r="B120" s="204" t="e">
        <f>VLOOKUP(A120,Adr!A:B,2,FALSE)</f>
        <v>#N/A</v>
      </c>
      <c r="C120" s="169"/>
      <c r="D120" s="290"/>
      <c r="E120" s="230"/>
      <c r="F120" s="166"/>
      <c r="G120" s="169"/>
      <c r="H120" s="169"/>
      <c r="I120" s="192" t="str">
        <f t="shared" si="17"/>
        <v/>
      </c>
      <c r="J120" s="167" t="str">
        <f t="shared" si="18"/>
        <v/>
      </c>
      <c r="K120" s="5"/>
      <c r="L120" s="167" t="str">
        <f t="shared" si="12"/>
        <v/>
      </c>
      <c r="M120" s="5" t="e">
        <f t="shared" si="13"/>
        <v>#N/A</v>
      </c>
      <c r="N120" s="3" t="str">
        <f t="shared" si="14"/>
        <v/>
      </c>
    </row>
    <row r="121" spans="1:14" x14ac:dyDescent="0.2">
      <c r="A121" s="202"/>
      <c r="B121" s="204" t="e">
        <f>VLOOKUP(A121,Adr!A:B,2,FALSE)</f>
        <v>#N/A</v>
      </c>
      <c r="C121" s="185"/>
      <c r="D121" s="289"/>
      <c r="E121" s="173"/>
      <c r="F121" s="166"/>
      <c r="G121" s="169"/>
      <c r="H121" s="169"/>
      <c r="I121" s="192" t="str">
        <f t="shared" si="17"/>
        <v/>
      </c>
      <c r="J121" s="167" t="str">
        <f t="shared" si="18"/>
        <v/>
      </c>
      <c r="K121" s="5"/>
      <c r="L121" s="167" t="str">
        <f t="shared" si="12"/>
        <v/>
      </c>
      <c r="M121" s="5" t="e">
        <f t="shared" si="13"/>
        <v>#N/A</v>
      </c>
      <c r="N121" s="3" t="str">
        <f t="shared" si="14"/>
        <v/>
      </c>
    </row>
    <row r="122" spans="1:14" x14ac:dyDescent="0.2">
      <c r="A122" s="166"/>
      <c r="B122" s="204" t="e">
        <f>VLOOKUP(A122,Adr!A:B,2,FALSE)</f>
        <v>#N/A</v>
      </c>
      <c r="C122" s="196"/>
      <c r="D122" s="291"/>
      <c r="E122" s="230"/>
      <c r="F122" s="166"/>
      <c r="G122" s="169"/>
      <c r="H122" s="169"/>
      <c r="I122" s="192" t="str">
        <f t="shared" si="17"/>
        <v/>
      </c>
      <c r="J122" s="167" t="str">
        <f t="shared" si="18"/>
        <v/>
      </c>
      <c r="K122" s="5"/>
      <c r="L122" s="167" t="str">
        <f t="shared" si="12"/>
        <v/>
      </c>
      <c r="M122" s="5" t="e">
        <f t="shared" si="13"/>
        <v>#N/A</v>
      </c>
      <c r="N122" s="3" t="str">
        <f t="shared" si="14"/>
        <v/>
      </c>
    </row>
    <row r="123" spans="1:14" x14ac:dyDescent="0.2">
      <c r="A123" s="198"/>
      <c r="B123" s="204" t="e">
        <f>VLOOKUP(A123,Adr!A:B,2,FALSE)</f>
        <v>#N/A</v>
      </c>
      <c r="C123" s="185"/>
      <c r="D123" s="289"/>
      <c r="E123" s="173"/>
      <c r="F123" s="166"/>
      <c r="G123" s="169"/>
      <c r="H123" s="169"/>
      <c r="I123" s="192" t="str">
        <f t="shared" si="17"/>
        <v/>
      </c>
      <c r="J123" s="167" t="str">
        <f t="shared" si="18"/>
        <v/>
      </c>
      <c r="K123" s="5"/>
      <c r="L123" s="167" t="str">
        <f t="shared" si="12"/>
        <v/>
      </c>
      <c r="M123" s="5" t="e">
        <f t="shared" si="13"/>
        <v>#N/A</v>
      </c>
      <c r="N123" s="3" t="str">
        <f t="shared" si="14"/>
        <v/>
      </c>
    </row>
    <row r="124" spans="1:14" x14ac:dyDescent="0.2">
      <c r="A124" s="202"/>
      <c r="B124" s="204" t="e">
        <f>VLOOKUP(A124,Adr!A:B,2,FALSE)</f>
        <v>#N/A</v>
      </c>
      <c r="C124" s="185"/>
      <c r="D124" s="289"/>
      <c r="E124" s="230"/>
      <c r="F124" s="166"/>
      <c r="G124" s="169"/>
      <c r="H124" s="169"/>
      <c r="I124" s="192" t="str">
        <f t="shared" si="17"/>
        <v/>
      </c>
      <c r="J124" s="167" t="str">
        <f t="shared" si="18"/>
        <v/>
      </c>
      <c r="K124" s="5"/>
      <c r="L124" s="167" t="str">
        <f t="shared" si="12"/>
        <v/>
      </c>
      <c r="M124" s="5" t="e">
        <f t="shared" si="13"/>
        <v>#N/A</v>
      </c>
      <c r="N124" s="3" t="str">
        <f t="shared" si="14"/>
        <v/>
      </c>
    </row>
    <row r="125" spans="1:14" x14ac:dyDescent="0.2">
      <c r="A125" s="202"/>
      <c r="B125" s="204" t="e">
        <f>VLOOKUP(A125,Adr!A:B,2,FALSE)</f>
        <v>#N/A</v>
      </c>
      <c r="C125" s="185"/>
      <c r="D125" s="289"/>
      <c r="E125" s="173"/>
      <c r="F125" s="166"/>
      <c r="G125" s="169"/>
      <c r="H125" s="169"/>
      <c r="I125" s="192" t="str">
        <f t="shared" si="17"/>
        <v/>
      </c>
      <c r="J125" s="167" t="str">
        <f t="shared" si="18"/>
        <v/>
      </c>
      <c r="K125" s="5"/>
      <c r="L125" s="167" t="str">
        <f t="shared" si="12"/>
        <v/>
      </c>
      <c r="M125" s="5" t="e">
        <f t="shared" si="13"/>
        <v>#N/A</v>
      </c>
      <c r="N125" s="3" t="str">
        <f t="shared" si="14"/>
        <v/>
      </c>
    </row>
    <row r="126" spans="1:14" x14ac:dyDescent="0.2">
      <c r="A126" s="166"/>
      <c r="B126" s="204" t="e">
        <f>VLOOKUP(A126,Adr!A:B,2,FALSE)</f>
        <v>#N/A</v>
      </c>
      <c r="C126" s="196"/>
      <c r="D126" s="291"/>
      <c r="E126" s="230"/>
      <c r="F126" s="166"/>
      <c r="G126" s="169"/>
      <c r="H126" s="169"/>
      <c r="I126" s="192" t="str">
        <f t="shared" si="17"/>
        <v/>
      </c>
      <c r="J126" s="167" t="str">
        <f t="shared" si="18"/>
        <v/>
      </c>
      <c r="K126" s="5"/>
      <c r="L126" s="167" t="str">
        <f t="shared" si="12"/>
        <v/>
      </c>
      <c r="M126" s="5" t="e">
        <f t="shared" si="13"/>
        <v>#N/A</v>
      </c>
      <c r="N126" s="3" t="str">
        <f t="shared" si="14"/>
        <v/>
      </c>
    </row>
    <row r="127" spans="1:14" x14ac:dyDescent="0.2">
      <c r="A127" s="166"/>
      <c r="B127" s="204" t="e">
        <f>VLOOKUP(A127,Adr!A:B,2,FALSE)</f>
        <v>#N/A</v>
      </c>
      <c r="C127" s="196"/>
      <c r="D127" s="291"/>
      <c r="E127" s="173"/>
      <c r="F127" s="166"/>
      <c r="G127" s="169"/>
      <c r="H127" s="169"/>
      <c r="I127" s="192" t="str">
        <f t="shared" si="17"/>
        <v/>
      </c>
      <c r="J127" s="167" t="str">
        <f t="shared" si="18"/>
        <v/>
      </c>
      <c r="K127" s="5"/>
      <c r="L127" s="167" t="str">
        <f t="shared" si="12"/>
        <v/>
      </c>
      <c r="M127" s="5" t="e">
        <f t="shared" si="13"/>
        <v>#N/A</v>
      </c>
      <c r="N127" s="3" t="str">
        <f t="shared" si="14"/>
        <v/>
      </c>
    </row>
    <row r="128" spans="1:14" x14ac:dyDescent="0.2">
      <c r="A128" s="202"/>
      <c r="B128" s="204" t="e">
        <f>VLOOKUP(A128,Adr!A:B,2,FALSE)</f>
        <v>#N/A</v>
      </c>
      <c r="C128" s="196"/>
      <c r="D128" s="289"/>
      <c r="E128" s="230"/>
      <c r="F128" s="166"/>
      <c r="G128" s="169"/>
      <c r="H128" s="169"/>
      <c r="I128" s="192" t="str">
        <f t="shared" si="17"/>
        <v/>
      </c>
      <c r="J128" s="167" t="str">
        <f t="shared" si="18"/>
        <v/>
      </c>
      <c r="K128" s="5"/>
      <c r="L128" s="167" t="str">
        <f t="shared" si="12"/>
        <v/>
      </c>
      <c r="M128" s="5" t="e">
        <f t="shared" si="13"/>
        <v>#N/A</v>
      </c>
      <c r="N128" s="3" t="str">
        <f t="shared" si="14"/>
        <v/>
      </c>
    </row>
    <row r="129" spans="1:14" x14ac:dyDescent="0.2">
      <c r="A129" s="202"/>
      <c r="B129" s="204" t="e">
        <f>VLOOKUP(A129,Adr!A:B,2,FALSE)</f>
        <v>#N/A</v>
      </c>
      <c r="C129" s="196"/>
      <c r="D129" s="289"/>
      <c r="E129" s="173"/>
      <c r="F129" s="166"/>
      <c r="G129" s="169"/>
      <c r="H129" s="169"/>
      <c r="I129" s="192" t="str">
        <f t="shared" si="17"/>
        <v/>
      </c>
      <c r="J129" s="167" t="str">
        <f t="shared" si="18"/>
        <v/>
      </c>
      <c r="K129" s="5"/>
      <c r="L129" s="167" t="str">
        <f t="shared" si="12"/>
        <v/>
      </c>
      <c r="M129" s="5" t="e">
        <f t="shared" si="13"/>
        <v>#N/A</v>
      </c>
      <c r="N129" s="3" t="str">
        <f t="shared" si="14"/>
        <v/>
      </c>
    </row>
    <row r="130" spans="1:14" x14ac:dyDescent="0.2">
      <c r="A130" s="202"/>
      <c r="B130" s="204" t="e">
        <f>VLOOKUP(A130,Adr!A:B,2,FALSE)</f>
        <v>#N/A</v>
      </c>
      <c r="C130" s="185"/>
      <c r="D130" s="289"/>
      <c r="E130" s="230"/>
      <c r="F130" s="166"/>
      <c r="G130" s="169"/>
      <c r="H130" s="169"/>
      <c r="I130" s="192" t="str">
        <f t="shared" si="17"/>
        <v/>
      </c>
      <c r="J130" s="167" t="str">
        <f t="shared" si="18"/>
        <v/>
      </c>
      <c r="K130" s="5"/>
      <c r="L130" s="167" t="str">
        <f t="shared" si="12"/>
        <v/>
      </c>
      <c r="M130" s="5" t="e">
        <f t="shared" si="13"/>
        <v>#N/A</v>
      </c>
      <c r="N130" s="3" t="str">
        <f t="shared" si="14"/>
        <v/>
      </c>
    </row>
    <row r="131" spans="1:14" x14ac:dyDescent="0.2">
      <c r="A131" s="202"/>
      <c r="B131" s="204" t="e">
        <f>VLOOKUP(A131,Adr!A:B,2,FALSE)</f>
        <v>#N/A</v>
      </c>
      <c r="C131" s="185"/>
      <c r="D131" s="289"/>
      <c r="E131" s="173"/>
      <c r="F131" s="166"/>
      <c r="G131" s="169"/>
      <c r="H131" s="169"/>
      <c r="I131" s="192" t="str">
        <f t="shared" si="17"/>
        <v/>
      </c>
      <c r="J131" s="167" t="str">
        <f t="shared" si="18"/>
        <v/>
      </c>
      <c r="K131" s="5"/>
      <c r="L131" s="167" t="str">
        <f t="shared" si="12"/>
        <v/>
      </c>
      <c r="M131" s="5" t="e">
        <f t="shared" si="13"/>
        <v>#N/A</v>
      </c>
      <c r="N131" s="3" t="str">
        <f t="shared" si="14"/>
        <v/>
      </c>
    </row>
    <row r="132" spans="1:14" x14ac:dyDescent="0.2">
      <c r="A132" s="166"/>
      <c r="B132" s="204" t="e">
        <f>VLOOKUP(A132,Adr!A:B,2,FALSE)</f>
        <v>#N/A</v>
      </c>
      <c r="C132" s="169"/>
      <c r="D132" s="290"/>
      <c r="E132" s="230"/>
      <c r="F132" s="166"/>
      <c r="G132" s="169"/>
      <c r="H132" s="169"/>
      <c r="I132" s="192" t="str">
        <f t="shared" si="17"/>
        <v/>
      </c>
      <c r="J132" s="167" t="str">
        <f t="shared" si="18"/>
        <v/>
      </c>
      <c r="K132" s="5"/>
      <c r="L132" s="167" t="str">
        <f t="shared" si="12"/>
        <v/>
      </c>
      <c r="M132" s="5" t="e">
        <f t="shared" si="13"/>
        <v>#N/A</v>
      </c>
      <c r="N132" s="3" t="str">
        <f t="shared" si="14"/>
        <v/>
      </c>
    </row>
    <row r="133" spans="1:14" x14ac:dyDescent="0.2">
      <c r="A133" s="202"/>
      <c r="B133" s="204" t="e">
        <f>VLOOKUP(A133,Adr!A:B,2,FALSE)</f>
        <v>#N/A</v>
      </c>
      <c r="C133" s="185"/>
      <c r="D133" s="289"/>
      <c r="E133" s="173"/>
      <c r="F133" s="166"/>
      <c r="G133" s="169"/>
      <c r="H133" s="169"/>
      <c r="I133" s="192" t="str">
        <f t="shared" si="17"/>
        <v/>
      </c>
      <c r="J133" s="167" t="str">
        <f t="shared" si="18"/>
        <v/>
      </c>
      <c r="K133" s="5"/>
      <c r="L133" s="167" t="str">
        <f t="shared" si="12"/>
        <v/>
      </c>
      <c r="M133" s="5" t="e">
        <f t="shared" si="13"/>
        <v>#N/A</v>
      </c>
      <c r="N133" s="3" t="str">
        <f t="shared" si="14"/>
        <v/>
      </c>
    </row>
    <row r="134" spans="1:14" x14ac:dyDescent="0.2">
      <c r="A134" s="202"/>
      <c r="B134" s="204" t="e">
        <f>VLOOKUP(A134,Adr!A:B,2,FALSE)</f>
        <v>#N/A</v>
      </c>
      <c r="C134" s="169"/>
      <c r="D134" s="290"/>
      <c r="E134" s="230"/>
      <c r="F134" s="166"/>
      <c r="G134" s="169"/>
      <c r="H134" s="169"/>
      <c r="I134" s="192" t="str">
        <f t="shared" si="17"/>
        <v/>
      </c>
      <c r="J134" s="167" t="str">
        <f t="shared" si="18"/>
        <v/>
      </c>
      <c r="K134" s="5"/>
      <c r="L134" s="167" t="str">
        <f t="shared" si="12"/>
        <v/>
      </c>
      <c r="M134" s="5" t="e">
        <f t="shared" si="13"/>
        <v>#N/A</v>
      </c>
      <c r="N134" s="3" t="str">
        <f t="shared" si="14"/>
        <v/>
      </c>
    </row>
    <row r="135" spans="1:14" x14ac:dyDescent="0.2">
      <c r="A135" s="178"/>
      <c r="B135" s="204" t="e">
        <f>VLOOKUP(A135,Adr!A:B,2,FALSE)</f>
        <v>#N/A</v>
      </c>
      <c r="C135" s="196"/>
      <c r="D135" s="289"/>
      <c r="E135" s="173"/>
      <c r="F135" s="166"/>
      <c r="G135" s="169"/>
      <c r="H135" s="169"/>
      <c r="I135" s="192" t="str">
        <f t="shared" si="17"/>
        <v/>
      </c>
      <c r="J135" s="167" t="str">
        <f t="shared" si="18"/>
        <v/>
      </c>
      <c r="K135" s="5"/>
      <c r="L135" s="167" t="str">
        <f t="shared" si="12"/>
        <v/>
      </c>
      <c r="M135" s="5" t="e">
        <f t="shared" si="13"/>
        <v>#N/A</v>
      </c>
      <c r="N135" s="3" t="str">
        <f t="shared" si="14"/>
        <v/>
      </c>
    </row>
    <row r="136" spans="1:14" x14ac:dyDescent="0.2">
      <c r="A136" s="202"/>
      <c r="B136" s="204" t="e">
        <f>VLOOKUP(A136,Adr!A:B,2,FALSE)</f>
        <v>#N/A</v>
      </c>
      <c r="C136" s="185"/>
      <c r="D136" s="289"/>
      <c r="E136" s="230"/>
      <c r="F136" s="166"/>
      <c r="G136" s="169"/>
      <c r="H136" s="169"/>
      <c r="I136" s="192" t="str">
        <f t="shared" si="17"/>
        <v/>
      </c>
      <c r="J136" s="167" t="str">
        <f t="shared" si="18"/>
        <v/>
      </c>
      <c r="K136" s="5"/>
      <c r="L136" s="167" t="str">
        <f t="shared" si="12"/>
        <v/>
      </c>
      <c r="M136" s="5" t="e">
        <f t="shared" si="13"/>
        <v>#N/A</v>
      </c>
      <c r="N136" s="3" t="str">
        <f t="shared" si="14"/>
        <v/>
      </c>
    </row>
    <row r="137" spans="1:14" x14ac:dyDescent="0.2">
      <c r="A137" s="202"/>
      <c r="B137" s="204" t="e">
        <f>VLOOKUP(A137,Adr!A:B,2,FALSE)</f>
        <v>#N/A</v>
      </c>
      <c r="C137" s="185"/>
      <c r="D137" s="289"/>
      <c r="E137" s="173"/>
      <c r="F137" s="166"/>
      <c r="G137" s="169"/>
      <c r="H137" s="169"/>
      <c r="I137" s="192" t="str">
        <f t="shared" si="17"/>
        <v/>
      </c>
      <c r="J137" s="167" t="str">
        <f t="shared" si="18"/>
        <v/>
      </c>
      <c r="K137" s="5"/>
      <c r="L137" s="167" t="str">
        <f t="shared" si="12"/>
        <v/>
      </c>
      <c r="M137" s="5" t="e">
        <f t="shared" si="13"/>
        <v>#N/A</v>
      </c>
      <c r="N137" s="3" t="str">
        <f t="shared" si="14"/>
        <v/>
      </c>
    </row>
    <row r="138" spans="1:14" x14ac:dyDescent="0.2">
      <c r="A138" s="202"/>
      <c r="B138" s="204" t="e">
        <f>VLOOKUP(A138,Adr!A:B,2,FALSE)</f>
        <v>#N/A</v>
      </c>
      <c r="C138" s="185"/>
      <c r="D138" s="289"/>
      <c r="E138" s="230"/>
      <c r="F138" s="166"/>
      <c r="G138" s="169"/>
      <c r="H138" s="169"/>
      <c r="I138" s="192" t="str">
        <f t="shared" si="17"/>
        <v/>
      </c>
      <c r="J138" s="167" t="str">
        <f t="shared" si="18"/>
        <v/>
      </c>
      <c r="K138" s="5"/>
      <c r="L138" s="167" t="str">
        <f t="shared" si="12"/>
        <v/>
      </c>
      <c r="M138" s="5" t="e">
        <f t="shared" si="13"/>
        <v>#N/A</v>
      </c>
      <c r="N138" s="3" t="str">
        <f t="shared" si="14"/>
        <v/>
      </c>
    </row>
    <row r="139" spans="1:14" x14ac:dyDescent="0.2">
      <c r="A139" s="202"/>
      <c r="B139" s="204" t="e">
        <f>VLOOKUP(A139,Adr!A:B,2,FALSE)</f>
        <v>#N/A</v>
      </c>
      <c r="C139" s="185"/>
      <c r="D139" s="289"/>
      <c r="E139" s="173"/>
      <c r="F139" s="166"/>
      <c r="G139" s="169"/>
      <c r="H139" s="169"/>
      <c r="I139" s="192" t="str">
        <f t="shared" si="17"/>
        <v/>
      </c>
      <c r="J139" s="167" t="str">
        <f t="shared" si="18"/>
        <v/>
      </c>
      <c r="K139" s="5"/>
      <c r="L139" s="167" t="str">
        <f t="shared" si="12"/>
        <v/>
      </c>
      <c r="M139" s="5" t="e">
        <f t="shared" si="13"/>
        <v>#N/A</v>
      </c>
      <c r="N139" s="3" t="str">
        <f t="shared" si="14"/>
        <v/>
      </c>
    </row>
    <row r="140" spans="1:14" x14ac:dyDescent="0.2">
      <c r="A140" s="178"/>
      <c r="B140" s="204" t="e">
        <f>VLOOKUP(A140,Adr!A:B,2,FALSE)</f>
        <v>#N/A</v>
      </c>
      <c r="C140" s="196"/>
      <c r="D140" s="291"/>
      <c r="E140" s="230"/>
      <c r="F140" s="166"/>
      <c r="G140" s="169"/>
      <c r="H140" s="169"/>
      <c r="I140" s="192" t="str">
        <f t="shared" si="17"/>
        <v/>
      </c>
      <c r="J140" s="167" t="str">
        <f t="shared" si="18"/>
        <v/>
      </c>
      <c r="K140" s="5"/>
      <c r="L140" s="167" t="str">
        <f t="shared" si="12"/>
        <v/>
      </c>
      <c r="M140" s="5" t="e">
        <f t="shared" si="13"/>
        <v>#N/A</v>
      </c>
      <c r="N140" s="3" t="str">
        <f t="shared" si="14"/>
        <v/>
      </c>
    </row>
    <row r="141" spans="1:14" x14ac:dyDescent="0.2">
      <c r="A141" s="202"/>
      <c r="B141" s="204" t="e">
        <f>VLOOKUP(A141,Adr!A:B,2,FALSE)</f>
        <v>#N/A</v>
      </c>
      <c r="C141" s="185"/>
      <c r="D141" s="289"/>
      <c r="E141" s="173"/>
      <c r="F141" s="166"/>
      <c r="G141" s="169"/>
      <c r="H141" s="169"/>
      <c r="I141" s="192" t="str">
        <f t="shared" si="17"/>
        <v/>
      </c>
      <c r="J141" s="167" t="str">
        <f t="shared" si="18"/>
        <v/>
      </c>
      <c r="K141" s="5"/>
      <c r="L141" s="167" t="str">
        <f t="shared" si="12"/>
        <v/>
      </c>
      <c r="M141" s="5" t="e">
        <f t="shared" si="13"/>
        <v>#N/A</v>
      </c>
      <c r="N141" s="3" t="str">
        <f t="shared" si="14"/>
        <v/>
      </c>
    </row>
    <row r="142" spans="1:14" x14ac:dyDescent="0.2">
      <c r="A142" s="202"/>
      <c r="B142" s="204" t="e">
        <f>VLOOKUP(A142,Adr!A:B,2,FALSE)</f>
        <v>#N/A</v>
      </c>
      <c r="C142" s="185"/>
      <c r="D142" s="289"/>
      <c r="E142" s="230"/>
      <c r="F142" s="166"/>
      <c r="G142" s="169"/>
      <c r="H142" s="169"/>
      <c r="I142" s="192" t="str">
        <f t="shared" si="17"/>
        <v/>
      </c>
      <c r="J142" s="167" t="str">
        <f t="shared" si="18"/>
        <v/>
      </c>
      <c r="K142" s="5"/>
      <c r="L142" s="167" t="str">
        <f t="shared" si="12"/>
        <v/>
      </c>
      <c r="M142" s="5" t="e">
        <f t="shared" si="13"/>
        <v>#N/A</v>
      </c>
      <c r="N142" s="3" t="str">
        <f t="shared" si="14"/>
        <v/>
      </c>
    </row>
    <row r="143" spans="1:14" x14ac:dyDescent="0.2">
      <c r="A143" s="202"/>
      <c r="B143" s="204" t="e">
        <f>VLOOKUP(A143,Adr!A:B,2,FALSE)</f>
        <v>#N/A</v>
      </c>
      <c r="C143" s="185"/>
      <c r="D143" s="289"/>
      <c r="E143" s="173"/>
      <c r="F143" s="166"/>
      <c r="G143" s="169"/>
      <c r="H143" s="169"/>
      <c r="I143" s="192" t="str">
        <f t="shared" si="17"/>
        <v/>
      </c>
      <c r="J143" s="167" t="str">
        <f t="shared" si="18"/>
        <v/>
      </c>
      <c r="K143" s="5"/>
      <c r="L143" s="167" t="str">
        <f t="shared" si="12"/>
        <v/>
      </c>
      <c r="M143" s="5" t="e">
        <f t="shared" si="13"/>
        <v>#N/A</v>
      </c>
      <c r="N143" s="3" t="str">
        <f t="shared" si="14"/>
        <v/>
      </c>
    </row>
    <row r="144" spans="1:14" x14ac:dyDescent="0.2">
      <c r="A144" s="202"/>
      <c r="B144" s="204" t="e">
        <f>VLOOKUP(A144,Adr!A:B,2,FALSE)</f>
        <v>#N/A</v>
      </c>
      <c r="C144" s="185"/>
      <c r="D144" s="289"/>
      <c r="E144" s="230"/>
      <c r="F144" s="166"/>
      <c r="G144" s="169"/>
      <c r="H144" s="169"/>
      <c r="I144" s="192" t="str">
        <f t="shared" si="17"/>
        <v/>
      </c>
      <c r="J144" s="167" t="str">
        <f t="shared" si="18"/>
        <v/>
      </c>
      <c r="K144" s="5"/>
      <c r="L144" s="167" t="str">
        <f t="shared" si="12"/>
        <v/>
      </c>
      <c r="M144" s="5" t="e">
        <f t="shared" si="13"/>
        <v>#N/A</v>
      </c>
      <c r="N144" s="3" t="str">
        <f t="shared" si="14"/>
        <v/>
      </c>
    </row>
    <row r="145" spans="1:14" x14ac:dyDescent="0.2">
      <c r="A145" s="202"/>
      <c r="B145" s="204" t="e">
        <f>VLOOKUP(A145,Adr!A:B,2,FALSE)</f>
        <v>#N/A</v>
      </c>
      <c r="C145" s="169"/>
      <c r="D145" s="290"/>
      <c r="E145" s="173"/>
      <c r="F145" s="166"/>
      <c r="G145" s="169"/>
      <c r="H145" s="169"/>
      <c r="I145" s="192" t="str">
        <f t="shared" si="17"/>
        <v/>
      </c>
      <c r="J145" s="167" t="str">
        <f t="shared" si="18"/>
        <v/>
      </c>
      <c r="K145" s="5"/>
      <c r="L145" s="167" t="str">
        <f t="shared" si="12"/>
        <v/>
      </c>
      <c r="M145" s="5" t="e">
        <f t="shared" si="13"/>
        <v>#N/A</v>
      </c>
      <c r="N145" s="3" t="str">
        <f t="shared" si="14"/>
        <v/>
      </c>
    </row>
    <row r="146" spans="1:14" x14ac:dyDescent="0.2">
      <c r="A146" s="182"/>
      <c r="B146" s="204" t="e">
        <f>VLOOKUP(A146,Adr!A:B,2,FALSE)</f>
        <v>#N/A</v>
      </c>
      <c r="C146" s="185"/>
      <c r="D146" s="289"/>
      <c r="E146" s="230"/>
      <c r="F146" s="166"/>
      <c r="G146" s="169"/>
      <c r="H146" s="169"/>
      <c r="I146" s="192" t="str">
        <f t="shared" si="17"/>
        <v/>
      </c>
      <c r="J146" s="167" t="str">
        <f t="shared" si="18"/>
        <v/>
      </c>
      <c r="K146" s="5"/>
      <c r="L146" s="167" t="str">
        <f t="shared" si="12"/>
        <v/>
      </c>
      <c r="M146" s="5" t="e">
        <f t="shared" si="13"/>
        <v>#N/A</v>
      </c>
      <c r="N146" s="3" t="str">
        <f t="shared" si="14"/>
        <v/>
      </c>
    </row>
    <row r="147" spans="1:14" x14ac:dyDescent="0.2">
      <c r="A147" s="166"/>
      <c r="B147" s="204" t="e">
        <f>VLOOKUP(A147,Adr!A:B,2,FALSE)</f>
        <v>#N/A</v>
      </c>
      <c r="C147" s="196"/>
      <c r="D147" s="291"/>
      <c r="E147" s="173"/>
      <c r="F147" s="166"/>
      <c r="G147" s="169"/>
      <c r="H147" s="169"/>
      <c r="I147" s="192" t="str">
        <f t="shared" si="17"/>
        <v/>
      </c>
      <c r="J147" s="167" t="str">
        <f t="shared" si="18"/>
        <v/>
      </c>
      <c r="K147" s="5"/>
      <c r="L147" s="167" t="str">
        <f t="shared" si="12"/>
        <v/>
      </c>
      <c r="M147" s="5" t="e">
        <f t="shared" si="13"/>
        <v>#N/A</v>
      </c>
      <c r="N147" s="3" t="str">
        <f t="shared" si="14"/>
        <v/>
      </c>
    </row>
    <row r="148" spans="1:14" x14ac:dyDescent="0.2">
      <c r="A148" s="202"/>
      <c r="B148" s="204" t="e">
        <f>VLOOKUP(A148,Adr!A:B,2,FALSE)</f>
        <v>#N/A</v>
      </c>
      <c r="C148" s="185"/>
      <c r="D148" s="289"/>
      <c r="E148" s="230"/>
      <c r="F148" s="166"/>
      <c r="G148" s="169"/>
      <c r="H148" s="169"/>
      <c r="I148" s="192" t="str">
        <f t="shared" si="17"/>
        <v/>
      </c>
      <c r="J148" s="167" t="str">
        <f t="shared" si="18"/>
        <v/>
      </c>
      <c r="K148" s="5"/>
      <c r="L148" s="167" t="str">
        <f t="shared" si="12"/>
        <v/>
      </c>
      <c r="M148" s="5" t="e">
        <f t="shared" si="13"/>
        <v>#N/A</v>
      </c>
      <c r="N148" s="3" t="str">
        <f t="shared" si="14"/>
        <v/>
      </c>
    </row>
    <row r="149" spans="1:14" x14ac:dyDescent="0.2">
      <c r="A149" s="202"/>
      <c r="B149" s="204" t="e">
        <f>VLOOKUP(A149,Adr!A:B,2,FALSE)</f>
        <v>#N/A</v>
      </c>
      <c r="C149" s="169"/>
      <c r="D149" s="290"/>
      <c r="E149" s="173"/>
      <c r="F149" s="166"/>
      <c r="G149" s="169"/>
      <c r="H149" s="169"/>
      <c r="I149" s="192" t="str">
        <f t="shared" si="17"/>
        <v/>
      </c>
      <c r="J149" s="167" t="str">
        <f t="shared" si="18"/>
        <v/>
      </c>
      <c r="K149" s="5"/>
      <c r="L149" s="167" t="str">
        <f t="shared" si="12"/>
        <v/>
      </c>
      <c r="M149" s="5" t="e">
        <f t="shared" si="13"/>
        <v>#N/A</v>
      </c>
      <c r="N149" s="3" t="str">
        <f t="shared" si="14"/>
        <v/>
      </c>
    </row>
    <row r="150" spans="1:14" x14ac:dyDescent="0.2">
      <c r="A150" s="202"/>
      <c r="B150" s="204" t="e">
        <f>VLOOKUP(A150,Adr!A:B,2,FALSE)</f>
        <v>#N/A</v>
      </c>
      <c r="C150" s="185"/>
      <c r="D150" s="289"/>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x14ac:dyDescent="0.2">
      <c r="A151" s="202"/>
      <c r="B151" s="204" t="e">
        <f>VLOOKUP(A151,Adr!A:B,2,FALSE)</f>
        <v>#N/A</v>
      </c>
      <c r="C151" s="185"/>
      <c r="D151" s="289"/>
      <c r="E151" s="173"/>
      <c r="F151" s="166"/>
      <c r="G151" s="169"/>
      <c r="H151" s="169"/>
      <c r="I151" s="192" t="str">
        <f t="shared" si="17"/>
        <v/>
      </c>
      <c r="J151" s="167" t="str">
        <f t="shared" si="18"/>
        <v/>
      </c>
      <c r="K151" s="5"/>
      <c r="L151" s="167" t="str">
        <f t="shared" si="19"/>
        <v/>
      </c>
      <c r="M151" s="5" t="e">
        <f t="shared" si="20"/>
        <v>#N/A</v>
      </c>
      <c r="N151" s="3" t="str">
        <f t="shared" si="21"/>
        <v/>
      </c>
    </row>
    <row r="152" spans="1:14" x14ac:dyDescent="0.2">
      <c r="A152" s="198"/>
      <c r="B152" s="204" t="e">
        <f>VLOOKUP(A152,Adr!A:B,2,FALSE)</f>
        <v>#N/A</v>
      </c>
      <c r="C152" s="185"/>
      <c r="D152" s="289"/>
      <c r="E152" s="230"/>
      <c r="F152" s="166"/>
      <c r="G152" s="169"/>
      <c r="H152" s="169"/>
      <c r="I152" s="192" t="str">
        <f t="shared" si="17"/>
        <v/>
      </c>
      <c r="J152" s="167" t="str">
        <f t="shared" si="18"/>
        <v/>
      </c>
      <c r="K152" s="5"/>
      <c r="L152" s="167" t="str">
        <f t="shared" si="19"/>
        <v/>
      </c>
      <c r="M152" s="5" t="e">
        <f t="shared" si="20"/>
        <v>#N/A</v>
      </c>
      <c r="N152" s="3" t="str">
        <f t="shared" si="21"/>
        <v/>
      </c>
    </row>
    <row r="153" spans="1:14" x14ac:dyDescent="0.2">
      <c r="A153" s="202"/>
      <c r="B153" s="204" t="e">
        <f>VLOOKUP(A153,Adr!A:B,2,FALSE)</f>
        <v>#N/A</v>
      </c>
      <c r="C153" s="185"/>
      <c r="D153" s="289"/>
      <c r="E153" s="173"/>
      <c r="F153" s="166"/>
      <c r="G153" s="169"/>
      <c r="H153" s="169"/>
      <c r="I153" s="192" t="str">
        <f t="shared" si="17"/>
        <v/>
      </c>
      <c r="J153" s="167" t="str">
        <f t="shared" si="18"/>
        <v/>
      </c>
      <c r="K153" s="5"/>
      <c r="L153" s="167" t="str">
        <f t="shared" si="19"/>
        <v/>
      </c>
      <c r="M153" s="5" t="e">
        <f t="shared" si="20"/>
        <v>#N/A</v>
      </c>
      <c r="N153" s="3" t="str">
        <f t="shared" si="21"/>
        <v/>
      </c>
    </row>
    <row r="154" spans="1:14" x14ac:dyDescent="0.2">
      <c r="A154" s="202"/>
      <c r="B154" s="204" t="e">
        <f>VLOOKUP(A154,Adr!A:B,2,FALSE)</f>
        <v>#N/A</v>
      </c>
      <c r="C154" s="196"/>
      <c r="D154" s="291"/>
      <c r="E154" s="230"/>
      <c r="F154" s="166"/>
      <c r="G154" s="169"/>
      <c r="H154" s="169"/>
      <c r="I154" s="192" t="str">
        <f t="shared" si="17"/>
        <v/>
      </c>
      <c r="J154" s="167" t="str">
        <f t="shared" si="18"/>
        <v/>
      </c>
      <c r="K154" s="5"/>
      <c r="L154" s="167" t="str">
        <f t="shared" si="19"/>
        <v/>
      </c>
      <c r="M154" s="5" t="e">
        <f t="shared" si="20"/>
        <v>#N/A</v>
      </c>
      <c r="N154" s="3" t="str">
        <f t="shared" si="21"/>
        <v/>
      </c>
    </row>
    <row r="155" spans="1:14" x14ac:dyDescent="0.2">
      <c r="A155" s="166"/>
      <c r="B155" s="204" t="e">
        <f>VLOOKUP(A155,Adr!A:B,2,FALSE)</f>
        <v>#N/A</v>
      </c>
      <c r="C155" s="196"/>
      <c r="D155" s="291"/>
      <c r="E155" s="173"/>
      <c r="F155" s="166"/>
      <c r="G155" s="169"/>
      <c r="H155" s="169"/>
      <c r="I155" s="192" t="str">
        <f t="shared" si="17"/>
        <v/>
      </c>
      <c r="J155" s="167" t="str">
        <f t="shared" si="18"/>
        <v/>
      </c>
      <c r="K155" s="5"/>
      <c r="L155" s="167" t="str">
        <f t="shared" si="19"/>
        <v/>
      </c>
      <c r="M155" s="5" t="e">
        <f t="shared" si="20"/>
        <v>#N/A</v>
      </c>
      <c r="N155" s="3" t="str">
        <f t="shared" si="21"/>
        <v/>
      </c>
    </row>
    <row r="156" spans="1:14" x14ac:dyDescent="0.2">
      <c r="A156" s="202"/>
      <c r="B156" s="204" t="e">
        <f>VLOOKUP(A156,Adr!A:B,2,FALSE)</f>
        <v>#N/A</v>
      </c>
      <c r="C156" s="185"/>
      <c r="D156" s="289"/>
      <c r="E156" s="230"/>
      <c r="F156" s="166"/>
      <c r="G156" s="169"/>
      <c r="H156" s="169"/>
      <c r="I156" s="192" t="str">
        <f t="shared" si="17"/>
        <v/>
      </c>
      <c r="J156" s="167" t="str">
        <f t="shared" si="18"/>
        <v/>
      </c>
      <c r="K156" s="5"/>
      <c r="L156" s="167" t="str">
        <f t="shared" si="19"/>
        <v/>
      </c>
      <c r="M156" s="5" t="e">
        <f t="shared" si="20"/>
        <v>#N/A</v>
      </c>
      <c r="N156" s="3" t="str">
        <f t="shared" si="21"/>
        <v/>
      </c>
    </row>
    <row r="157" spans="1:14" x14ac:dyDescent="0.2">
      <c r="A157" s="198"/>
      <c r="B157" s="204" t="e">
        <f>VLOOKUP(A157,Adr!A:B,2,FALSE)</f>
        <v>#N/A</v>
      </c>
      <c r="C157" s="185"/>
      <c r="D157" s="289"/>
      <c r="E157" s="173"/>
      <c r="F157" s="166"/>
      <c r="G157" s="169"/>
      <c r="H157" s="169"/>
      <c r="I157" s="192" t="str">
        <f t="shared" si="17"/>
        <v/>
      </c>
      <c r="J157" s="167" t="str">
        <f t="shared" si="18"/>
        <v/>
      </c>
      <c r="K157" s="5"/>
      <c r="L157" s="167" t="str">
        <f t="shared" si="19"/>
        <v/>
      </c>
      <c r="M157" s="5" t="e">
        <f t="shared" si="20"/>
        <v>#N/A</v>
      </c>
      <c r="N157" s="3" t="str">
        <f t="shared" si="21"/>
        <v/>
      </c>
    </row>
    <row r="158" spans="1:14" x14ac:dyDescent="0.2">
      <c r="A158" s="202"/>
      <c r="B158" s="204" t="e">
        <f>VLOOKUP(A158,Adr!A:B,2,FALSE)</f>
        <v>#N/A</v>
      </c>
      <c r="C158" s="185"/>
      <c r="D158" s="289"/>
      <c r="E158" s="230"/>
      <c r="F158" s="166"/>
      <c r="G158" s="169"/>
      <c r="H158" s="169"/>
      <c r="I158" s="192" t="str">
        <f t="shared" si="17"/>
        <v/>
      </c>
      <c r="J158" s="167" t="str">
        <f t="shared" si="18"/>
        <v/>
      </c>
      <c r="K158" s="5"/>
      <c r="L158" s="167" t="str">
        <f t="shared" si="19"/>
        <v/>
      </c>
      <c r="M158" s="5" t="e">
        <f t="shared" si="20"/>
        <v>#N/A</v>
      </c>
      <c r="N158" s="3" t="str">
        <f t="shared" si="21"/>
        <v/>
      </c>
    </row>
    <row r="159" spans="1:14" x14ac:dyDescent="0.2">
      <c r="A159" s="166"/>
      <c r="B159" s="204" t="e">
        <f>VLOOKUP(A159,Adr!A:B,2,FALSE)</f>
        <v>#N/A</v>
      </c>
      <c r="C159" s="196"/>
      <c r="D159" s="291"/>
      <c r="E159" s="173"/>
      <c r="F159" s="166"/>
      <c r="G159" s="169"/>
      <c r="H159" s="169"/>
      <c r="I159" s="192" t="str">
        <f t="shared" si="17"/>
        <v/>
      </c>
      <c r="J159" s="167" t="str">
        <f t="shared" si="18"/>
        <v/>
      </c>
      <c r="K159" s="5"/>
      <c r="L159" s="167" t="str">
        <f t="shared" si="19"/>
        <v/>
      </c>
      <c r="M159" s="5" t="e">
        <f t="shared" si="20"/>
        <v>#N/A</v>
      </c>
      <c r="N159" s="3" t="str">
        <f t="shared" si="21"/>
        <v/>
      </c>
    </row>
    <row r="160" spans="1:14" x14ac:dyDescent="0.2">
      <c r="A160" s="166"/>
      <c r="B160" s="204" t="e">
        <f>VLOOKUP(A160,Adr!A:B,2,FALSE)</f>
        <v>#N/A</v>
      </c>
      <c r="C160" s="169"/>
      <c r="D160" s="290"/>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x14ac:dyDescent="0.2">
      <c r="A161" s="166"/>
      <c r="B161" s="204" t="e">
        <f>VLOOKUP(A161,Adr!A:B,2,FALSE)</f>
        <v>#N/A</v>
      </c>
      <c r="C161" s="196"/>
      <c r="D161" s="291"/>
      <c r="E161" s="173"/>
      <c r="F161" s="166"/>
      <c r="G161" s="169"/>
      <c r="H161" s="169"/>
      <c r="I161" s="192" t="str">
        <f t="shared" si="22"/>
        <v/>
      </c>
      <c r="J161" s="167" t="str">
        <f t="shared" si="23"/>
        <v/>
      </c>
      <c r="K161" s="5"/>
      <c r="L161" s="167" t="str">
        <f t="shared" si="19"/>
        <v/>
      </c>
      <c r="M161" s="5" t="e">
        <f t="shared" si="20"/>
        <v>#N/A</v>
      </c>
      <c r="N161" s="3" t="str">
        <f t="shared" si="21"/>
        <v/>
      </c>
    </row>
    <row r="162" spans="1:14" x14ac:dyDescent="0.2">
      <c r="A162" s="182"/>
      <c r="B162" s="204" t="e">
        <f>VLOOKUP(A162,Adr!A:B,2,FALSE)</f>
        <v>#N/A</v>
      </c>
      <c r="C162" s="185"/>
      <c r="D162" s="289"/>
      <c r="E162" s="230"/>
      <c r="F162" s="166"/>
      <c r="G162" s="169"/>
      <c r="H162" s="169"/>
      <c r="I162" s="192" t="str">
        <f t="shared" si="22"/>
        <v/>
      </c>
      <c r="J162" s="167" t="str">
        <f t="shared" si="23"/>
        <v/>
      </c>
      <c r="K162" s="5"/>
      <c r="L162" s="167" t="str">
        <f t="shared" si="19"/>
        <v/>
      </c>
      <c r="M162" s="5" t="e">
        <f t="shared" si="20"/>
        <v>#N/A</v>
      </c>
      <c r="N162" s="3" t="str">
        <f t="shared" si="21"/>
        <v/>
      </c>
    </row>
    <row r="163" spans="1:14" x14ac:dyDescent="0.2">
      <c r="A163" s="166"/>
      <c r="B163" s="204" t="e">
        <f>VLOOKUP(A163,Adr!A:B,2,FALSE)</f>
        <v>#N/A</v>
      </c>
      <c r="C163" s="197"/>
      <c r="D163" s="292"/>
      <c r="E163" s="173"/>
      <c r="F163" s="166"/>
      <c r="G163" s="169"/>
      <c r="H163" s="169"/>
      <c r="I163" s="192" t="str">
        <f t="shared" si="22"/>
        <v/>
      </c>
      <c r="J163" s="167" t="str">
        <f t="shared" si="23"/>
        <v/>
      </c>
      <c r="K163" s="5"/>
      <c r="L163" s="167" t="str">
        <f t="shared" si="19"/>
        <v/>
      </c>
      <c r="M163" s="5" t="e">
        <f t="shared" si="20"/>
        <v>#N/A</v>
      </c>
      <c r="N163" s="3" t="str">
        <f t="shared" si="21"/>
        <v/>
      </c>
    </row>
    <row r="164" spans="1:14" x14ac:dyDescent="0.2">
      <c r="A164" s="198"/>
      <c r="B164" s="204" t="e">
        <f>VLOOKUP(A164,Adr!A:B,2,FALSE)</f>
        <v>#N/A</v>
      </c>
      <c r="C164" s="169"/>
      <c r="D164" s="290"/>
      <c r="E164" s="230"/>
      <c r="F164" s="166"/>
      <c r="G164" s="169"/>
      <c r="H164" s="169"/>
      <c r="I164" s="192" t="str">
        <f t="shared" si="22"/>
        <v/>
      </c>
      <c r="J164" s="167" t="str">
        <f t="shared" si="23"/>
        <v/>
      </c>
      <c r="K164" s="5"/>
      <c r="L164" s="167" t="str">
        <f t="shared" si="19"/>
        <v/>
      </c>
      <c r="M164" s="5" t="e">
        <f t="shared" si="20"/>
        <v>#N/A</v>
      </c>
      <c r="N164" s="3" t="str">
        <f t="shared" si="21"/>
        <v/>
      </c>
    </row>
    <row r="165" spans="1:14" x14ac:dyDescent="0.2">
      <c r="A165" s="202"/>
      <c r="B165" s="204" t="e">
        <f>VLOOKUP(A165,Adr!A:B,2,FALSE)</f>
        <v>#N/A</v>
      </c>
      <c r="C165" s="185"/>
      <c r="D165" s="289"/>
      <c r="E165" s="173"/>
      <c r="F165" s="166"/>
      <c r="G165" s="169"/>
      <c r="H165" s="169"/>
      <c r="I165" s="192" t="str">
        <f t="shared" si="22"/>
        <v/>
      </c>
      <c r="J165" s="167" t="str">
        <f t="shared" si="23"/>
        <v/>
      </c>
      <c r="K165" s="5"/>
      <c r="L165" s="167" t="str">
        <f t="shared" si="19"/>
        <v/>
      </c>
      <c r="M165" s="5" t="e">
        <f t="shared" si="20"/>
        <v>#N/A</v>
      </c>
      <c r="N165" s="3" t="str">
        <f t="shared" si="21"/>
        <v/>
      </c>
    </row>
    <row r="166" spans="1:14" x14ac:dyDescent="0.2">
      <c r="A166" s="166"/>
      <c r="B166" s="204" t="e">
        <f>VLOOKUP(A166,Adr!A:B,2,FALSE)</f>
        <v>#N/A</v>
      </c>
      <c r="C166" s="196"/>
      <c r="D166" s="291"/>
      <c r="E166" s="230"/>
      <c r="F166" s="166"/>
      <c r="G166" s="169"/>
      <c r="H166" s="169"/>
      <c r="I166" s="192" t="str">
        <f t="shared" si="22"/>
        <v/>
      </c>
      <c r="J166" s="167" t="str">
        <f t="shared" si="23"/>
        <v/>
      </c>
      <c r="K166" s="5"/>
      <c r="L166" s="167" t="str">
        <f t="shared" si="19"/>
        <v/>
      </c>
      <c r="M166" s="5" t="e">
        <f t="shared" si="20"/>
        <v>#N/A</v>
      </c>
      <c r="N166" s="3" t="str">
        <f t="shared" si="21"/>
        <v/>
      </c>
    </row>
    <row r="167" spans="1:14" x14ac:dyDescent="0.2">
      <c r="A167" s="202"/>
      <c r="B167" s="204" t="e">
        <f>VLOOKUP(A167,Adr!A:B,2,FALSE)</f>
        <v>#N/A</v>
      </c>
      <c r="C167" s="196"/>
      <c r="D167" s="289"/>
      <c r="E167" s="173"/>
      <c r="F167" s="166"/>
      <c r="G167" s="169"/>
      <c r="H167" s="169"/>
      <c r="I167" s="192" t="str">
        <f t="shared" si="22"/>
        <v/>
      </c>
      <c r="J167" s="167" t="str">
        <f t="shared" si="23"/>
        <v/>
      </c>
      <c r="K167" s="5"/>
      <c r="L167" s="167" t="str">
        <f t="shared" si="19"/>
        <v/>
      </c>
      <c r="M167" s="5" t="e">
        <f t="shared" si="20"/>
        <v>#N/A</v>
      </c>
      <c r="N167" s="3" t="str">
        <f t="shared" si="21"/>
        <v/>
      </c>
    </row>
    <row r="168" spans="1:14" x14ac:dyDescent="0.2">
      <c r="A168" s="178"/>
      <c r="B168" s="204" t="e">
        <f>VLOOKUP(A168,Adr!A:B,2,FALSE)</f>
        <v>#N/A</v>
      </c>
      <c r="C168" s="169"/>
      <c r="D168" s="290"/>
      <c r="E168" s="230"/>
      <c r="F168" s="166"/>
      <c r="G168" s="169"/>
      <c r="H168" s="169"/>
      <c r="I168" s="192" t="str">
        <f t="shared" si="22"/>
        <v/>
      </c>
      <c r="J168" s="167" t="str">
        <f t="shared" si="23"/>
        <v/>
      </c>
      <c r="K168" s="5"/>
      <c r="L168" s="167" t="str">
        <f t="shared" si="19"/>
        <v/>
      </c>
      <c r="M168" s="5" t="e">
        <f t="shared" si="20"/>
        <v>#N/A</v>
      </c>
      <c r="N168" s="3" t="str">
        <f t="shared" si="21"/>
        <v/>
      </c>
    </row>
    <row r="169" spans="1:14" x14ac:dyDescent="0.2">
      <c r="A169" s="198"/>
      <c r="B169" s="204" t="e">
        <f>VLOOKUP(A169,Adr!A:B,2,FALSE)</f>
        <v>#N/A</v>
      </c>
      <c r="C169" s="185"/>
      <c r="D169" s="289"/>
      <c r="E169" s="173"/>
      <c r="F169" s="166"/>
      <c r="G169" s="169"/>
      <c r="H169" s="169"/>
      <c r="I169" s="192" t="str">
        <f t="shared" si="22"/>
        <v/>
      </c>
      <c r="J169" s="167" t="str">
        <f t="shared" si="23"/>
        <v/>
      </c>
      <c r="K169" s="5"/>
      <c r="L169" s="167" t="str">
        <f t="shared" si="19"/>
        <v/>
      </c>
      <c r="M169" s="5" t="e">
        <f t="shared" si="20"/>
        <v>#N/A</v>
      </c>
      <c r="N169" s="3" t="str">
        <f t="shared" si="21"/>
        <v/>
      </c>
    </row>
    <row r="170" spans="1:14" x14ac:dyDescent="0.2">
      <c r="A170" s="202"/>
      <c r="B170" s="204" t="e">
        <f>VLOOKUP(A170,Adr!A:B,2,FALSE)</f>
        <v>#N/A</v>
      </c>
      <c r="C170" s="185"/>
      <c r="D170" s="289"/>
      <c r="E170" s="230"/>
      <c r="F170" s="166"/>
      <c r="G170" s="169"/>
      <c r="H170" s="169"/>
      <c r="I170" s="192" t="str">
        <f t="shared" si="22"/>
        <v/>
      </c>
      <c r="J170" s="167" t="str">
        <f t="shared" si="23"/>
        <v/>
      </c>
      <c r="K170" s="5"/>
      <c r="L170" s="167" t="str">
        <f t="shared" si="19"/>
        <v/>
      </c>
      <c r="M170" s="5" t="e">
        <f t="shared" si="20"/>
        <v>#N/A</v>
      </c>
      <c r="N170" s="3" t="str">
        <f t="shared" si="21"/>
        <v/>
      </c>
    </row>
    <row r="171" spans="1:14" x14ac:dyDescent="0.2">
      <c r="A171" s="166"/>
      <c r="B171" s="204" t="e">
        <f>VLOOKUP(A171,Adr!A:B,2,FALSE)</f>
        <v>#N/A</v>
      </c>
      <c r="C171" s="196"/>
      <c r="D171" s="291"/>
      <c r="E171" s="173"/>
      <c r="F171" s="166"/>
      <c r="G171" s="169"/>
      <c r="H171" s="169"/>
      <c r="I171" s="192" t="str">
        <f t="shared" si="22"/>
        <v/>
      </c>
      <c r="J171" s="167" t="str">
        <f t="shared" si="23"/>
        <v/>
      </c>
      <c r="K171" s="5"/>
      <c r="L171" s="167" t="str">
        <f t="shared" si="19"/>
        <v/>
      </c>
      <c r="M171" s="5" t="e">
        <f t="shared" si="20"/>
        <v>#N/A</v>
      </c>
      <c r="N171" s="3" t="str">
        <f t="shared" si="21"/>
        <v/>
      </c>
    </row>
    <row r="172" spans="1:14" x14ac:dyDescent="0.2">
      <c r="A172" s="202"/>
      <c r="B172" s="204" t="e">
        <f>VLOOKUP(A172,Adr!A:B,2,FALSE)</f>
        <v>#N/A</v>
      </c>
      <c r="C172" s="169"/>
      <c r="D172" s="290"/>
      <c r="E172" s="230"/>
      <c r="F172" s="166"/>
      <c r="G172" s="169"/>
      <c r="H172" s="169"/>
      <c r="I172" s="192" t="str">
        <f t="shared" si="22"/>
        <v/>
      </c>
      <c r="J172" s="167" t="str">
        <f t="shared" si="23"/>
        <v/>
      </c>
      <c r="K172" s="5"/>
      <c r="L172" s="167" t="str">
        <f t="shared" si="19"/>
        <v/>
      </c>
      <c r="M172" s="5" t="e">
        <f t="shared" si="20"/>
        <v>#N/A</v>
      </c>
      <c r="N172" s="3" t="str">
        <f t="shared" si="21"/>
        <v/>
      </c>
    </row>
    <row r="173" spans="1:14" x14ac:dyDescent="0.2">
      <c r="A173" s="202"/>
      <c r="B173" s="204" t="e">
        <f>VLOOKUP(A173,Adr!A:B,2,FALSE)</f>
        <v>#N/A</v>
      </c>
      <c r="C173" s="185"/>
      <c r="D173" s="289"/>
      <c r="E173" s="173"/>
      <c r="F173" s="166"/>
      <c r="G173" s="169"/>
      <c r="H173" s="169"/>
      <c r="I173" s="192" t="str">
        <f t="shared" si="22"/>
        <v/>
      </c>
      <c r="J173" s="167" t="str">
        <f t="shared" si="23"/>
        <v/>
      </c>
      <c r="K173" s="5"/>
      <c r="L173" s="167" t="str">
        <f t="shared" si="19"/>
        <v/>
      </c>
      <c r="M173" s="5" t="e">
        <f t="shared" si="20"/>
        <v>#N/A</v>
      </c>
      <c r="N173" s="3" t="str">
        <f t="shared" si="21"/>
        <v/>
      </c>
    </row>
    <row r="174" spans="1:14" x14ac:dyDescent="0.2">
      <c r="A174" s="178"/>
      <c r="B174" s="204" t="e">
        <f>VLOOKUP(A174,Adr!A:B,2,FALSE)</f>
        <v>#N/A</v>
      </c>
      <c r="C174" s="190"/>
      <c r="D174" s="290"/>
      <c r="E174" s="230"/>
      <c r="F174" s="166"/>
      <c r="G174" s="169"/>
      <c r="H174" s="169"/>
      <c r="I174" s="192" t="str">
        <f t="shared" si="22"/>
        <v/>
      </c>
      <c r="J174" s="167" t="str">
        <f t="shared" si="23"/>
        <v/>
      </c>
      <c r="K174" s="5"/>
      <c r="L174" s="167" t="str">
        <f t="shared" si="19"/>
        <v/>
      </c>
      <c r="M174" s="5" t="e">
        <f t="shared" si="20"/>
        <v>#N/A</v>
      </c>
      <c r="N174" s="3" t="str">
        <f t="shared" si="21"/>
        <v/>
      </c>
    </row>
    <row r="175" spans="1:14" x14ac:dyDescent="0.2">
      <c r="A175" s="202"/>
      <c r="B175" s="204" t="e">
        <f>VLOOKUP(A175,Adr!A:B,2,FALSE)</f>
        <v>#N/A</v>
      </c>
      <c r="C175" s="185"/>
      <c r="D175" s="289"/>
      <c r="E175" s="173"/>
      <c r="F175" s="166"/>
      <c r="G175" s="169"/>
      <c r="H175" s="169"/>
      <c r="I175" s="192" t="str">
        <f t="shared" si="22"/>
        <v/>
      </c>
      <c r="J175" s="167" t="str">
        <f t="shared" si="23"/>
        <v/>
      </c>
      <c r="K175" s="5"/>
      <c r="L175" s="167" t="str">
        <f t="shared" si="19"/>
        <v/>
      </c>
      <c r="M175" s="5" t="e">
        <f t="shared" si="20"/>
        <v>#N/A</v>
      </c>
      <c r="N175" s="3" t="str">
        <f t="shared" si="21"/>
        <v/>
      </c>
    </row>
    <row r="176" spans="1:14" x14ac:dyDescent="0.2">
      <c r="A176" s="166"/>
      <c r="B176" s="204" t="e">
        <f>VLOOKUP(A176,Adr!A:B,2,FALSE)</f>
        <v>#N/A</v>
      </c>
      <c r="C176" s="196"/>
      <c r="D176" s="291"/>
      <c r="E176" s="230"/>
      <c r="F176" s="166"/>
      <c r="G176" s="169"/>
      <c r="H176" s="169"/>
      <c r="I176" s="192" t="str">
        <f t="shared" si="22"/>
        <v/>
      </c>
      <c r="J176" s="167" t="str">
        <f t="shared" si="23"/>
        <v/>
      </c>
      <c r="K176" s="5"/>
      <c r="L176" s="167" t="str">
        <f t="shared" si="19"/>
        <v/>
      </c>
      <c r="M176" s="5" t="e">
        <f t="shared" si="20"/>
        <v>#N/A</v>
      </c>
      <c r="N176" s="3" t="str">
        <f t="shared" si="21"/>
        <v/>
      </c>
    </row>
    <row r="177" spans="1:14" x14ac:dyDescent="0.2">
      <c r="A177" s="166"/>
      <c r="B177" s="204" t="e">
        <f>VLOOKUP(A177,Adr!A:B,2,FALSE)</f>
        <v>#N/A</v>
      </c>
      <c r="C177" s="196"/>
      <c r="D177" s="291"/>
      <c r="E177" s="173"/>
      <c r="F177" s="166"/>
      <c r="G177" s="169"/>
      <c r="H177" s="169"/>
      <c r="I177" s="192" t="str">
        <f t="shared" si="22"/>
        <v/>
      </c>
      <c r="J177" s="167" t="str">
        <f t="shared" si="23"/>
        <v/>
      </c>
      <c r="K177" s="5"/>
      <c r="L177" s="167" t="str">
        <f t="shared" si="19"/>
        <v/>
      </c>
      <c r="M177" s="5" t="e">
        <f t="shared" si="20"/>
        <v>#N/A</v>
      </c>
      <c r="N177" s="3" t="str">
        <f t="shared" si="21"/>
        <v/>
      </c>
    </row>
    <row r="178" spans="1:14" x14ac:dyDescent="0.2">
      <c r="A178" s="166"/>
      <c r="B178" s="204" t="e">
        <f>VLOOKUP(A178,Adr!A:B,2,FALSE)</f>
        <v>#N/A</v>
      </c>
      <c r="C178" s="196"/>
      <c r="D178" s="291"/>
      <c r="E178" s="230"/>
      <c r="F178" s="166"/>
      <c r="G178" s="169"/>
      <c r="H178" s="169"/>
      <c r="I178" s="192" t="str">
        <f t="shared" si="22"/>
        <v/>
      </c>
      <c r="J178" s="167" t="str">
        <f t="shared" si="23"/>
        <v/>
      </c>
      <c r="K178" s="5"/>
      <c r="L178" s="167" t="str">
        <f t="shared" si="19"/>
        <v/>
      </c>
      <c r="M178" s="5" t="e">
        <f t="shared" si="20"/>
        <v>#N/A</v>
      </c>
      <c r="N178" s="3" t="str">
        <f t="shared" si="21"/>
        <v/>
      </c>
    </row>
    <row r="179" spans="1:14" x14ac:dyDescent="0.2">
      <c r="A179" s="202"/>
      <c r="B179" s="204" t="e">
        <f>VLOOKUP(A179,Adr!A:B,2,FALSE)</f>
        <v>#N/A</v>
      </c>
      <c r="C179" s="185"/>
      <c r="D179" s="289"/>
      <c r="E179" s="173"/>
      <c r="F179" s="166"/>
      <c r="G179" s="169"/>
      <c r="H179" s="169"/>
      <c r="I179" s="192" t="str">
        <f t="shared" si="22"/>
        <v/>
      </c>
      <c r="J179" s="167" t="str">
        <f t="shared" si="23"/>
        <v/>
      </c>
      <c r="K179" s="5"/>
      <c r="L179" s="167" t="str">
        <f t="shared" si="19"/>
        <v/>
      </c>
      <c r="M179" s="5" t="e">
        <f t="shared" si="20"/>
        <v>#N/A</v>
      </c>
      <c r="N179" s="3" t="str">
        <f t="shared" si="21"/>
        <v/>
      </c>
    </row>
    <row r="180" spans="1:14" x14ac:dyDescent="0.2">
      <c r="A180" s="202"/>
      <c r="B180" s="204" t="e">
        <f>VLOOKUP(A180,Adr!A:B,2,FALSE)</f>
        <v>#N/A</v>
      </c>
      <c r="C180" s="196"/>
      <c r="D180" s="289"/>
      <c r="E180" s="230"/>
      <c r="F180" s="166"/>
      <c r="G180" s="169"/>
      <c r="H180" s="169"/>
      <c r="I180" s="192" t="str">
        <f t="shared" si="22"/>
        <v/>
      </c>
      <c r="J180" s="167" t="str">
        <f t="shared" si="23"/>
        <v/>
      </c>
      <c r="K180" s="5"/>
      <c r="L180" s="167" t="str">
        <f t="shared" si="19"/>
        <v/>
      </c>
      <c r="M180" s="5" t="e">
        <f t="shared" si="20"/>
        <v>#N/A</v>
      </c>
      <c r="N180" s="3" t="str">
        <f t="shared" si="21"/>
        <v/>
      </c>
    </row>
    <row r="181" spans="1:14" x14ac:dyDescent="0.2">
      <c r="A181" s="198"/>
      <c r="B181" s="204" t="e">
        <f>VLOOKUP(A181,Adr!A:B,2,FALSE)</f>
        <v>#N/A</v>
      </c>
      <c r="C181" s="169"/>
      <c r="D181" s="290"/>
      <c r="E181" s="173"/>
      <c r="F181" s="166"/>
      <c r="G181" s="169"/>
      <c r="H181" s="169"/>
      <c r="I181" s="192" t="str">
        <f t="shared" si="22"/>
        <v/>
      </c>
      <c r="J181" s="167" t="str">
        <f t="shared" si="23"/>
        <v/>
      </c>
      <c r="K181" s="5"/>
      <c r="L181" s="167" t="str">
        <f t="shared" si="19"/>
        <v/>
      </c>
      <c r="M181" s="5" t="e">
        <f t="shared" si="20"/>
        <v>#N/A</v>
      </c>
      <c r="N181" s="3" t="str">
        <f t="shared" si="21"/>
        <v/>
      </c>
    </row>
    <row r="182" spans="1:14" x14ac:dyDescent="0.2">
      <c r="A182" s="198"/>
      <c r="B182" s="204" t="e">
        <f>VLOOKUP(A182,Adr!A:B,2,FALSE)</f>
        <v>#N/A</v>
      </c>
      <c r="C182" s="190"/>
      <c r="D182" s="290"/>
      <c r="E182" s="230"/>
      <c r="F182" s="166"/>
      <c r="G182" s="169"/>
      <c r="H182" s="169"/>
      <c r="I182" s="192" t="str">
        <f t="shared" si="22"/>
        <v/>
      </c>
      <c r="J182" s="167" t="str">
        <f t="shared" si="23"/>
        <v/>
      </c>
      <c r="K182" s="5"/>
      <c r="L182" s="167" t="str">
        <f t="shared" si="19"/>
        <v/>
      </c>
      <c r="M182" s="5" t="e">
        <f t="shared" si="20"/>
        <v>#N/A</v>
      </c>
      <c r="N182" s="3" t="str">
        <f t="shared" si="21"/>
        <v/>
      </c>
    </row>
    <row r="183" spans="1:14" x14ac:dyDescent="0.2">
      <c r="A183" s="198"/>
      <c r="B183" s="204" t="e">
        <f>VLOOKUP(A183,Adr!A:B,2,FALSE)</f>
        <v>#N/A</v>
      </c>
      <c r="C183" s="185"/>
      <c r="D183" s="289"/>
      <c r="E183" s="173"/>
      <c r="F183" s="166"/>
      <c r="G183" s="169"/>
      <c r="H183" s="169"/>
      <c r="I183" s="192" t="str">
        <f t="shared" si="22"/>
        <v/>
      </c>
      <c r="J183" s="167" t="str">
        <f t="shared" si="23"/>
        <v/>
      </c>
      <c r="K183" s="5"/>
      <c r="L183" s="167" t="str">
        <f t="shared" si="19"/>
        <v/>
      </c>
      <c r="M183" s="5" t="e">
        <f t="shared" si="20"/>
        <v>#N/A</v>
      </c>
      <c r="N183" s="3" t="str">
        <f t="shared" si="21"/>
        <v/>
      </c>
    </row>
    <row r="184" spans="1:14" x14ac:dyDescent="0.2">
      <c r="A184" s="166"/>
      <c r="B184" s="204" t="e">
        <f>VLOOKUP(A184,Adr!A:B,2,FALSE)</f>
        <v>#N/A</v>
      </c>
      <c r="C184" s="185"/>
      <c r="D184" s="289"/>
      <c r="E184" s="230"/>
      <c r="F184" s="166"/>
      <c r="G184" s="169"/>
      <c r="H184" s="169"/>
      <c r="I184" s="192" t="str">
        <f t="shared" si="22"/>
        <v/>
      </c>
      <c r="J184" s="167" t="str">
        <f t="shared" si="23"/>
        <v/>
      </c>
      <c r="K184" s="5"/>
      <c r="L184" s="167" t="str">
        <f t="shared" si="19"/>
        <v/>
      </c>
      <c r="M184" s="5" t="e">
        <f t="shared" si="20"/>
        <v>#N/A</v>
      </c>
      <c r="N184" s="3" t="str">
        <f t="shared" si="21"/>
        <v/>
      </c>
    </row>
    <row r="185" spans="1:14" x14ac:dyDescent="0.2">
      <c r="A185" s="166"/>
      <c r="B185" s="204" t="e">
        <f>VLOOKUP(A185,Adr!A:B,2,FALSE)</f>
        <v>#N/A</v>
      </c>
      <c r="C185" s="196"/>
      <c r="D185" s="291"/>
      <c r="E185" s="173"/>
      <c r="F185" s="166"/>
      <c r="G185" s="169"/>
      <c r="H185" s="169"/>
      <c r="I185" s="192" t="str">
        <f t="shared" si="22"/>
        <v/>
      </c>
      <c r="J185" s="167" t="str">
        <f t="shared" si="23"/>
        <v/>
      </c>
      <c r="K185" s="5"/>
      <c r="L185" s="167" t="str">
        <f t="shared" si="19"/>
        <v/>
      </c>
      <c r="M185" s="5" t="e">
        <f t="shared" si="20"/>
        <v>#N/A</v>
      </c>
      <c r="N185" s="3" t="str">
        <f t="shared" si="21"/>
        <v/>
      </c>
    </row>
    <row r="186" spans="1:14" x14ac:dyDescent="0.2">
      <c r="A186" s="202"/>
      <c r="B186" s="204" t="e">
        <f>VLOOKUP(A186,Adr!A:B,2,FALSE)</f>
        <v>#N/A</v>
      </c>
      <c r="C186" s="169"/>
      <c r="D186" s="290"/>
      <c r="E186" s="230"/>
      <c r="F186" s="166"/>
      <c r="G186" s="169"/>
      <c r="H186" s="169"/>
      <c r="I186" s="192" t="str">
        <f t="shared" si="22"/>
        <v/>
      </c>
      <c r="J186" s="167" t="str">
        <f t="shared" si="23"/>
        <v/>
      </c>
      <c r="K186" s="5"/>
      <c r="L186" s="167" t="str">
        <f t="shared" si="19"/>
        <v/>
      </c>
      <c r="M186" s="5" t="e">
        <f t="shared" si="20"/>
        <v>#N/A</v>
      </c>
      <c r="N186" s="3" t="str">
        <f t="shared" si="21"/>
        <v/>
      </c>
    </row>
    <row r="187" spans="1:14" x14ac:dyDescent="0.2">
      <c r="A187" s="198"/>
      <c r="B187" s="204" t="e">
        <f>VLOOKUP(A187,Adr!A:B,2,FALSE)</f>
        <v>#N/A</v>
      </c>
      <c r="C187" s="196"/>
      <c r="D187" s="289"/>
      <c r="E187" s="173"/>
      <c r="F187" s="166"/>
      <c r="G187" s="169"/>
      <c r="H187" s="169"/>
      <c r="I187" s="192" t="str">
        <f t="shared" si="22"/>
        <v/>
      </c>
      <c r="J187" s="167" t="str">
        <f t="shared" si="23"/>
        <v/>
      </c>
      <c r="K187" s="5"/>
      <c r="L187" s="167" t="str">
        <f t="shared" si="19"/>
        <v/>
      </c>
      <c r="M187" s="5" t="e">
        <f t="shared" si="20"/>
        <v>#N/A</v>
      </c>
      <c r="N187" s="3" t="str">
        <f t="shared" si="21"/>
        <v/>
      </c>
    </row>
    <row r="188" spans="1:14" x14ac:dyDescent="0.2">
      <c r="A188" s="198"/>
      <c r="B188" s="204" t="e">
        <f>VLOOKUP(A188,Adr!A:B,2,FALSE)</f>
        <v>#N/A</v>
      </c>
      <c r="C188" s="196"/>
      <c r="D188" s="289"/>
      <c r="E188" s="230"/>
      <c r="F188" s="166"/>
      <c r="G188" s="169"/>
      <c r="H188" s="169"/>
      <c r="I188" s="192" t="str">
        <f t="shared" si="22"/>
        <v/>
      </c>
      <c r="J188" s="167" t="str">
        <f t="shared" si="23"/>
        <v/>
      </c>
      <c r="K188" s="5"/>
      <c r="L188" s="167" t="str">
        <f t="shared" si="19"/>
        <v/>
      </c>
      <c r="M188" s="5" t="e">
        <f t="shared" si="20"/>
        <v>#N/A</v>
      </c>
      <c r="N188" s="3" t="str">
        <f t="shared" si="21"/>
        <v/>
      </c>
    </row>
    <row r="189" spans="1:14" x14ac:dyDescent="0.2">
      <c r="A189" s="202"/>
      <c r="B189" s="204" t="e">
        <f>VLOOKUP(A189,Adr!A:B,2,FALSE)</f>
        <v>#N/A</v>
      </c>
      <c r="C189" s="185"/>
      <c r="D189" s="289"/>
      <c r="E189" s="173"/>
      <c r="F189" s="166"/>
      <c r="G189" s="169"/>
      <c r="H189" s="169"/>
      <c r="I189" s="192" t="str">
        <f t="shared" si="22"/>
        <v/>
      </c>
      <c r="J189" s="167" t="str">
        <f t="shared" si="23"/>
        <v/>
      </c>
      <c r="K189" s="5"/>
      <c r="L189" s="167" t="str">
        <f t="shared" si="19"/>
        <v/>
      </c>
      <c r="M189" s="5" t="e">
        <f t="shared" si="20"/>
        <v>#N/A</v>
      </c>
      <c r="N189" s="3" t="str">
        <f t="shared" si="21"/>
        <v/>
      </c>
    </row>
    <row r="190" spans="1:14" x14ac:dyDescent="0.2">
      <c r="A190" s="202"/>
      <c r="B190" s="204" t="e">
        <f>VLOOKUP(A190,Adr!A:B,2,FALSE)</f>
        <v>#N/A</v>
      </c>
      <c r="C190" s="185"/>
      <c r="D190" s="289"/>
      <c r="E190" s="230"/>
      <c r="F190" s="166"/>
      <c r="G190" s="169"/>
      <c r="H190" s="169"/>
      <c r="I190" s="192" t="str">
        <f t="shared" si="22"/>
        <v/>
      </c>
      <c r="J190" s="167" t="str">
        <f t="shared" si="23"/>
        <v/>
      </c>
      <c r="K190" s="5"/>
      <c r="L190" s="167" t="str">
        <f t="shared" si="19"/>
        <v/>
      </c>
      <c r="M190" s="5" t="e">
        <f t="shared" si="20"/>
        <v>#N/A</v>
      </c>
      <c r="N190" s="3" t="str">
        <f t="shared" si="21"/>
        <v/>
      </c>
    </row>
    <row r="191" spans="1:14" x14ac:dyDescent="0.2">
      <c r="A191" s="202"/>
      <c r="B191" s="204" t="e">
        <f>VLOOKUP(A191,Adr!A:B,2,FALSE)</f>
        <v>#N/A</v>
      </c>
      <c r="C191" s="169"/>
      <c r="D191" s="290"/>
      <c r="E191" s="173"/>
      <c r="F191" s="166"/>
      <c r="G191" s="169"/>
      <c r="H191" s="169"/>
      <c r="I191" s="192" t="str">
        <f t="shared" si="22"/>
        <v/>
      </c>
      <c r="J191" s="167" t="str">
        <f t="shared" si="23"/>
        <v/>
      </c>
      <c r="K191" s="5"/>
      <c r="L191" s="167" t="str">
        <f t="shared" si="19"/>
        <v/>
      </c>
      <c r="M191" s="5" t="e">
        <f t="shared" si="20"/>
        <v>#N/A</v>
      </c>
      <c r="N191" s="3" t="str">
        <f t="shared" si="21"/>
        <v/>
      </c>
    </row>
    <row r="192" spans="1:14" x14ac:dyDescent="0.2">
      <c r="A192" s="198"/>
      <c r="B192" s="204" t="e">
        <f>VLOOKUP(A192,Adr!A:B,2,FALSE)</f>
        <v>#N/A</v>
      </c>
      <c r="C192" s="169"/>
      <c r="D192" s="290"/>
      <c r="E192" s="230"/>
      <c r="F192" s="166"/>
      <c r="G192" s="169"/>
      <c r="H192" s="169"/>
      <c r="I192" s="192" t="str">
        <f t="shared" si="22"/>
        <v/>
      </c>
      <c r="J192" s="167" t="str">
        <f t="shared" si="23"/>
        <v/>
      </c>
      <c r="K192" s="5"/>
      <c r="L192" s="167" t="str">
        <f t="shared" si="19"/>
        <v/>
      </c>
      <c r="M192" s="5" t="e">
        <f t="shared" si="20"/>
        <v>#N/A</v>
      </c>
      <c r="N192" s="3" t="str">
        <f t="shared" si="21"/>
        <v/>
      </c>
    </row>
    <row r="193" spans="1:14" x14ac:dyDescent="0.2">
      <c r="A193" s="202"/>
      <c r="B193" s="204" t="e">
        <f>VLOOKUP(A193,Adr!A:B,2,FALSE)</f>
        <v>#N/A</v>
      </c>
      <c r="C193" s="185"/>
      <c r="D193" s="289"/>
      <c r="E193" s="173"/>
      <c r="F193" s="166"/>
      <c r="G193" s="169"/>
      <c r="H193" s="169"/>
      <c r="I193" s="192" t="str">
        <f t="shared" si="22"/>
        <v/>
      </c>
      <c r="J193" s="167" t="str">
        <f t="shared" si="23"/>
        <v/>
      </c>
      <c r="K193" s="5"/>
      <c r="L193" s="167" t="str">
        <f t="shared" si="19"/>
        <v/>
      </c>
      <c r="M193" s="5" t="e">
        <f t="shared" si="20"/>
        <v>#N/A</v>
      </c>
      <c r="N193" s="3" t="str">
        <f t="shared" si="21"/>
        <v/>
      </c>
    </row>
    <row r="194" spans="1:14" x14ac:dyDescent="0.2">
      <c r="A194" s="182"/>
      <c r="B194" s="204" t="e">
        <f>VLOOKUP(A194,Adr!A:B,2,FALSE)</f>
        <v>#N/A</v>
      </c>
      <c r="C194" s="196"/>
      <c r="D194" s="291"/>
      <c r="E194" s="230"/>
      <c r="F194" s="166"/>
      <c r="G194" s="169"/>
      <c r="H194" s="169"/>
      <c r="I194" s="192" t="str">
        <f t="shared" si="22"/>
        <v/>
      </c>
      <c r="J194" s="167" t="str">
        <f t="shared" si="23"/>
        <v/>
      </c>
      <c r="K194" s="5"/>
      <c r="L194" s="167" t="str">
        <f t="shared" si="19"/>
        <v/>
      </c>
      <c r="M194" s="5" t="e">
        <f t="shared" si="20"/>
        <v>#N/A</v>
      </c>
      <c r="N194" s="3" t="str">
        <f t="shared" si="21"/>
        <v/>
      </c>
    </row>
    <row r="195" spans="1:14" x14ac:dyDescent="0.2">
      <c r="A195" s="202"/>
      <c r="B195" s="204" t="e">
        <f>VLOOKUP(A195,Adr!A:B,2,FALSE)</f>
        <v>#N/A</v>
      </c>
      <c r="C195" s="196"/>
      <c r="D195" s="291"/>
      <c r="E195" s="173"/>
      <c r="F195" s="166"/>
      <c r="G195" s="169"/>
      <c r="H195" s="169"/>
      <c r="I195" s="192" t="str">
        <f t="shared" si="22"/>
        <v/>
      </c>
      <c r="J195" s="167" t="str">
        <f t="shared" si="23"/>
        <v/>
      </c>
      <c r="K195" s="5"/>
      <c r="L195" s="167" t="str">
        <f t="shared" si="19"/>
        <v/>
      </c>
      <c r="M195" s="5" t="e">
        <f t="shared" si="20"/>
        <v>#N/A</v>
      </c>
      <c r="N195" s="3" t="str">
        <f t="shared" si="21"/>
        <v/>
      </c>
    </row>
    <row r="196" spans="1:14" x14ac:dyDescent="0.2">
      <c r="A196" s="198"/>
      <c r="B196" s="204" t="e">
        <f>VLOOKUP(A196,Adr!A:B,2,FALSE)</f>
        <v>#N/A</v>
      </c>
      <c r="C196" s="169"/>
      <c r="D196" s="290"/>
      <c r="E196" s="230"/>
      <c r="F196" s="166"/>
      <c r="G196" s="169"/>
      <c r="H196" s="169"/>
      <c r="I196" s="192" t="str">
        <f t="shared" si="22"/>
        <v/>
      </c>
      <c r="J196" s="167" t="str">
        <f t="shared" si="23"/>
        <v/>
      </c>
      <c r="K196" s="5"/>
      <c r="L196" s="167" t="str">
        <f t="shared" si="19"/>
        <v/>
      </c>
      <c r="M196" s="5" t="e">
        <f t="shared" si="20"/>
        <v>#N/A</v>
      </c>
      <c r="N196" s="3" t="str">
        <f t="shared" si="21"/>
        <v/>
      </c>
    </row>
    <row r="197" spans="1:14" x14ac:dyDescent="0.2">
      <c r="A197" s="166"/>
      <c r="B197" s="204" t="e">
        <f>VLOOKUP(A197,Adr!A:B,2,FALSE)</f>
        <v>#N/A</v>
      </c>
      <c r="C197" s="196"/>
      <c r="D197" s="291"/>
      <c r="E197" s="173"/>
      <c r="F197" s="166"/>
      <c r="G197" s="169"/>
      <c r="H197" s="169"/>
      <c r="I197" s="192" t="str">
        <f t="shared" si="22"/>
        <v/>
      </c>
      <c r="J197" s="167" t="str">
        <f t="shared" si="23"/>
        <v/>
      </c>
      <c r="K197" s="5"/>
      <c r="L197" s="167" t="str">
        <f t="shared" si="19"/>
        <v/>
      </c>
      <c r="M197" s="5" t="e">
        <f t="shared" si="20"/>
        <v>#N/A</v>
      </c>
      <c r="N197" s="3" t="str">
        <f t="shared" si="21"/>
        <v/>
      </c>
    </row>
    <row r="198" spans="1:14" x14ac:dyDescent="0.2">
      <c r="A198" s="166"/>
      <c r="B198" s="204" t="e">
        <f>VLOOKUP(A198,Adr!A:B,2,FALSE)</f>
        <v>#N/A</v>
      </c>
      <c r="C198" s="196"/>
      <c r="D198" s="291"/>
      <c r="E198" s="230"/>
      <c r="F198" s="166"/>
      <c r="G198" s="169"/>
      <c r="H198" s="169"/>
      <c r="I198" s="192" t="str">
        <f t="shared" si="22"/>
        <v/>
      </c>
      <c r="J198" s="167" t="str">
        <f t="shared" si="23"/>
        <v/>
      </c>
      <c r="K198" s="5"/>
      <c r="L198" s="167" t="str">
        <f t="shared" si="19"/>
        <v/>
      </c>
      <c r="M198" s="5" t="e">
        <f t="shared" si="20"/>
        <v>#N/A</v>
      </c>
      <c r="N198" s="3" t="str">
        <f t="shared" si="21"/>
        <v/>
      </c>
    </row>
    <row r="199" spans="1:14" x14ac:dyDescent="0.2">
      <c r="A199" s="182"/>
      <c r="B199" s="204" t="e">
        <f>VLOOKUP(A199,Adr!A:B,2,FALSE)</f>
        <v>#N/A</v>
      </c>
      <c r="C199" s="185"/>
      <c r="D199" s="289"/>
      <c r="E199" s="173"/>
      <c r="F199" s="166"/>
      <c r="G199" s="169"/>
      <c r="H199" s="169"/>
      <c r="I199" s="192" t="str">
        <f t="shared" si="22"/>
        <v/>
      </c>
      <c r="J199" s="167" t="str">
        <f t="shared" si="23"/>
        <v/>
      </c>
      <c r="K199" s="5"/>
      <c r="L199" s="167" t="str">
        <f t="shared" si="19"/>
        <v/>
      </c>
      <c r="M199" s="5" t="e">
        <f t="shared" si="20"/>
        <v>#N/A</v>
      </c>
      <c r="N199" s="3" t="str">
        <f t="shared" si="21"/>
        <v/>
      </c>
    </row>
    <row r="200" spans="1:14" x14ac:dyDescent="0.2">
      <c r="A200" s="202"/>
      <c r="B200" s="204" t="e">
        <f>VLOOKUP(A200,Adr!A:B,2,FALSE)</f>
        <v>#N/A</v>
      </c>
      <c r="C200" s="169"/>
      <c r="D200" s="291"/>
      <c r="E200" s="230"/>
      <c r="F200" s="166"/>
      <c r="G200" s="169"/>
      <c r="H200" s="169"/>
      <c r="I200" s="192" t="str">
        <f t="shared" si="22"/>
        <v/>
      </c>
      <c r="J200" s="167" t="str">
        <f t="shared" si="23"/>
        <v/>
      </c>
      <c r="K200" s="5"/>
      <c r="L200" s="167" t="str">
        <f t="shared" si="19"/>
        <v/>
      </c>
      <c r="M200" s="5" t="e">
        <f t="shared" si="20"/>
        <v>#N/A</v>
      </c>
      <c r="N200" s="3" t="str">
        <f t="shared" si="21"/>
        <v/>
      </c>
    </row>
    <row r="201" spans="1:14" x14ac:dyDescent="0.2">
      <c r="A201" s="182"/>
      <c r="B201" s="204" t="e">
        <f>VLOOKUP(A201,Adr!A:B,2,FALSE)</f>
        <v>#N/A</v>
      </c>
      <c r="C201" s="185"/>
      <c r="D201" s="289"/>
      <c r="E201" s="173"/>
      <c r="F201" s="166"/>
      <c r="G201" s="169"/>
      <c r="H201" s="169"/>
      <c r="I201" s="192" t="str">
        <f t="shared" si="22"/>
        <v/>
      </c>
      <c r="J201" s="167" t="str">
        <f t="shared" si="23"/>
        <v/>
      </c>
      <c r="K201" s="5"/>
      <c r="L201" s="167" t="str">
        <f t="shared" si="19"/>
        <v/>
      </c>
      <c r="M201" s="5" t="e">
        <f t="shared" si="20"/>
        <v>#N/A</v>
      </c>
      <c r="N201" s="3" t="str">
        <f t="shared" si="21"/>
        <v/>
      </c>
    </row>
    <row r="202" spans="1:14" x14ac:dyDescent="0.2">
      <c r="A202" s="166"/>
      <c r="B202" s="204" t="e">
        <f>VLOOKUP(A202,Adr!A:B,2,FALSE)</f>
        <v>#N/A</v>
      </c>
      <c r="C202" s="196"/>
      <c r="D202" s="291"/>
      <c r="E202" s="230"/>
      <c r="F202" s="166"/>
      <c r="G202" s="169"/>
      <c r="H202" s="169"/>
      <c r="I202" s="192" t="str">
        <f t="shared" si="22"/>
        <v/>
      </c>
      <c r="J202" s="167" t="str">
        <f t="shared" si="23"/>
        <v/>
      </c>
      <c r="K202" s="5"/>
      <c r="L202" s="167" t="str">
        <f t="shared" si="19"/>
        <v/>
      </c>
      <c r="M202" s="5" t="e">
        <f t="shared" si="20"/>
        <v>#N/A</v>
      </c>
      <c r="N202" s="3" t="str">
        <f t="shared" si="21"/>
        <v/>
      </c>
    </row>
    <row r="203" spans="1:14" x14ac:dyDescent="0.2">
      <c r="A203" s="182"/>
      <c r="B203" s="204" t="e">
        <f>VLOOKUP(A203,Adr!A:B,2,FALSE)</f>
        <v>#N/A</v>
      </c>
      <c r="C203" s="185"/>
      <c r="D203" s="289"/>
      <c r="E203" s="173"/>
      <c r="F203" s="166"/>
      <c r="G203" s="169"/>
      <c r="H203" s="169"/>
      <c r="I203" s="192" t="str">
        <f t="shared" si="22"/>
        <v/>
      </c>
      <c r="J203" s="167" t="str">
        <f t="shared" si="23"/>
        <v/>
      </c>
      <c r="K203" s="5"/>
      <c r="L203" s="167" t="str">
        <f t="shared" si="19"/>
        <v/>
      </c>
      <c r="M203" s="5" t="e">
        <f t="shared" si="20"/>
        <v>#N/A</v>
      </c>
      <c r="N203" s="3" t="str">
        <f t="shared" si="21"/>
        <v/>
      </c>
    </row>
    <row r="204" spans="1:14" x14ac:dyDescent="0.2">
      <c r="A204" s="202"/>
      <c r="B204" s="204" t="e">
        <f>VLOOKUP(A204,Adr!A:B,2,FALSE)</f>
        <v>#N/A</v>
      </c>
      <c r="C204" s="169"/>
      <c r="D204" s="290"/>
      <c r="E204" s="230"/>
      <c r="F204" s="166"/>
      <c r="G204" s="169"/>
      <c r="H204" s="169"/>
      <c r="I204" s="192" t="str">
        <f t="shared" si="22"/>
        <v/>
      </c>
      <c r="J204" s="167" t="str">
        <f t="shared" si="23"/>
        <v/>
      </c>
      <c r="K204" s="5"/>
      <c r="L204" s="167" t="str">
        <f t="shared" si="19"/>
        <v/>
      </c>
      <c r="M204" s="5" t="e">
        <f t="shared" si="20"/>
        <v>#N/A</v>
      </c>
      <c r="N204" s="3" t="str">
        <f t="shared" si="21"/>
        <v/>
      </c>
    </row>
    <row r="205" spans="1:14" x14ac:dyDescent="0.2">
      <c r="A205" s="198"/>
      <c r="B205" s="204" t="e">
        <f>VLOOKUP(A205,Adr!A:B,2,FALSE)</f>
        <v>#N/A</v>
      </c>
      <c r="C205" s="185"/>
      <c r="D205" s="289"/>
      <c r="E205" s="173"/>
      <c r="F205" s="166"/>
      <c r="G205" s="169"/>
      <c r="H205" s="169"/>
      <c r="I205" s="192" t="str">
        <f t="shared" si="22"/>
        <v/>
      </c>
      <c r="J205" s="167" t="str">
        <f t="shared" si="23"/>
        <v/>
      </c>
      <c r="K205" s="5"/>
      <c r="L205" s="167" t="str">
        <f t="shared" si="19"/>
        <v/>
      </c>
      <c r="M205" s="5" t="e">
        <f t="shared" si="20"/>
        <v>#N/A</v>
      </c>
      <c r="N205" s="3" t="str">
        <f t="shared" si="21"/>
        <v/>
      </c>
    </row>
    <row r="206" spans="1:14" x14ac:dyDescent="0.2">
      <c r="A206" s="202"/>
      <c r="B206" s="204" t="e">
        <f>VLOOKUP(A206,Adr!A:B,2,FALSE)</f>
        <v>#N/A</v>
      </c>
      <c r="C206" s="185"/>
      <c r="D206" s="289"/>
      <c r="E206" s="230"/>
      <c r="F206" s="166"/>
      <c r="G206" s="169"/>
      <c r="H206" s="169"/>
      <c r="I206" s="192" t="str">
        <f t="shared" si="22"/>
        <v/>
      </c>
      <c r="J206" s="167" t="str">
        <f t="shared" si="23"/>
        <v/>
      </c>
      <c r="K206" s="5"/>
      <c r="L206" s="167" t="str">
        <f t="shared" si="19"/>
        <v/>
      </c>
      <c r="M206" s="5" t="e">
        <f t="shared" si="20"/>
        <v>#N/A</v>
      </c>
      <c r="N206" s="3" t="str">
        <f t="shared" si="21"/>
        <v/>
      </c>
    </row>
    <row r="207" spans="1:14" x14ac:dyDescent="0.2">
      <c r="A207" s="198"/>
      <c r="B207" s="204" t="e">
        <f>VLOOKUP(A207,Adr!A:B,2,FALSE)</f>
        <v>#N/A</v>
      </c>
      <c r="C207" s="169"/>
      <c r="D207" s="290"/>
      <c r="E207" s="173"/>
      <c r="F207" s="166"/>
      <c r="G207" s="169"/>
      <c r="H207" s="169"/>
      <c r="I207" s="192" t="str">
        <f t="shared" si="22"/>
        <v/>
      </c>
      <c r="J207" s="167" t="str">
        <f t="shared" si="23"/>
        <v/>
      </c>
      <c r="K207" s="5"/>
      <c r="L207" s="167" t="str">
        <f t="shared" si="19"/>
        <v/>
      </c>
      <c r="M207" s="5" t="e">
        <f t="shared" si="20"/>
        <v>#N/A</v>
      </c>
      <c r="N207" s="3" t="str">
        <f t="shared" si="21"/>
        <v/>
      </c>
    </row>
    <row r="208" spans="1:14" x14ac:dyDescent="0.2">
      <c r="A208" s="166"/>
      <c r="B208" s="204" t="e">
        <f>VLOOKUP(A208,Adr!A:B,2,FALSE)</f>
        <v>#N/A</v>
      </c>
      <c r="C208" s="185"/>
      <c r="D208" s="291"/>
      <c r="E208" s="230"/>
      <c r="F208" s="166"/>
      <c r="G208" s="169"/>
      <c r="H208" s="169"/>
      <c r="I208" s="192" t="str">
        <f t="shared" si="22"/>
        <v/>
      </c>
      <c r="J208" s="167" t="str">
        <f t="shared" si="23"/>
        <v/>
      </c>
      <c r="K208" s="5"/>
      <c r="L208" s="167" t="str">
        <f t="shared" si="19"/>
        <v/>
      </c>
      <c r="M208" s="5" t="e">
        <f t="shared" si="20"/>
        <v>#N/A</v>
      </c>
      <c r="N208" s="3" t="str">
        <f t="shared" si="21"/>
        <v/>
      </c>
    </row>
    <row r="209" spans="1:14" x14ac:dyDescent="0.2">
      <c r="A209" s="166"/>
      <c r="B209" s="204" t="e">
        <f>VLOOKUP(A209,Adr!A:B,2,FALSE)</f>
        <v>#N/A</v>
      </c>
      <c r="C209" s="196"/>
      <c r="D209" s="291"/>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x14ac:dyDescent="0.2">
      <c r="A210" s="198"/>
      <c r="B210" s="204" t="e">
        <f>VLOOKUP(A210,Adr!A:B,2,FALSE)</f>
        <v>#N/A</v>
      </c>
      <c r="C210" s="169"/>
      <c r="D210" s="290"/>
      <c r="E210" s="230"/>
      <c r="F210" s="166"/>
      <c r="G210" s="169"/>
      <c r="H210" s="169"/>
      <c r="I210" s="192" t="str">
        <f t="shared" si="22"/>
        <v/>
      </c>
      <c r="J210" s="167" t="str">
        <f t="shared" si="23"/>
        <v/>
      </c>
      <c r="K210" s="5"/>
      <c r="L210" s="167" t="str">
        <f t="shared" si="24"/>
        <v/>
      </c>
      <c r="M210" s="5" t="e">
        <f t="shared" si="25"/>
        <v>#N/A</v>
      </c>
      <c r="N210" s="3" t="str">
        <f t="shared" si="26"/>
        <v/>
      </c>
    </row>
    <row r="211" spans="1:14" x14ac:dyDescent="0.2">
      <c r="A211" s="198"/>
      <c r="B211" s="204" t="e">
        <f>VLOOKUP(A211,Adr!A:B,2,FALSE)</f>
        <v>#N/A</v>
      </c>
      <c r="C211" s="169"/>
      <c r="D211" s="291"/>
      <c r="E211" s="173"/>
      <c r="F211" s="166"/>
      <c r="G211" s="169"/>
      <c r="H211" s="169"/>
      <c r="I211" s="192" t="str">
        <f t="shared" si="22"/>
        <v/>
      </c>
      <c r="J211" s="167" t="str">
        <f t="shared" si="23"/>
        <v/>
      </c>
      <c r="K211" s="5"/>
      <c r="L211" s="167" t="str">
        <f t="shared" si="24"/>
        <v/>
      </c>
      <c r="M211" s="5" t="e">
        <f t="shared" si="25"/>
        <v>#N/A</v>
      </c>
      <c r="N211" s="3" t="str">
        <f t="shared" si="26"/>
        <v/>
      </c>
    </row>
    <row r="212" spans="1:14" x14ac:dyDescent="0.2">
      <c r="A212" s="182"/>
      <c r="B212" s="204" t="e">
        <f>VLOOKUP(A212,Adr!A:B,2,FALSE)</f>
        <v>#N/A</v>
      </c>
      <c r="C212" s="169"/>
      <c r="D212" s="290"/>
      <c r="E212" s="230"/>
      <c r="F212" s="166"/>
      <c r="G212" s="169"/>
      <c r="H212" s="169"/>
      <c r="I212" s="192" t="str">
        <f t="shared" si="22"/>
        <v/>
      </c>
      <c r="J212" s="167" t="str">
        <f t="shared" si="23"/>
        <v/>
      </c>
      <c r="K212" s="5"/>
      <c r="L212" s="167" t="str">
        <f t="shared" si="24"/>
        <v/>
      </c>
      <c r="M212" s="5" t="e">
        <f t="shared" si="25"/>
        <v>#N/A</v>
      </c>
      <c r="N212" s="3" t="str">
        <f t="shared" si="26"/>
        <v/>
      </c>
    </row>
    <row r="213" spans="1:14" x14ac:dyDescent="0.2">
      <c r="A213" s="182"/>
      <c r="B213" s="204" t="e">
        <f>VLOOKUP(A213,Adr!A:B,2,FALSE)</f>
        <v>#N/A</v>
      </c>
      <c r="C213" s="185"/>
      <c r="D213" s="289"/>
      <c r="E213" s="173"/>
      <c r="F213" s="166"/>
      <c r="G213" s="169"/>
      <c r="H213" s="169"/>
      <c r="I213" s="192" t="str">
        <f t="shared" si="22"/>
        <v/>
      </c>
      <c r="J213" s="167" t="str">
        <f t="shared" si="23"/>
        <v/>
      </c>
      <c r="K213" s="5"/>
      <c r="L213" s="167" t="str">
        <f t="shared" si="24"/>
        <v/>
      </c>
      <c r="M213" s="5" t="e">
        <f t="shared" si="25"/>
        <v>#N/A</v>
      </c>
      <c r="N213" s="3" t="str">
        <f t="shared" si="26"/>
        <v/>
      </c>
    </row>
    <row r="214" spans="1:14" x14ac:dyDescent="0.2">
      <c r="A214" s="202"/>
      <c r="B214" s="204" t="e">
        <f>VLOOKUP(A214,Adr!A:B,2,FALSE)</f>
        <v>#N/A</v>
      </c>
      <c r="C214" s="196"/>
      <c r="D214" s="291"/>
      <c r="E214" s="230"/>
      <c r="F214" s="166"/>
      <c r="G214" s="169"/>
      <c r="H214" s="169"/>
      <c r="I214" s="192" t="str">
        <f t="shared" si="22"/>
        <v/>
      </c>
      <c r="J214" s="167" t="str">
        <f t="shared" si="23"/>
        <v/>
      </c>
      <c r="K214" s="5"/>
      <c r="L214" s="167" t="str">
        <f t="shared" si="24"/>
        <v/>
      </c>
      <c r="M214" s="5" t="e">
        <f t="shared" si="25"/>
        <v>#N/A</v>
      </c>
      <c r="N214" s="3" t="str">
        <f t="shared" si="26"/>
        <v/>
      </c>
    </row>
    <row r="215" spans="1:14" x14ac:dyDescent="0.2">
      <c r="A215" s="166"/>
      <c r="B215" s="204" t="e">
        <f>VLOOKUP(A215,Adr!A:B,2,FALSE)</f>
        <v>#N/A</v>
      </c>
      <c r="C215" s="185"/>
      <c r="D215" s="289"/>
      <c r="E215" s="173"/>
      <c r="F215" s="166"/>
      <c r="G215" s="169"/>
      <c r="H215" s="169"/>
      <c r="I215" s="192" t="str">
        <f t="shared" si="22"/>
        <v/>
      </c>
      <c r="J215" s="167" t="str">
        <f t="shared" si="23"/>
        <v/>
      </c>
      <c r="K215" s="5"/>
      <c r="L215" s="167" t="str">
        <f t="shared" si="24"/>
        <v/>
      </c>
      <c r="M215" s="5" t="e">
        <f t="shared" si="25"/>
        <v>#N/A</v>
      </c>
      <c r="N215" s="3" t="str">
        <f t="shared" si="26"/>
        <v/>
      </c>
    </row>
    <row r="216" spans="1:14" x14ac:dyDescent="0.2">
      <c r="A216" s="198"/>
      <c r="B216" s="204" t="e">
        <f>VLOOKUP(A216,Adr!A:B,2,FALSE)</f>
        <v>#N/A</v>
      </c>
      <c r="C216" s="185"/>
      <c r="D216" s="289"/>
      <c r="E216" s="230"/>
      <c r="F216" s="166"/>
      <c r="G216" s="169"/>
      <c r="H216" s="169"/>
      <c r="I216" s="192" t="str">
        <f t="shared" si="22"/>
        <v/>
      </c>
      <c r="J216" s="167" t="str">
        <f t="shared" si="23"/>
        <v/>
      </c>
      <c r="K216" s="5"/>
      <c r="L216" s="167" t="str">
        <f t="shared" si="24"/>
        <v/>
      </c>
      <c r="M216" s="5" t="e">
        <f t="shared" si="25"/>
        <v>#N/A</v>
      </c>
      <c r="N216" s="3" t="str">
        <f t="shared" si="26"/>
        <v/>
      </c>
    </row>
    <row r="217" spans="1:14" x14ac:dyDescent="0.2">
      <c r="A217" s="202"/>
      <c r="B217" s="204" t="e">
        <f>VLOOKUP(A217,Adr!A:B,2,FALSE)</f>
        <v>#N/A</v>
      </c>
      <c r="C217" s="185"/>
      <c r="D217" s="289"/>
      <c r="E217" s="173"/>
      <c r="F217" s="166"/>
      <c r="G217" s="169"/>
      <c r="H217" s="169"/>
      <c r="I217" s="192" t="str">
        <f t="shared" si="22"/>
        <v/>
      </c>
      <c r="J217" s="167" t="str">
        <f t="shared" si="23"/>
        <v/>
      </c>
      <c r="K217" s="5"/>
      <c r="L217" s="167" t="str">
        <f t="shared" si="24"/>
        <v/>
      </c>
      <c r="M217" s="5" t="e">
        <f t="shared" si="25"/>
        <v>#N/A</v>
      </c>
      <c r="N217" s="3" t="str">
        <f t="shared" si="26"/>
        <v/>
      </c>
    </row>
    <row r="218" spans="1:14" x14ac:dyDescent="0.2">
      <c r="A218" s="202"/>
      <c r="B218" s="204" t="e">
        <f>VLOOKUP(A218,Adr!A:B,2,FALSE)</f>
        <v>#N/A</v>
      </c>
      <c r="C218" s="196"/>
      <c r="D218" s="291"/>
      <c r="E218" s="230"/>
      <c r="F218" s="166"/>
      <c r="G218" s="169"/>
      <c r="H218" s="169"/>
      <c r="I218" s="192" t="str">
        <f t="shared" si="22"/>
        <v/>
      </c>
      <c r="J218" s="167" t="str">
        <f t="shared" si="23"/>
        <v/>
      </c>
      <c r="K218" s="5"/>
      <c r="L218" s="167" t="str">
        <f t="shared" si="24"/>
        <v/>
      </c>
      <c r="M218" s="5" t="e">
        <f t="shared" si="25"/>
        <v>#N/A</v>
      </c>
      <c r="N218" s="3" t="str">
        <f t="shared" si="26"/>
        <v/>
      </c>
    </row>
    <row r="219" spans="1:14" x14ac:dyDescent="0.2">
      <c r="A219" s="202"/>
      <c r="B219" s="204" t="e">
        <f>VLOOKUP(A219,Adr!A:B,2,FALSE)</f>
        <v>#N/A</v>
      </c>
      <c r="C219" s="190"/>
      <c r="D219" s="290"/>
      <c r="E219" s="173"/>
      <c r="F219" s="166"/>
      <c r="G219" s="169"/>
      <c r="H219" s="169"/>
      <c r="I219" s="192" t="str">
        <f t="shared" si="22"/>
        <v/>
      </c>
      <c r="J219" s="167" t="str">
        <f t="shared" si="23"/>
        <v/>
      </c>
      <c r="K219" s="5"/>
      <c r="L219" s="167" t="str">
        <f t="shared" si="24"/>
        <v/>
      </c>
      <c r="M219" s="5" t="e">
        <f t="shared" si="25"/>
        <v>#N/A</v>
      </c>
      <c r="N219" s="3" t="str">
        <f t="shared" si="26"/>
        <v/>
      </c>
    </row>
    <row r="220" spans="1:14" x14ac:dyDescent="0.2">
      <c r="A220" s="202"/>
      <c r="B220" s="204" t="e">
        <f>VLOOKUP(A220,Adr!A:B,2,FALSE)</f>
        <v>#N/A</v>
      </c>
      <c r="C220" s="185"/>
      <c r="D220" s="291"/>
      <c r="E220" s="230"/>
      <c r="F220" s="166"/>
      <c r="G220" s="169"/>
      <c r="H220" s="169"/>
      <c r="I220" s="192" t="str">
        <f t="shared" si="22"/>
        <v/>
      </c>
      <c r="J220" s="167" t="str">
        <f t="shared" si="23"/>
        <v/>
      </c>
      <c r="K220" s="5"/>
      <c r="L220" s="167" t="str">
        <f t="shared" si="24"/>
        <v/>
      </c>
      <c r="M220" s="5" t="e">
        <f t="shared" si="25"/>
        <v>#N/A</v>
      </c>
      <c r="N220" s="3" t="str">
        <f t="shared" si="26"/>
        <v/>
      </c>
    </row>
    <row r="221" spans="1:14" x14ac:dyDescent="0.2">
      <c r="A221" s="198"/>
      <c r="B221" s="204" t="e">
        <f>VLOOKUP(A221,Adr!A:B,2,FALSE)</f>
        <v>#N/A</v>
      </c>
      <c r="C221" s="169"/>
      <c r="D221" s="290"/>
      <c r="E221" s="173"/>
      <c r="F221" s="166"/>
      <c r="G221" s="169"/>
      <c r="H221" s="169"/>
      <c r="I221" s="192" t="str">
        <f t="shared" si="22"/>
        <v/>
      </c>
      <c r="J221" s="167" t="str">
        <f t="shared" si="23"/>
        <v/>
      </c>
      <c r="K221" s="5"/>
      <c r="L221" s="167" t="str">
        <f t="shared" si="24"/>
        <v/>
      </c>
      <c r="M221" s="5" t="e">
        <f t="shared" si="25"/>
        <v>#N/A</v>
      </c>
      <c r="N221" s="3" t="str">
        <f t="shared" si="26"/>
        <v/>
      </c>
    </row>
    <row r="222" spans="1:14" x14ac:dyDescent="0.2">
      <c r="A222" s="198"/>
      <c r="B222" s="204" t="e">
        <f>VLOOKUP(A222,Adr!A:B,2,FALSE)</f>
        <v>#N/A</v>
      </c>
      <c r="C222" s="169"/>
      <c r="D222" s="290"/>
      <c r="E222" s="230"/>
      <c r="F222" s="166"/>
      <c r="G222" s="169"/>
      <c r="H222" s="169"/>
      <c r="I222" s="192" t="str">
        <f t="shared" si="22"/>
        <v/>
      </c>
      <c r="J222" s="167" t="str">
        <f t="shared" si="23"/>
        <v/>
      </c>
      <c r="K222" s="5"/>
      <c r="L222" s="167" t="str">
        <f t="shared" si="24"/>
        <v/>
      </c>
      <c r="M222" s="5" t="e">
        <f t="shared" si="25"/>
        <v>#N/A</v>
      </c>
      <c r="N222" s="3" t="str">
        <f t="shared" si="26"/>
        <v/>
      </c>
    </row>
    <row r="223" spans="1:14" x14ac:dyDescent="0.2">
      <c r="A223" s="198"/>
      <c r="B223" s="204" t="e">
        <f>VLOOKUP(A223,Adr!A:B,2,FALSE)</f>
        <v>#N/A</v>
      </c>
      <c r="C223" s="185"/>
      <c r="D223" s="289"/>
      <c r="E223" s="173"/>
      <c r="F223" s="166"/>
      <c r="G223" s="169"/>
      <c r="H223" s="169"/>
      <c r="I223" s="192" t="str">
        <f t="shared" si="22"/>
        <v/>
      </c>
      <c r="J223" s="167" t="str">
        <f t="shared" si="23"/>
        <v/>
      </c>
      <c r="K223" s="5"/>
      <c r="L223" s="167" t="str">
        <f t="shared" si="24"/>
        <v/>
      </c>
      <c r="M223" s="5" t="e">
        <f t="shared" si="25"/>
        <v>#N/A</v>
      </c>
      <c r="N223" s="3" t="str">
        <f t="shared" si="26"/>
        <v/>
      </c>
    </row>
    <row r="224" spans="1:14" x14ac:dyDescent="0.2">
      <c r="A224" s="166"/>
      <c r="B224" s="204" t="e">
        <f>VLOOKUP(A224,Adr!A:B,2,FALSE)</f>
        <v>#N/A</v>
      </c>
      <c r="C224" s="196"/>
      <c r="D224" s="291"/>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x14ac:dyDescent="0.2">
      <c r="A225" s="182"/>
      <c r="B225" s="204" t="e">
        <f>VLOOKUP(A225,Adr!A:B,2,FALSE)</f>
        <v>#N/A</v>
      </c>
      <c r="C225" s="185"/>
      <c r="D225" s="289"/>
      <c r="E225" s="173"/>
      <c r="F225" s="166"/>
      <c r="G225" s="169"/>
      <c r="H225" s="169"/>
      <c r="I225" s="192" t="str">
        <f t="shared" si="27"/>
        <v/>
      </c>
      <c r="J225" s="167" t="str">
        <f t="shared" si="28"/>
        <v/>
      </c>
      <c r="K225" s="5"/>
      <c r="L225" s="167" t="str">
        <f t="shared" si="29"/>
        <v/>
      </c>
      <c r="M225" s="5" t="e">
        <f t="shared" si="25"/>
        <v>#N/A</v>
      </c>
      <c r="N225" s="3" t="str">
        <f t="shared" si="26"/>
        <v/>
      </c>
    </row>
    <row r="226" spans="1:14" x14ac:dyDescent="0.2">
      <c r="A226" s="202"/>
      <c r="B226" s="204" t="e">
        <f>VLOOKUP(A226,Adr!A:B,2,FALSE)</f>
        <v>#N/A</v>
      </c>
      <c r="C226" s="185"/>
      <c r="D226" s="289"/>
      <c r="E226" s="230"/>
      <c r="F226" s="166"/>
      <c r="G226" s="169"/>
      <c r="H226" s="169"/>
      <c r="I226" s="192" t="str">
        <f t="shared" si="27"/>
        <v/>
      </c>
      <c r="J226" s="167" t="str">
        <f t="shared" si="28"/>
        <v/>
      </c>
      <c r="K226" s="5"/>
      <c r="L226" s="167" t="str">
        <f t="shared" si="29"/>
        <v/>
      </c>
      <c r="M226" s="5" t="e">
        <f t="shared" si="25"/>
        <v>#N/A</v>
      </c>
      <c r="N226" s="3" t="str">
        <f t="shared" si="26"/>
        <v/>
      </c>
    </row>
    <row r="227" spans="1:14" x14ac:dyDescent="0.2">
      <c r="A227" s="166"/>
      <c r="B227" s="204" t="e">
        <f>VLOOKUP(A227,Adr!A:B,2,FALSE)</f>
        <v>#N/A</v>
      </c>
      <c r="C227" s="196"/>
      <c r="D227" s="291"/>
      <c r="E227" s="173"/>
      <c r="F227" s="166"/>
      <c r="G227" s="169"/>
      <c r="H227" s="169"/>
      <c r="I227" s="192" t="str">
        <f t="shared" si="27"/>
        <v/>
      </c>
      <c r="J227" s="167" t="str">
        <f t="shared" si="28"/>
        <v/>
      </c>
      <c r="K227" s="5"/>
      <c r="L227" s="167" t="str">
        <f t="shared" si="29"/>
        <v/>
      </c>
      <c r="M227" s="5" t="e">
        <f t="shared" si="25"/>
        <v>#N/A</v>
      </c>
      <c r="N227" s="3" t="str">
        <f t="shared" si="26"/>
        <v/>
      </c>
    </row>
    <row r="228" spans="1:14" x14ac:dyDescent="0.2">
      <c r="A228" s="202"/>
      <c r="B228" s="204" t="e">
        <f>VLOOKUP(A228,Adr!A:B,2,FALSE)</f>
        <v>#N/A</v>
      </c>
      <c r="C228" s="196"/>
      <c r="D228" s="291"/>
      <c r="E228" s="230"/>
      <c r="F228" s="166"/>
      <c r="G228" s="169"/>
      <c r="H228" s="169"/>
      <c r="I228" s="192" t="str">
        <f t="shared" si="27"/>
        <v/>
      </c>
      <c r="J228" s="167" t="str">
        <f t="shared" si="28"/>
        <v/>
      </c>
      <c r="K228" s="5"/>
      <c r="L228" s="167" t="str">
        <f t="shared" si="29"/>
        <v/>
      </c>
      <c r="M228" s="5" t="e">
        <f t="shared" si="25"/>
        <v>#N/A</v>
      </c>
      <c r="N228" s="3" t="str">
        <f t="shared" si="26"/>
        <v/>
      </c>
    </row>
    <row r="229" spans="1:14" x14ac:dyDescent="0.2">
      <c r="A229" s="198"/>
      <c r="B229" s="204" t="e">
        <f>VLOOKUP(A229,Adr!A:B,2,FALSE)</f>
        <v>#N/A</v>
      </c>
      <c r="C229" s="196"/>
      <c r="D229" s="291"/>
      <c r="E229" s="173"/>
      <c r="F229" s="166"/>
      <c r="G229" s="169"/>
      <c r="H229" s="169"/>
      <c r="I229" s="192" t="str">
        <f t="shared" si="27"/>
        <v/>
      </c>
      <c r="J229" s="167" t="str">
        <f t="shared" si="28"/>
        <v/>
      </c>
      <c r="K229" s="5"/>
      <c r="L229" s="167" t="str">
        <f t="shared" si="29"/>
        <v/>
      </c>
      <c r="M229" s="5" t="e">
        <f t="shared" si="25"/>
        <v>#N/A</v>
      </c>
      <c r="N229" s="3" t="str">
        <f t="shared" si="26"/>
        <v/>
      </c>
    </row>
    <row r="230" spans="1:14" x14ac:dyDescent="0.2">
      <c r="A230" s="166"/>
      <c r="B230" s="204" t="e">
        <f>VLOOKUP(A230,Adr!A:B,2,FALSE)</f>
        <v>#N/A</v>
      </c>
      <c r="C230" s="185"/>
      <c r="D230" s="289"/>
      <c r="E230" s="230"/>
      <c r="F230" s="166"/>
      <c r="G230" s="169"/>
      <c r="H230" s="169"/>
      <c r="I230" s="192" t="str">
        <f t="shared" si="27"/>
        <v/>
      </c>
      <c r="J230" s="167" t="str">
        <f t="shared" si="28"/>
        <v/>
      </c>
      <c r="K230" s="5"/>
      <c r="L230" s="167" t="str">
        <f t="shared" si="29"/>
        <v/>
      </c>
      <c r="M230" s="5" t="e">
        <f t="shared" si="25"/>
        <v>#N/A</v>
      </c>
      <c r="N230" s="3" t="str">
        <f t="shared" si="26"/>
        <v/>
      </c>
    </row>
    <row r="231" spans="1:14" x14ac:dyDescent="0.2">
      <c r="A231" s="198"/>
      <c r="B231" s="204" t="e">
        <f>VLOOKUP(A231,Adr!A:B,2,FALSE)</f>
        <v>#N/A</v>
      </c>
      <c r="C231" s="169"/>
      <c r="D231" s="290"/>
      <c r="E231" s="173"/>
      <c r="F231" s="166"/>
      <c r="G231" s="169"/>
      <c r="H231" s="169"/>
      <c r="I231" s="192" t="str">
        <f t="shared" si="27"/>
        <v/>
      </c>
      <c r="J231" s="167" t="str">
        <f t="shared" si="28"/>
        <v/>
      </c>
      <c r="K231" s="5"/>
      <c r="L231" s="167" t="str">
        <f t="shared" si="29"/>
        <v/>
      </c>
      <c r="M231" s="5" t="e">
        <f t="shared" si="25"/>
        <v>#N/A</v>
      </c>
      <c r="N231" s="3" t="str">
        <f t="shared" si="26"/>
        <v/>
      </c>
    </row>
    <row r="232" spans="1:14" x14ac:dyDescent="0.2">
      <c r="A232" s="202"/>
      <c r="B232" s="204" t="e">
        <f>VLOOKUP(A232,Adr!A:B,2,FALSE)</f>
        <v>#N/A</v>
      </c>
      <c r="C232" s="185"/>
      <c r="D232" s="289"/>
      <c r="E232" s="230"/>
      <c r="F232" s="166"/>
      <c r="G232" s="169"/>
      <c r="H232" s="169"/>
      <c r="I232" s="192" t="str">
        <f t="shared" si="27"/>
        <v/>
      </c>
      <c r="J232" s="167" t="str">
        <f t="shared" si="28"/>
        <v/>
      </c>
      <c r="K232" s="5"/>
      <c r="L232" s="167" t="str">
        <f t="shared" si="29"/>
        <v/>
      </c>
      <c r="M232" s="5" t="e">
        <f t="shared" si="25"/>
        <v>#N/A</v>
      </c>
      <c r="N232" s="3" t="str">
        <f t="shared" si="26"/>
        <v/>
      </c>
    </row>
    <row r="233" spans="1:14" x14ac:dyDescent="0.2">
      <c r="A233" s="202"/>
      <c r="B233" s="204" t="e">
        <f>VLOOKUP(A233,Adr!A:B,2,FALSE)</f>
        <v>#N/A</v>
      </c>
      <c r="C233" s="185"/>
      <c r="D233" s="289"/>
      <c r="E233" s="173"/>
      <c r="F233" s="166"/>
      <c r="G233" s="169"/>
      <c r="H233" s="169"/>
      <c r="I233" s="192" t="str">
        <f t="shared" si="27"/>
        <v/>
      </c>
      <c r="J233" s="167" t="str">
        <f t="shared" si="28"/>
        <v/>
      </c>
      <c r="K233" s="5"/>
      <c r="L233" s="167" t="str">
        <f t="shared" si="29"/>
        <v/>
      </c>
      <c r="M233" s="5" t="e">
        <f t="shared" si="25"/>
        <v>#N/A</v>
      </c>
      <c r="N233" s="3" t="str">
        <f t="shared" si="26"/>
        <v/>
      </c>
    </row>
    <row r="234" spans="1:14" x14ac:dyDescent="0.2">
      <c r="A234" s="202"/>
      <c r="B234" s="204" t="e">
        <f>VLOOKUP(A234,Adr!A:B,2,FALSE)</f>
        <v>#N/A</v>
      </c>
      <c r="C234" s="185"/>
      <c r="D234" s="289"/>
      <c r="E234" s="230"/>
      <c r="F234" s="166"/>
      <c r="G234" s="169"/>
      <c r="H234" s="169"/>
      <c r="I234" s="192" t="str">
        <f t="shared" si="27"/>
        <v/>
      </c>
      <c r="J234" s="167" t="str">
        <f t="shared" si="28"/>
        <v/>
      </c>
      <c r="K234" s="5"/>
      <c r="L234" s="167" t="str">
        <f t="shared" si="29"/>
        <v/>
      </c>
      <c r="M234" s="5" t="e">
        <f t="shared" si="25"/>
        <v>#N/A</v>
      </c>
      <c r="N234" s="3" t="str">
        <f t="shared" si="26"/>
        <v/>
      </c>
    </row>
    <row r="235" spans="1:14" x14ac:dyDescent="0.2">
      <c r="A235" s="166"/>
      <c r="B235" s="204" t="e">
        <f>VLOOKUP(A235,Adr!A:B,2,FALSE)</f>
        <v>#N/A</v>
      </c>
      <c r="C235" s="196"/>
      <c r="D235" s="291"/>
      <c r="E235" s="173"/>
      <c r="F235" s="166"/>
      <c r="G235" s="169"/>
      <c r="H235" s="169"/>
      <c r="I235" s="192" t="str">
        <f t="shared" si="27"/>
        <v/>
      </c>
      <c r="J235" s="167" t="str">
        <f t="shared" si="28"/>
        <v/>
      </c>
      <c r="K235" s="5"/>
      <c r="L235" s="167" t="str">
        <f t="shared" si="29"/>
        <v/>
      </c>
      <c r="M235" s="5" t="e">
        <f t="shared" si="25"/>
        <v>#N/A</v>
      </c>
      <c r="N235" s="3" t="str">
        <f t="shared" si="26"/>
        <v/>
      </c>
    </row>
    <row r="236" spans="1:14" x14ac:dyDescent="0.2">
      <c r="A236" s="202"/>
      <c r="B236" s="204" t="e">
        <f>VLOOKUP(A236,Adr!A:B,2,FALSE)</f>
        <v>#N/A</v>
      </c>
      <c r="C236" s="185"/>
      <c r="D236" s="289"/>
      <c r="E236" s="230"/>
      <c r="F236" s="166"/>
      <c r="G236" s="169"/>
      <c r="H236" s="169"/>
      <c r="I236" s="192" t="str">
        <f t="shared" si="27"/>
        <v/>
      </c>
      <c r="J236" s="167" t="str">
        <f t="shared" si="28"/>
        <v/>
      </c>
      <c r="K236" s="5"/>
      <c r="L236" s="167" t="str">
        <f t="shared" si="29"/>
        <v/>
      </c>
      <c r="M236" s="5" t="e">
        <f t="shared" si="25"/>
        <v>#N/A</v>
      </c>
      <c r="N236" s="3" t="str">
        <f t="shared" si="26"/>
        <v/>
      </c>
    </row>
    <row r="237" spans="1:14" x14ac:dyDescent="0.2">
      <c r="A237" s="166"/>
      <c r="B237" s="204" t="e">
        <f>VLOOKUP(A237,Adr!A:B,2,FALSE)</f>
        <v>#N/A</v>
      </c>
      <c r="C237" s="196"/>
      <c r="D237" s="291"/>
      <c r="E237" s="173"/>
      <c r="F237" s="166"/>
      <c r="G237" s="169"/>
      <c r="H237" s="169"/>
      <c r="I237" s="192" t="str">
        <f t="shared" si="27"/>
        <v/>
      </c>
      <c r="J237" s="167" t="str">
        <f t="shared" si="28"/>
        <v/>
      </c>
      <c r="K237" s="5"/>
      <c r="L237" s="167" t="str">
        <f t="shared" si="29"/>
        <v/>
      </c>
      <c r="M237" s="5" t="e">
        <f t="shared" si="25"/>
        <v>#N/A</v>
      </c>
      <c r="N237" s="3" t="str">
        <f t="shared" si="26"/>
        <v/>
      </c>
    </row>
    <row r="238" spans="1:14" x14ac:dyDescent="0.2">
      <c r="A238" s="202"/>
      <c r="B238" s="204" t="e">
        <f>VLOOKUP(A238,Adr!A:B,2,FALSE)</f>
        <v>#N/A</v>
      </c>
      <c r="C238" s="185"/>
      <c r="D238" s="289"/>
      <c r="E238" s="230"/>
      <c r="F238" s="166"/>
      <c r="G238" s="169"/>
      <c r="H238" s="169"/>
      <c r="I238" s="192" t="str">
        <f t="shared" si="27"/>
        <v/>
      </c>
      <c r="J238" s="167" t="str">
        <f t="shared" si="28"/>
        <v/>
      </c>
      <c r="K238" s="5"/>
      <c r="L238" s="167" t="str">
        <f t="shared" si="29"/>
        <v/>
      </c>
      <c r="M238" s="5" t="e">
        <f t="shared" si="25"/>
        <v>#N/A</v>
      </c>
      <c r="N238" s="3" t="str">
        <f t="shared" si="26"/>
        <v/>
      </c>
    </row>
    <row r="239" spans="1:14" x14ac:dyDescent="0.2">
      <c r="A239" s="202"/>
      <c r="B239" s="204" t="e">
        <f>VLOOKUP(A239,Adr!A:B,2,FALSE)</f>
        <v>#N/A</v>
      </c>
      <c r="C239" s="185"/>
      <c r="D239" s="289"/>
      <c r="E239" s="173"/>
      <c r="F239" s="166"/>
      <c r="G239" s="169"/>
      <c r="H239" s="169"/>
      <c r="I239" s="192" t="str">
        <f t="shared" si="27"/>
        <v/>
      </c>
      <c r="J239" s="167" t="str">
        <f t="shared" si="28"/>
        <v/>
      </c>
      <c r="K239" s="5"/>
      <c r="L239" s="167" t="str">
        <f t="shared" si="29"/>
        <v/>
      </c>
      <c r="M239" s="5" t="e">
        <f t="shared" si="25"/>
        <v>#N/A</v>
      </c>
      <c r="N239" s="3" t="str">
        <f t="shared" si="26"/>
        <v/>
      </c>
    </row>
    <row r="240" spans="1:14" x14ac:dyDescent="0.2">
      <c r="A240" s="198"/>
      <c r="B240" s="204" t="e">
        <f>VLOOKUP(A240,Adr!A:B,2,FALSE)</f>
        <v>#N/A</v>
      </c>
      <c r="C240" s="196"/>
      <c r="D240" s="291"/>
      <c r="E240" s="230"/>
      <c r="F240" s="166"/>
      <c r="G240" s="169"/>
      <c r="H240" s="169"/>
      <c r="I240" s="192" t="str">
        <f t="shared" si="27"/>
        <v/>
      </c>
      <c r="J240" s="167" t="str">
        <f t="shared" si="28"/>
        <v/>
      </c>
      <c r="K240" s="5"/>
      <c r="L240" s="167" t="str">
        <f t="shared" si="29"/>
        <v/>
      </c>
      <c r="M240" s="5" t="e">
        <f t="shared" si="25"/>
        <v>#N/A</v>
      </c>
      <c r="N240" s="3" t="str">
        <f t="shared" si="26"/>
        <v/>
      </c>
    </row>
    <row r="241" spans="1:14" x14ac:dyDescent="0.2">
      <c r="A241" s="166"/>
      <c r="B241" s="204" t="e">
        <f>VLOOKUP(A241,Adr!A:B,2,FALSE)</f>
        <v>#N/A</v>
      </c>
      <c r="C241" s="196"/>
      <c r="D241" s="291"/>
      <c r="E241" s="173"/>
      <c r="F241" s="166"/>
      <c r="G241" s="169"/>
      <c r="H241" s="169"/>
      <c r="I241" s="192" t="str">
        <f t="shared" si="27"/>
        <v/>
      </c>
      <c r="J241" s="167" t="str">
        <f t="shared" si="28"/>
        <v/>
      </c>
      <c r="K241" s="5"/>
      <c r="L241" s="167" t="str">
        <f t="shared" si="29"/>
        <v/>
      </c>
      <c r="M241" s="5" t="e">
        <f t="shared" si="25"/>
        <v>#N/A</v>
      </c>
      <c r="N241" s="3" t="str">
        <f t="shared" si="26"/>
        <v/>
      </c>
    </row>
    <row r="242" spans="1:14" x14ac:dyDescent="0.2">
      <c r="A242" s="198"/>
      <c r="B242" s="204" t="e">
        <f>VLOOKUP(A242,Adr!A:B,2,FALSE)</f>
        <v>#N/A</v>
      </c>
      <c r="C242" s="185"/>
      <c r="D242" s="289"/>
      <c r="E242" s="230"/>
      <c r="F242" s="166"/>
      <c r="G242" s="169"/>
      <c r="H242" s="169"/>
      <c r="I242" s="192" t="str">
        <f t="shared" si="27"/>
        <v/>
      </c>
      <c r="J242" s="167" t="str">
        <f t="shared" si="28"/>
        <v/>
      </c>
      <c r="K242" s="5"/>
      <c r="L242" s="167" t="str">
        <f t="shared" si="29"/>
        <v/>
      </c>
      <c r="M242" s="5" t="e">
        <f t="shared" si="25"/>
        <v>#N/A</v>
      </c>
      <c r="N242" s="3" t="str">
        <f t="shared" si="26"/>
        <v/>
      </c>
    </row>
    <row r="243" spans="1:14" x14ac:dyDescent="0.2">
      <c r="A243" s="166"/>
      <c r="B243" s="204" t="e">
        <f>VLOOKUP(A243,Adr!A:B,2,FALSE)</f>
        <v>#N/A</v>
      </c>
      <c r="C243" s="196"/>
      <c r="D243" s="291"/>
      <c r="E243" s="173"/>
      <c r="F243" s="166"/>
      <c r="G243" s="169"/>
      <c r="H243" s="169"/>
      <c r="I243" s="192" t="str">
        <f t="shared" si="27"/>
        <v/>
      </c>
      <c r="J243" s="167" t="str">
        <f t="shared" si="28"/>
        <v/>
      </c>
      <c r="K243" s="5"/>
      <c r="L243" s="167" t="str">
        <f t="shared" si="29"/>
        <v/>
      </c>
      <c r="M243" s="5" t="e">
        <f t="shared" si="25"/>
        <v>#N/A</v>
      </c>
      <c r="N243" s="3" t="str">
        <f t="shared" si="26"/>
        <v/>
      </c>
    </row>
    <row r="244" spans="1:14" x14ac:dyDescent="0.2">
      <c r="A244" s="182"/>
      <c r="B244" s="204" t="e">
        <f>VLOOKUP(A244,Adr!A:B,2,FALSE)</f>
        <v>#N/A</v>
      </c>
      <c r="C244" s="185"/>
      <c r="D244" s="289"/>
      <c r="E244" s="230"/>
      <c r="F244" s="166"/>
      <c r="G244" s="169"/>
      <c r="H244" s="169"/>
      <c r="I244" s="192" t="str">
        <f t="shared" si="27"/>
        <v/>
      </c>
      <c r="J244" s="167" t="str">
        <f t="shared" si="28"/>
        <v/>
      </c>
      <c r="K244" s="5"/>
      <c r="L244" s="167" t="str">
        <f t="shared" si="29"/>
        <v/>
      </c>
      <c r="M244" s="5" t="e">
        <f t="shared" si="25"/>
        <v>#N/A</v>
      </c>
      <c r="N244" s="3" t="str">
        <f t="shared" si="26"/>
        <v/>
      </c>
    </row>
    <row r="245" spans="1:14" x14ac:dyDescent="0.2">
      <c r="A245" s="198"/>
      <c r="B245" s="204" t="e">
        <f>VLOOKUP(A245,Adr!A:B,2,FALSE)</f>
        <v>#N/A</v>
      </c>
      <c r="C245" s="169"/>
      <c r="D245" s="290"/>
      <c r="E245" s="173"/>
      <c r="F245" s="166"/>
      <c r="G245" s="169"/>
      <c r="H245" s="169"/>
      <c r="I245" s="192" t="str">
        <f t="shared" si="27"/>
        <v/>
      </c>
      <c r="J245" s="167" t="str">
        <f t="shared" si="28"/>
        <v/>
      </c>
      <c r="K245" s="5"/>
      <c r="L245" s="167" t="str">
        <f t="shared" si="29"/>
        <v/>
      </c>
      <c r="M245" s="5" t="e">
        <f t="shared" si="25"/>
        <v>#N/A</v>
      </c>
      <c r="N245" s="3" t="str">
        <f t="shared" si="26"/>
        <v/>
      </c>
    </row>
    <row r="246" spans="1:14" x14ac:dyDescent="0.2">
      <c r="A246" s="202"/>
      <c r="B246" s="204" t="e">
        <f>VLOOKUP(A246,Adr!A:B,2,FALSE)</f>
        <v>#N/A</v>
      </c>
      <c r="C246" s="185"/>
      <c r="D246" s="289"/>
      <c r="E246" s="230"/>
      <c r="F246" s="166"/>
      <c r="G246" s="169"/>
      <c r="H246" s="169"/>
      <c r="I246" s="192" t="str">
        <f t="shared" si="27"/>
        <v/>
      </c>
      <c r="J246" s="167" t="str">
        <f t="shared" si="28"/>
        <v/>
      </c>
      <c r="K246" s="5"/>
      <c r="L246" s="167" t="str">
        <f t="shared" si="29"/>
        <v/>
      </c>
      <c r="M246" s="5" t="e">
        <f t="shared" si="25"/>
        <v>#N/A</v>
      </c>
      <c r="N246" s="3" t="str">
        <f t="shared" si="26"/>
        <v/>
      </c>
    </row>
    <row r="247" spans="1:14" x14ac:dyDescent="0.2">
      <c r="A247" s="198"/>
      <c r="B247" s="204" t="e">
        <f>VLOOKUP(A247,Adr!A:B,2,FALSE)</f>
        <v>#N/A</v>
      </c>
      <c r="C247" s="185"/>
      <c r="D247" s="289"/>
      <c r="E247" s="173"/>
      <c r="F247" s="166"/>
      <c r="G247" s="169"/>
      <c r="H247" s="169"/>
      <c r="I247" s="192" t="str">
        <f t="shared" si="27"/>
        <v/>
      </c>
      <c r="J247" s="167" t="str">
        <f t="shared" si="28"/>
        <v/>
      </c>
      <c r="K247" s="5"/>
      <c r="L247" s="167" t="str">
        <f t="shared" si="29"/>
        <v/>
      </c>
      <c r="M247" s="5" t="e">
        <f t="shared" si="25"/>
        <v>#N/A</v>
      </c>
      <c r="N247" s="3" t="str">
        <f t="shared" si="26"/>
        <v/>
      </c>
    </row>
    <row r="248" spans="1:14" x14ac:dyDescent="0.2">
      <c r="A248" s="182"/>
      <c r="B248" s="204" t="e">
        <f>VLOOKUP(A248,Adr!A:B,2,FALSE)</f>
        <v>#N/A</v>
      </c>
      <c r="C248" s="185"/>
      <c r="D248" s="289"/>
      <c r="E248" s="230"/>
      <c r="F248" s="166"/>
      <c r="G248" s="169"/>
      <c r="H248" s="169"/>
      <c r="I248" s="192" t="str">
        <f t="shared" si="27"/>
        <v/>
      </c>
      <c r="J248" s="167" t="str">
        <f t="shared" si="28"/>
        <v/>
      </c>
      <c r="K248" s="5"/>
      <c r="L248" s="167" t="str">
        <f t="shared" si="29"/>
        <v/>
      </c>
      <c r="M248" s="5" t="e">
        <f t="shared" si="25"/>
        <v>#N/A</v>
      </c>
      <c r="N248" s="3" t="str">
        <f t="shared" si="26"/>
        <v/>
      </c>
    </row>
    <row r="249" spans="1:14" x14ac:dyDescent="0.2">
      <c r="A249" s="198"/>
      <c r="B249" s="204" t="e">
        <f>VLOOKUP(A249,Adr!A:B,2,FALSE)</f>
        <v>#N/A</v>
      </c>
      <c r="C249" s="169"/>
      <c r="D249" s="290"/>
      <c r="E249" s="173"/>
      <c r="F249" s="166"/>
      <c r="G249" s="169"/>
      <c r="H249" s="169"/>
      <c r="I249" s="192" t="str">
        <f t="shared" si="27"/>
        <v/>
      </c>
      <c r="J249" s="167" t="str">
        <f t="shared" si="28"/>
        <v/>
      </c>
      <c r="K249" s="5"/>
      <c r="L249" s="167" t="str">
        <f t="shared" si="29"/>
        <v/>
      </c>
      <c r="M249" s="5" t="e">
        <f t="shared" si="25"/>
        <v>#N/A</v>
      </c>
      <c r="N249" s="3" t="str">
        <f t="shared" si="26"/>
        <v/>
      </c>
    </row>
    <row r="250" spans="1:14" x14ac:dyDescent="0.2">
      <c r="A250" s="166"/>
      <c r="B250" s="204" t="e">
        <f>VLOOKUP(A250,Adr!A:B,2,FALSE)</f>
        <v>#N/A</v>
      </c>
      <c r="C250" s="196"/>
      <c r="D250" s="291"/>
      <c r="E250" s="230"/>
      <c r="F250" s="166"/>
      <c r="G250" s="169"/>
      <c r="H250" s="169"/>
      <c r="I250" s="192" t="str">
        <f t="shared" si="27"/>
        <v/>
      </c>
      <c r="J250" s="167" t="str">
        <f t="shared" si="28"/>
        <v/>
      </c>
      <c r="K250" s="5"/>
      <c r="L250" s="167" t="str">
        <f t="shared" si="29"/>
        <v/>
      </c>
      <c r="M250" s="5" t="e">
        <f t="shared" si="25"/>
        <v>#N/A</v>
      </c>
      <c r="N250" s="3" t="str">
        <f t="shared" si="26"/>
        <v/>
      </c>
    </row>
    <row r="251" spans="1:14" x14ac:dyDescent="0.2">
      <c r="A251" s="202"/>
      <c r="B251" s="204" t="e">
        <f>VLOOKUP(A251,Adr!A:B,2,FALSE)</f>
        <v>#N/A</v>
      </c>
      <c r="C251" s="185"/>
      <c r="D251" s="289"/>
      <c r="E251" s="173"/>
      <c r="F251" s="166"/>
      <c r="G251" s="169"/>
      <c r="H251" s="169"/>
      <c r="I251" s="192" t="str">
        <f t="shared" si="27"/>
        <v/>
      </c>
      <c r="J251" s="167" t="str">
        <f t="shared" si="28"/>
        <v/>
      </c>
      <c r="K251" s="5"/>
      <c r="L251" s="167" t="str">
        <f t="shared" si="29"/>
        <v/>
      </c>
      <c r="M251" s="5" t="e">
        <f t="shared" si="25"/>
        <v>#N/A</v>
      </c>
      <c r="N251" s="3" t="str">
        <f t="shared" si="26"/>
        <v/>
      </c>
    </row>
    <row r="252" spans="1:14" x14ac:dyDescent="0.2">
      <c r="A252" s="198"/>
      <c r="B252" s="204" t="e">
        <f>VLOOKUP(A252,Adr!A:B,2,FALSE)</f>
        <v>#N/A</v>
      </c>
      <c r="C252" s="185"/>
      <c r="D252" s="289"/>
      <c r="E252" s="230"/>
      <c r="F252" s="166"/>
      <c r="G252" s="169"/>
      <c r="H252" s="169"/>
      <c r="I252" s="192" t="str">
        <f t="shared" si="27"/>
        <v/>
      </c>
      <c r="J252" s="167" t="str">
        <f t="shared" si="28"/>
        <v/>
      </c>
      <c r="K252" s="5"/>
      <c r="L252" s="167" t="str">
        <f t="shared" si="29"/>
        <v/>
      </c>
      <c r="M252" s="5" t="e">
        <f t="shared" si="25"/>
        <v>#N/A</v>
      </c>
      <c r="N252" s="3" t="str">
        <f t="shared" si="26"/>
        <v/>
      </c>
    </row>
    <row r="253" spans="1:14" x14ac:dyDescent="0.2">
      <c r="A253" s="202"/>
      <c r="B253" s="204" t="e">
        <f>VLOOKUP(A253,Adr!A:B,2,FALSE)</f>
        <v>#N/A</v>
      </c>
      <c r="C253" s="185"/>
      <c r="D253" s="289"/>
      <c r="E253" s="173"/>
      <c r="F253" s="166"/>
      <c r="G253" s="169"/>
      <c r="H253" s="169"/>
      <c r="I253" s="192" t="str">
        <f t="shared" si="27"/>
        <v/>
      </c>
      <c r="J253" s="167" t="str">
        <f t="shared" si="28"/>
        <v/>
      </c>
      <c r="K253" s="5"/>
      <c r="L253" s="167" t="str">
        <f t="shared" si="29"/>
        <v/>
      </c>
      <c r="M253" s="5" t="e">
        <f t="shared" si="25"/>
        <v>#N/A</v>
      </c>
      <c r="N253" s="3" t="str">
        <f t="shared" si="26"/>
        <v/>
      </c>
    </row>
    <row r="254" spans="1:14" x14ac:dyDescent="0.2">
      <c r="A254" s="202"/>
      <c r="B254" s="204" t="e">
        <f>VLOOKUP(A254,Adr!A:B,2,FALSE)</f>
        <v>#N/A</v>
      </c>
      <c r="C254" s="185"/>
      <c r="D254" s="289"/>
      <c r="E254" s="230"/>
      <c r="F254" s="166"/>
      <c r="G254" s="169"/>
      <c r="H254" s="169"/>
      <c r="I254" s="192" t="str">
        <f t="shared" si="27"/>
        <v/>
      </c>
      <c r="J254" s="167" t="str">
        <f t="shared" si="28"/>
        <v/>
      </c>
      <c r="K254" s="5"/>
      <c r="L254" s="167" t="str">
        <f t="shared" si="29"/>
        <v/>
      </c>
      <c r="M254" s="5" t="e">
        <f t="shared" si="25"/>
        <v>#N/A</v>
      </c>
      <c r="N254" s="3" t="str">
        <f t="shared" si="26"/>
        <v/>
      </c>
    </row>
    <row r="255" spans="1:14" x14ac:dyDescent="0.2">
      <c r="A255" s="178"/>
      <c r="B255" s="204" t="e">
        <f>VLOOKUP(A255,Adr!A:B,2,FALSE)</f>
        <v>#N/A</v>
      </c>
      <c r="C255" s="169"/>
      <c r="D255" s="290"/>
      <c r="E255" s="173"/>
      <c r="F255" s="166"/>
      <c r="G255" s="169"/>
      <c r="H255" s="169"/>
      <c r="I255" s="192" t="str">
        <f t="shared" si="27"/>
        <v/>
      </c>
      <c r="J255" s="167" t="str">
        <f t="shared" si="28"/>
        <v/>
      </c>
      <c r="K255" s="5"/>
      <c r="L255" s="167" t="str">
        <f t="shared" si="29"/>
        <v/>
      </c>
      <c r="M255" s="5" t="e">
        <f t="shared" si="25"/>
        <v>#N/A</v>
      </c>
      <c r="N255" s="3" t="str">
        <f t="shared" si="26"/>
        <v/>
      </c>
    </row>
    <row r="256" spans="1:14" x14ac:dyDescent="0.2">
      <c r="A256" s="198"/>
      <c r="B256" s="204" t="e">
        <f>VLOOKUP(A256,Adr!A:B,2,FALSE)</f>
        <v>#N/A</v>
      </c>
      <c r="C256" s="185"/>
      <c r="D256" s="290"/>
      <c r="E256" s="230"/>
      <c r="F256" s="166"/>
      <c r="G256" s="169"/>
      <c r="H256" s="169"/>
      <c r="I256" s="192" t="str">
        <f t="shared" si="27"/>
        <v/>
      </c>
      <c r="J256" s="167" t="str">
        <f t="shared" si="28"/>
        <v/>
      </c>
      <c r="K256" s="5"/>
      <c r="L256" s="167" t="str">
        <f t="shared" si="29"/>
        <v/>
      </c>
      <c r="M256" s="5" t="e">
        <f t="shared" si="25"/>
        <v>#N/A</v>
      </c>
      <c r="N256" s="3" t="str">
        <f t="shared" si="26"/>
        <v/>
      </c>
    </row>
    <row r="257" spans="1:14" x14ac:dyDescent="0.2">
      <c r="A257" s="166"/>
      <c r="B257" s="204" t="e">
        <f>VLOOKUP(A257,Adr!A:B,2,FALSE)</f>
        <v>#N/A</v>
      </c>
      <c r="C257" s="169"/>
      <c r="D257" s="290"/>
      <c r="E257" s="173"/>
      <c r="F257" s="166"/>
      <c r="G257" s="169"/>
      <c r="H257" s="169"/>
      <c r="I257" s="192" t="str">
        <f t="shared" si="27"/>
        <v/>
      </c>
      <c r="J257" s="167" t="str">
        <f t="shared" si="28"/>
        <v/>
      </c>
      <c r="K257" s="5"/>
      <c r="L257" s="167" t="str">
        <f t="shared" si="29"/>
        <v/>
      </c>
      <c r="M257" s="5" t="e">
        <f t="shared" si="25"/>
        <v>#N/A</v>
      </c>
      <c r="N257" s="3" t="str">
        <f t="shared" si="26"/>
        <v/>
      </c>
    </row>
    <row r="258" spans="1:14" x14ac:dyDescent="0.2">
      <c r="A258" s="202"/>
      <c r="B258" s="204" t="e">
        <f>VLOOKUP(A258,Adr!A:B,2,FALSE)</f>
        <v>#N/A</v>
      </c>
      <c r="C258" s="185"/>
      <c r="D258" s="289"/>
      <c r="E258" s="230"/>
      <c r="F258" s="166"/>
      <c r="G258" s="169"/>
      <c r="H258" s="169"/>
      <c r="I258" s="192" t="str">
        <f t="shared" si="27"/>
        <v/>
      </c>
      <c r="J258" s="167" t="str">
        <f t="shared" si="28"/>
        <v/>
      </c>
      <c r="K258" s="5"/>
      <c r="L258" s="167" t="str">
        <f t="shared" si="29"/>
        <v/>
      </c>
      <c r="M258" s="5" t="e">
        <f t="shared" si="25"/>
        <v>#N/A</v>
      </c>
      <c r="N258" s="3" t="str">
        <f t="shared" si="26"/>
        <v/>
      </c>
    </row>
    <row r="259" spans="1:14" x14ac:dyDescent="0.2">
      <c r="A259" s="166"/>
      <c r="B259" s="204" t="e">
        <f>VLOOKUP(A259,Adr!A:B,2,FALSE)</f>
        <v>#N/A</v>
      </c>
      <c r="C259" s="196"/>
      <c r="D259" s="291"/>
      <c r="E259" s="173"/>
      <c r="F259" s="166"/>
      <c r="G259" s="169"/>
      <c r="H259" s="169"/>
      <c r="I259" s="192" t="str">
        <f t="shared" si="27"/>
        <v/>
      </c>
      <c r="J259" s="167" t="str">
        <f t="shared" si="28"/>
        <v/>
      </c>
      <c r="K259" s="5"/>
      <c r="L259" s="167" t="str">
        <f t="shared" si="29"/>
        <v/>
      </c>
      <c r="M259" s="5" t="e">
        <f t="shared" si="25"/>
        <v>#N/A</v>
      </c>
      <c r="N259" s="3" t="str">
        <f t="shared" si="26"/>
        <v/>
      </c>
    </row>
    <row r="260" spans="1:14" x14ac:dyDescent="0.2">
      <c r="A260" s="202"/>
      <c r="B260" s="204" t="e">
        <f>VLOOKUP(A260,Adr!A:B,2,FALSE)</f>
        <v>#N/A</v>
      </c>
      <c r="C260" s="185"/>
      <c r="D260" s="289"/>
      <c r="E260" s="230"/>
      <c r="F260" s="166"/>
      <c r="G260" s="169"/>
      <c r="H260" s="169"/>
      <c r="I260" s="192" t="str">
        <f t="shared" si="27"/>
        <v/>
      </c>
      <c r="J260" s="167" t="str">
        <f t="shared" si="28"/>
        <v/>
      </c>
      <c r="K260" s="5"/>
      <c r="L260" s="167" t="str">
        <f t="shared" si="29"/>
        <v/>
      </c>
      <c r="M260" s="5" t="e">
        <f t="shared" si="25"/>
        <v>#N/A</v>
      </c>
      <c r="N260" s="3" t="str">
        <f t="shared" si="26"/>
        <v/>
      </c>
    </row>
    <row r="261" spans="1:14" x14ac:dyDescent="0.2">
      <c r="A261" s="202"/>
      <c r="B261" s="204" t="e">
        <f>VLOOKUP(A261,Adr!A:B,2,FALSE)</f>
        <v>#N/A</v>
      </c>
      <c r="C261" s="185"/>
      <c r="D261" s="289"/>
      <c r="E261" s="173"/>
      <c r="F261" s="166"/>
      <c r="G261" s="169"/>
      <c r="H261" s="169"/>
      <c r="I261" s="192" t="str">
        <f t="shared" si="27"/>
        <v/>
      </c>
      <c r="J261" s="167" t="str">
        <f t="shared" si="28"/>
        <v/>
      </c>
      <c r="K261" s="5"/>
      <c r="L261" s="167" t="str">
        <f t="shared" si="29"/>
        <v/>
      </c>
      <c r="M261" s="5" t="e">
        <f t="shared" si="25"/>
        <v>#N/A</v>
      </c>
      <c r="N261" s="3" t="str">
        <f t="shared" si="26"/>
        <v/>
      </c>
    </row>
    <row r="262" spans="1:14" x14ac:dyDescent="0.2">
      <c r="A262" s="166"/>
      <c r="B262" s="204" t="e">
        <f>VLOOKUP(A262,Adr!A:B,2,FALSE)</f>
        <v>#N/A</v>
      </c>
      <c r="C262" s="196"/>
      <c r="D262" s="291"/>
      <c r="E262" s="230"/>
      <c r="F262" s="166"/>
      <c r="G262" s="169"/>
      <c r="H262" s="169"/>
      <c r="I262" s="192" t="str">
        <f t="shared" si="27"/>
        <v/>
      </c>
      <c r="J262" s="167" t="str">
        <f t="shared" si="28"/>
        <v/>
      </c>
      <c r="K262" s="5"/>
      <c r="L262" s="167" t="str">
        <f t="shared" si="29"/>
        <v/>
      </c>
      <c r="M262" s="5" t="e">
        <f t="shared" si="25"/>
        <v>#N/A</v>
      </c>
      <c r="N262" s="3" t="str">
        <f t="shared" si="26"/>
        <v/>
      </c>
    </row>
    <row r="263" spans="1:14" x14ac:dyDescent="0.2">
      <c r="A263" s="166"/>
      <c r="B263" s="204" t="e">
        <f>VLOOKUP(A263,Adr!A:B,2,FALSE)</f>
        <v>#N/A</v>
      </c>
      <c r="C263" s="185"/>
      <c r="D263" s="289"/>
      <c r="E263" s="173"/>
      <c r="F263" s="166"/>
      <c r="G263" s="169"/>
      <c r="H263" s="169"/>
      <c r="I263" s="192" t="str">
        <f t="shared" si="27"/>
        <v/>
      </c>
      <c r="J263" s="167" t="str">
        <f t="shared" si="28"/>
        <v/>
      </c>
      <c r="K263" s="5"/>
      <c r="L263" s="167" t="str">
        <f t="shared" si="29"/>
        <v/>
      </c>
      <c r="M263" s="5" t="e">
        <f t="shared" si="25"/>
        <v>#N/A</v>
      </c>
      <c r="N263" s="3" t="str">
        <f t="shared" si="26"/>
        <v/>
      </c>
    </row>
    <row r="264" spans="1:14" x14ac:dyDescent="0.2">
      <c r="A264" s="198"/>
      <c r="B264" s="204" t="e">
        <f>VLOOKUP(A264,Adr!A:B,2,FALSE)</f>
        <v>#N/A</v>
      </c>
      <c r="C264" s="185"/>
      <c r="D264" s="289"/>
      <c r="E264" s="230"/>
      <c r="F264" s="166"/>
      <c r="G264" s="169"/>
      <c r="H264" s="169"/>
      <c r="I264" s="192" t="str">
        <f t="shared" si="27"/>
        <v/>
      </c>
      <c r="J264" s="167" t="str">
        <f t="shared" si="28"/>
        <v/>
      </c>
      <c r="K264" s="5"/>
      <c r="L264" s="167" t="str">
        <f t="shared" si="29"/>
        <v/>
      </c>
      <c r="M264" s="5" t="e">
        <f t="shared" si="25"/>
        <v>#N/A</v>
      </c>
      <c r="N264" s="3" t="str">
        <f t="shared" si="26"/>
        <v/>
      </c>
    </row>
    <row r="265" spans="1:14" x14ac:dyDescent="0.2">
      <c r="A265" s="198"/>
      <c r="B265" s="204" t="e">
        <f>VLOOKUP(A265,Adr!A:B,2,FALSE)</f>
        <v>#N/A</v>
      </c>
      <c r="C265" s="185"/>
      <c r="D265" s="289"/>
      <c r="E265" s="173"/>
      <c r="F265" s="166"/>
      <c r="G265" s="169"/>
      <c r="H265" s="169"/>
      <c r="I265" s="192" t="str">
        <f t="shared" si="27"/>
        <v/>
      </c>
      <c r="J265" s="167" t="str">
        <f t="shared" si="28"/>
        <v/>
      </c>
      <c r="K265" s="5"/>
      <c r="L265" s="167" t="str">
        <f t="shared" si="29"/>
        <v/>
      </c>
      <c r="M265" s="5" t="e">
        <f t="shared" si="25"/>
        <v>#N/A</v>
      </c>
      <c r="N265" s="3" t="str">
        <f t="shared" si="26"/>
        <v/>
      </c>
    </row>
    <row r="266" spans="1:14" x14ac:dyDescent="0.2">
      <c r="A266" s="182"/>
      <c r="B266" s="204" t="e">
        <f>VLOOKUP(A266,Adr!A:B,2,FALSE)</f>
        <v>#N/A</v>
      </c>
      <c r="C266" s="185"/>
      <c r="D266" s="289"/>
      <c r="E266" s="230"/>
      <c r="F266" s="166"/>
      <c r="G266" s="169"/>
      <c r="H266" s="169"/>
      <c r="I266" s="192" t="str">
        <f t="shared" si="27"/>
        <v/>
      </c>
      <c r="J266" s="167" t="str">
        <f t="shared" si="28"/>
        <v/>
      </c>
      <c r="K266" s="5"/>
      <c r="L266" s="167" t="str">
        <f t="shared" si="29"/>
        <v/>
      </c>
      <c r="M266" s="5" t="e">
        <f t="shared" si="25"/>
        <v>#N/A</v>
      </c>
      <c r="N266" s="3" t="str">
        <f t="shared" si="26"/>
        <v/>
      </c>
    </row>
    <row r="267" spans="1:14" x14ac:dyDescent="0.2">
      <c r="A267" s="182"/>
      <c r="B267" s="204" t="e">
        <f>VLOOKUP(A267,Adr!A:B,2,FALSE)</f>
        <v>#N/A</v>
      </c>
      <c r="C267" s="185"/>
      <c r="D267" s="289"/>
      <c r="E267" s="173"/>
      <c r="F267" s="166"/>
      <c r="G267" s="169"/>
      <c r="H267" s="169"/>
      <c r="I267" s="192" t="str">
        <f t="shared" si="27"/>
        <v/>
      </c>
      <c r="J267" s="167" t="str">
        <f t="shared" si="28"/>
        <v/>
      </c>
      <c r="K267" s="5"/>
      <c r="L267" s="167" t="str">
        <f t="shared" si="29"/>
        <v/>
      </c>
      <c r="M267" s="5" t="e">
        <f t="shared" si="25"/>
        <v>#N/A</v>
      </c>
      <c r="N267" s="3" t="str">
        <f t="shared" si="26"/>
        <v/>
      </c>
    </row>
    <row r="268" spans="1:14" x14ac:dyDescent="0.2">
      <c r="A268" s="182"/>
      <c r="B268" s="204" t="e">
        <f>VLOOKUP(A268,Adr!A:B,2,FALSE)</f>
        <v>#N/A</v>
      </c>
      <c r="C268" s="185"/>
      <c r="D268" s="289"/>
      <c r="E268" s="230"/>
      <c r="F268" s="166"/>
      <c r="G268" s="169"/>
      <c r="H268" s="169"/>
      <c r="I268" s="192" t="str">
        <f t="shared" si="27"/>
        <v/>
      </c>
      <c r="J268" s="167" t="str">
        <f t="shared" si="28"/>
        <v/>
      </c>
      <c r="K268" s="5"/>
      <c r="L268" s="167" t="str">
        <f t="shared" si="29"/>
        <v/>
      </c>
      <c r="M268" s="5" t="e">
        <f t="shared" si="25"/>
        <v>#N/A</v>
      </c>
      <c r="N268" s="3" t="str">
        <f t="shared" si="26"/>
        <v/>
      </c>
    </row>
    <row r="269" spans="1:14" x14ac:dyDescent="0.2">
      <c r="A269" s="182"/>
      <c r="B269" s="204" t="e">
        <f>VLOOKUP(A269,Adr!A:B,2,FALSE)</f>
        <v>#N/A</v>
      </c>
      <c r="C269" s="185"/>
      <c r="D269" s="289"/>
      <c r="E269" s="173"/>
      <c r="F269" s="166"/>
      <c r="G269" s="169"/>
      <c r="H269" s="169"/>
      <c r="I269" s="192" t="str">
        <f t="shared" si="27"/>
        <v/>
      </c>
      <c r="J269" s="167" t="str">
        <f t="shared" si="28"/>
        <v/>
      </c>
      <c r="K269" s="5"/>
      <c r="L269" s="167" t="str">
        <f t="shared" si="29"/>
        <v/>
      </c>
      <c r="M269" s="5" t="e">
        <f t="shared" si="25"/>
        <v>#N/A</v>
      </c>
      <c r="N269" s="3" t="str">
        <f t="shared" si="26"/>
        <v/>
      </c>
    </row>
    <row r="270" spans="1:14" x14ac:dyDescent="0.2">
      <c r="A270" s="182"/>
      <c r="B270" s="204" t="e">
        <f>VLOOKUP(A270,Adr!A:B,2,FALSE)</f>
        <v>#N/A</v>
      </c>
      <c r="C270" s="185"/>
      <c r="D270" s="289"/>
      <c r="E270" s="230"/>
      <c r="F270" s="166"/>
      <c r="G270" s="169"/>
      <c r="H270" s="169"/>
      <c r="I270" s="192" t="str">
        <f t="shared" si="27"/>
        <v/>
      </c>
      <c r="J270" s="167" t="str">
        <f t="shared" si="28"/>
        <v/>
      </c>
      <c r="K270" s="5"/>
      <c r="L270" s="167" t="str">
        <f t="shared" si="29"/>
        <v/>
      </c>
      <c r="M270" s="5" t="e">
        <f t="shared" si="25"/>
        <v>#N/A</v>
      </c>
      <c r="N270" s="3" t="str">
        <f t="shared" si="26"/>
        <v/>
      </c>
    </row>
    <row r="271" spans="1:14" x14ac:dyDescent="0.2">
      <c r="A271" s="182"/>
      <c r="B271" s="204" t="e">
        <f>VLOOKUP(A271,Adr!A:B,2,FALSE)</f>
        <v>#N/A</v>
      </c>
      <c r="C271" s="185"/>
      <c r="D271" s="289"/>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x14ac:dyDescent="0.2">
      <c r="A272" s="198"/>
      <c r="B272" s="204" t="e">
        <f>VLOOKUP(A272,Adr!A:B,2,FALSE)</f>
        <v>#N/A</v>
      </c>
      <c r="C272" s="169"/>
      <c r="D272" s="290"/>
      <c r="E272" s="230"/>
      <c r="F272" s="166"/>
      <c r="G272" s="169"/>
      <c r="H272" s="169"/>
      <c r="I272" s="192" t="str">
        <f t="shared" si="27"/>
        <v/>
      </c>
      <c r="J272" s="167" t="str">
        <f t="shared" si="28"/>
        <v/>
      </c>
      <c r="K272" s="5"/>
      <c r="L272" s="167" t="str">
        <f t="shared" si="29"/>
        <v/>
      </c>
      <c r="M272" s="5" t="e">
        <f t="shared" si="30"/>
        <v>#N/A</v>
      </c>
      <c r="N272" s="3" t="str">
        <f t="shared" si="31"/>
        <v/>
      </c>
    </row>
    <row r="273" spans="1:14" x14ac:dyDescent="0.2">
      <c r="A273" s="182"/>
      <c r="B273" s="204" t="e">
        <f>VLOOKUP(A273,Adr!A:B,2,FALSE)</f>
        <v>#N/A</v>
      </c>
      <c r="C273" s="185"/>
      <c r="D273" s="289"/>
      <c r="E273" s="173"/>
      <c r="F273" s="166"/>
      <c r="G273" s="169"/>
      <c r="H273" s="169"/>
      <c r="I273" s="192" t="str">
        <f t="shared" si="27"/>
        <v/>
      </c>
      <c r="J273" s="167" t="str">
        <f t="shared" si="28"/>
        <v/>
      </c>
      <c r="K273" s="5"/>
      <c r="L273" s="167" t="str">
        <f t="shared" si="29"/>
        <v/>
      </c>
      <c r="M273" s="5" t="e">
        <f t="shared" si="30"/>
        <v>#N/A</v>
      </c>
      <c r="N273" s="3" t="str">
        <f t="shared" si="31"/>
        <v/>
      </c>
    </row>
    <row r="274" spans="1:14" x14ac:dyDescent="0.2">
      <c r="A274" s="182"/>
      <c r="B274" s="204" t="e">
        <f>VLOOKUP(A274,Adr!A:B,2,FALSE)</f>
        <v>#N/A</v>
      </c>
      <c r="C274" s="185"/>
      <c r="D274" s="289"/>
      <c r="E274" s="230"/>
      <c r="F274" s="166"/>
      <c r="G274" s="169"/>
      <c r="H274" s="169"/>
      <c r="I274" s="192" t="str">
        <f t="shared" si="27"/>
        <v/>
      </c>
      <c r="J274" s="167" t="str">
        <f t="shared" si="28"/>
        <v/>
      </c>
      <c r="K274" s="5"/>
      <c r="L274" s="167" t="str">
        <f t="shared" si="29"/>
        <v/>
      </c>
      <c r="M274" s="5" t="e">
        <f t="shared" si="30"/>
        <v>#N/A</v>
      </c>
      <c r="N274" s="3" t="str">
        <f t="shared" si="31"/>
        <v/>
      </c>
    </row>
    <row r="275" spans="1:14" x14ac:dyDescent="0.2">
      <c r="A275" s="202"/>
      <c r="B275" s="204" t="e">
        <f>VLOOKUP(A275,Adr!A:B,2,FALSE)</f>
        <v>#N/A</v>
      </c>
      <c r="C275" s="185"/>
      <c r="D275" s="289"/>
      <c r="E275" s="173"/>
      <c r="F275" s="166"/>
      <c r="G275" s="169"/>
      <c r="H275" s="169"/>
      <c r="I275" s="192" t="str">
        <f t="shared" si="27"/>
        <v/>
      </c>
      <c r="J275" s="167" t="str">
        <f t="shared" si="28"/>
        <v/>
      </c>
      <c r="K275" s="5"/>
      <c r="L275" s="167" t="str">
        <f t="shared" si="29"/>
        <v/>
      </c>
      <c r="M275" s="5" t="e">
        <f t="shared" si="30"/>
        <v>#N/A</v>
      </c>
      <c r="N275" s="3" t="str">
        <f t="shared" si="31"/>
        <v/>
      </c>
    </row>
    <row r="276" spans="1:14" x14ac:dyDescent="0.2">
      <c r="A276" s="198"/>
      <c r="B276" s="204" t="e">
        <f>VLOOKUP(A276,Adr!A:B,2,FALSE)</f>
        <v>#N/A</v>
      </c>
      <c r="C276" s="185"/>
      <c r="D276" s="289"/>
      <c r="E276" s="230"/>
      <c r="F276" s="166"/>
      <c r="G276" s="169"/>
      <c r="H276" s="169"/>
      <c r="I276" s="192" t="str">
        <f t="shared" si="27"/>
        <v/>
      </c>
      <c r="J276" s="167" t="str">
        <f t="shared" si="28"/>
        <v/>
      </c>
      <c r="K276" s="5"/>
      <c r="L276" s="167" t="str">
        <f t="shared" si="29"/>
        <v/>
      </c>
      <c r="M276" s="5" t="e">
        <f t="shared" si="30"/>
        <v>#N/A</v>
      </c>
      <c r="N276" s="3" t="str">
        <f t="shared" si="31"/>
        <v/>
      </c>
    </row>
    <row r="277" spans="1:14" x14ac:dyDescent="0.2">
      <c r="A277" s="202"/>
      <c r="B277" s="204" t="e">
        <f>VLOOKUP(A277,Adr!A:B,2,FALSE)</f>
        <v>#N/A</v>
      </c>
      <c r="C277" s="185"/>
      <c r="D277" s="289"/>
      <c r="E277" s="173"/>
      <c r="F277" s="166"/>
      <c r="G277" s="169"/>
      <c r="H277" s="169"/>
      <c r="I277" s="192" t="str">
        <f t="shared" si="27"/>
        <v/>
      </c>
      <c r="J277" s="167" t="str">
        <f t="shared" si="28"/>
        <v/>
      </c>
      <c r="K277" s="5"/>
      <c r="L277" s="167" t="str">
        <f t="shared" si="29"/>
        <v/>
      </c>
      <c r="M277" s="5" t="e">
        <f t="shared" si="30"/>
        <v>#N/A</v>
      </c>
      <c r="N277" s="3" t="str">
        <f t="shared" si="31"/>
        <v/>
      </c>
    </row>
    <row r="278" spans="1:14" x14ac:dyDescent="0.2">
      <c r="A278" s="202"/>
      <c r="B278" s="204" t="e">
        <f>VLOOKUP(A278,Adr!A:B,2,FALSE)</f>
        <v>#N/A</v>
      </c>
      <c r="C278" s="185"/>
      <c r="D278" s="289"/>
      <c r="E278" s="230"/>
      <c r="F278" s="166"/>
      <c r="G278" s="169"/>
      <c r="H278" s="169"/>
      <c r="I278" s="192" t="str">
        <f t="shared" si="27"/>
        <v/>
      </c>
      <c r="J278" s="167" t="str">
        <f t="shared" si="28"/>
        <v/>
      </c>
      <c r="K278" s="5"/>
      <c r="L278" s="167" t="str">
        <f t="shared" si="29"/>
        <v/>
      </c>
      <c r="M278" s="5" t="e">
        <f t="shared" si="30"/>
        <v>#N/A</v>
      </c>
      <c r="N278" s="3" t="str">
        <f t="shared" si="31"/>
        <v/>
      </c>
    </row>
    <row r="279" spans="1:14" x14ac:dyDescent="0.2">
      <c r="A279" s="202"/>
      <c r="B279" s="204" t="e">
        <f>VLOOKUP(A279,Adr!A:B,2,FALSE)</f>
        <v>#N/A</v>
      </c>
      <c r="C279" s="196"/>
      <c r="D279" s="289"/>
      <c r="E279" s="173"/>
      <c r="F279" s="166"/>
      <c r="G279" s="169"/>
      <c r="H279" s="169"/>
      <c r="I279" s="192" t="str">
        <f t="shared" si="27"/>
        <v/>
      </c>
      <c r="J279" s="167" t="str">
        <f t="shared" si="28"/>
        <v/>
      </c>
      <c r="K279" s="5"/>
      <c r="L279" s="167" t="str">
        <f t="shared" si="29"/>
        <v/>
      </c>
      <c r="M279" s="5" t="e">
        <f t="shared" si="30"/>
        <v>#N/A</v>
      </c>
      <c r="N279" s="3" t="str">
        <f t="shared" si="31"/>
        <v/>
      </c>
    </row>
    <row r="280" spans="1:14" x14ac:dyDescent="0.2">
      <c r="A280" s="198"/>
      <c r="B280" s="204" t="e">
        <f>VLOOKUP(A280,Adr!A:B,2,FALSE)</f>
        <v>#N/A</v>
      </c>
      <c r="C280" s="169"/>
      <c r="D280" s="290"/>
      <c r="E280" s="230"/>
      <c r="F280" s="166"/>
      <c r="G280" s="169"/>
      <c r="H280" s="169"/>
      <c r="I280" s="192" t="str">
        <f t="shared" si="27"/>
        <v/>
      </c>
      <c r="J280" s="167" t="str">
        <f t="shared" si="28"/>
        <v/>
      </c>
      <c r="K280" s="5"/>
      <c r="L280" s="167" t="str">
        <f t="shared" si="29"/>
        <v/>
      </c>
      <c r="M280" s="5" t="e">
        <f t="shared" si="30"/>
        <v>#N/A</v>
      </c>
      <c r="N280" s="3" t="str">
        <f t="shared" si="31"/>
        <v/>
      </c>
    </row>
    <row r="281" spans="1:14" x14ac:dyDescent="0.2">
      <c r="A281" s="202"/>
      <c r="B281" s="204" t="e">
        <f>VLOOKUP(A281,Adr!A:B,2,FALSE)</f>
        <v>#N/A</v>
      </c>
      <c r="C281" s="185"/>
      <c r="D281" s="289"/>
      <c r="E281" s="173"/>
      <c r="F281" s="166"/>
      <c r="G281" s="169"/>
      <c r="H281" s="169"/>
      <c r="I281" s="192" t="str">
        <f t="shared" si="27"/>
        <v/>
      </c>
      <c r="J281" s="167" t="str">
        <f t="shared" si="28"/>
        <v/>
      </c>
      <c r="K281" s="5"/>
      <c r="L281" s="167" t="str">
        <f t="shared" si="29"/>
        <v/>
      </c>
      <c r="M281" s="5" t="e">
        <f t="shared" si="30"/>
        <v>#N/A</v>
      </c>
      <c r="N281" s="3" t="str">
        <f t="shared" si="31"/>
        <v/>
      </c>
    </row>
    <row r="282" spans="1:14" x14ac:dyDescent="0.2">
      <c r="A282" s="202"/>
      <c r="B282" s="204" t="e">
        <f>VLOOKUP(A282,Adr!A:B,2,FALSE)</f>
        <v>#N/A</v>
      </c>
      <c r="C282" s="185"/>
      <c r="D282" s="289"/>
      <c r="E282" s="230"/>
      <c r="F282" s="166"/>
      <c r="G282" s="169"/>
      <c r="H282" s="169"/>
      <c r="I282" s="192" t="str">
        <f t="shared" si="27"/>
        <v/>
      </c>
      <c r="J282" s="167" t="str">
        <f t="shared" si="28"/>
        <v/>
      </c>
      <c r="K282" s="5"/>
      <c r="L282" s="167" t="str">
        <f t="shared" si="29"/>
        <v/>
      </c>
      <c r="M282" s="5" t="e">
        <f t="shared" si="30"/>
        <v>#N/A</v>
      </c>
      <c r="N282" s="3" t="str">
        <f t="shared" si="31"/>
        <v/>
      </c>
    </row>
    <row r="283" spans="1:14" x14ac:dyDescent="0.2">
      <c r="A283" s="198"/>
      <c r="B283" s="204" t="e">
        <f>VLOOKUP(A283,Adr!A:B,2,FALSE)</f>
        <v>#N/A</v>
      </c>
      <c r="C283" s="185"/>
      <c r="D283" s="289"/>
      <c r="E283" s="173"/>
      <c r="F283" s="166"/>
      <c r="G283" s="169"/>
      <c r="H283" s="169"/>
      <c r="I283" s="192" t="str">
        <f t="shared" si="27"/>
        <v/>
      </c>
      <c r="J283" s="167" t="str">
        <f t="shared" si="28"/>
        <v/>
      </c>
      <c r="K283" s="5"/>
      <c r="L283" s="167" t="str">
        <f t="shared" si="29"/>
        <v/>
      </c>
      <c r="M283" s="5" t="e">
        <f t="shared" si="30"/>
        <v>#N/A</v>
      </c>
      <c r="N283" s="3" t="str">
        <f t="shared" si="31"/>
        <v/>
      </c>
    </row>
    <row r="284" spans="1:14" x14ac:dyDescent="0.2">
      <c r="A284" s="202"/>
      <c r="B284" s="204" t="e">
        <f>VLOOKUP(A284,Adr!A:B,2,FALSE)</f>
        <v>#N/A</v>
      </c>
      <c r="C284" s="185"/>
      <c r="D284" s="289"/>
      <c r="E284" s="230"/>
      <c r="F284" s="166"/>
      <c r="G284" s="169"/>
      <c r="H284" s="169"/>
      <c r="I284" s="192" t="str">
        <f t="shared" si="27"/>
        <v/>
      </c>
      <c r="J284" s="167" t="str">
        <f t="shared" si="28"/>
        <v/>
      </c>
      <c r="K284" s="5"/>
      <c r="L284" s="167" t="str">
        <f t="shared" si="29"/>
        <v/>
      </c>
      <c r="M284" s="5" t="e">
        <f t="shared" si="30"/>
        <v>#N/A</v>
      </c>
      <c r="N284" s="3" t="str">
        <f t="shared" si="31"/>
        <v/>
      </c>
    </row>
    <row r="285" spans="1:14" x14ac:dyDescent="0.2">
      <c r="A285" s="202"/>
      <c r="B285" s="204" t="e">
        <f>VLOOKUP(A285,Adr!A:B,2,FALSE)</f>
        <v>#N/A</v>
      </c>
      <c r="C285" s="185"/>
      <c r="D285" s="289"/>
      <c r="E285" s="173"/>
      <c r="F285" s="166"/>
      <c r="G285" s="169"/>
      <c r="H285" s="169"/>
      <c r="I285" s="192" t="str">
        <f t="shared" si="27"/>
        <v/>
      </c>
      <c r="J285" s="167" t="str">
        <f t="shared" si="28"/>
        <v/>
      </c>
      <c r="K285" s="5"/>
      <c r="L285" s="167" t="str">
        <f t="shared" si="29"/>
        <v/>
      </c>
      <c r="M285" s="5" t="e">
        <f t="shared" si="30"/>
        <v>#N/A</v>
      </c>
      <c r="N285" s="3" t="str">
        <f t="shared" si="31"/>
        <v/>
      </c>
    </row>
    <row r="286" spans="1:14" x14ac:dyDescent="0.2">
      <c r="A286" s="182"/>
      <c r="B286" s="204" t="e">
        <f>VLOOKUP(A286,Adr!A:B,2,FALSE)</f>
        <v>#N/A</v>
      </c>
      <c r="C286" s="196"/>
      <c r="D286" s="291"/>
      <c r="E286" s="230"/>
      <c r="F286" s="166"/>
      <c r="G286" s="169"/>
      <c r="H286" s="169"/>
      <c r="I286" s="192" t="str">
        <f t="shared" si="27"/>
        <v/>
      </c>
      <c r="J286" s="167" t="str">
        <f t="shared" si="28"/>
        <v/>
      </c>
      <c r="K286" s="5"/>
      <c r="L286" s="167" t="str">
        <f t="shared" si="29"/>
        <v/>
      </c>
      <c r="M286" s="5" t="e">
        <f t="shared" si="30"/>
        <v>#N/A</v>
      </c>
      <c r="N286" s="3" t="str">
        <f t="shared" si="31"/>
        <v/>
      </c>
    </row>
    <row r="287" spans="1:14" x14ac:dyDescent="0.2">
      <c r="A287" s="166"/>
      <c r="B287" s="204" t="e">
        <f>VLOOKUP(A287,Adr!A:B,2,FALSE)</f>
        <v>#N/A</v>
      </c>
      <c r="C287" s="185"/>
      <c r="D287" s="289"/>
      <c r="E287" s="173"/>
      <c r="F287" s="166"/>
      <c r="G287" s="169"/>
      <c r="H287" s="169"/>
      <c r="I287" s="192" t="str">
        <f t="shared" si="27"/>
        <v/>
      </c>
      <c r="J287" s="167" t="str">
        <f t="shared" si="28"/>
        <v/>
      </c>
      <c r="K287" s="5"/>
      <c r="L287" s="167" t="str">
        <f t="shared" si="29"/>
        <v/>
      </c>
      <c r="M287" s="5" t="e">
        <f t="shared" si="30"/>
        <v>#N/A</v>
      </c>
      <c r="N287" s="3" t="str">
        <f t="shared" si="31"/>
        <v/>
      </c>
    </row>
    <row r="288" spans="1:14" x14ac:dyDescent="0.2">
      <c r="A288" s="202"/>
      <c r="B288" s="204" t="e">
        <f>VLOOKUP(A288,Adr!A:B,2,FALSE)</f>
        <v>#N/A</v>
      </c>
      <c r="C288" s="196"/>
      <c r="D288" s="291"/>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x14ac:dyDescent="0.2">
      <c r="A289" s="182"/>
      <c r="B289" s="204" t="e">
        <f>VLOOKUP(A289,Adr!A:B,2,FALSE)</f>
        <v>#N/A</v>
      </c>
      <c r="C289" s="185"/>
      <c r="D289" s="289"/>
      <c r="E289" s="173"/>
      <c r="F289" s="166"/>
      <c r="G289" s="169"/>
      <c r="H289" s="169"/>
      <c r="I289" s="192" t="str">
        <f t="shared" si="32"/>
        <v/>
      </c>
      <c r="J289" s="167" t="str">
        <f t="shared" si="33"/>
        <v/>
      </c>
      <c r="K289" s="5"/>
      <c r="L289" s="167" t="str">
        <f t="shared" si="34"/>
        <v/>
      </c>
      <c r="M289" s="5" t="e">
        <f t="shared" si="30"/>
        <v>#N/A</v>
      </c>
      <c r="N289" s="3" t="str">
        <f t="shared" si="31"/>
        <v/>
      </c>
    </row>
    <row r="290" spans="1:14" x14ac:dyDescent="0.2">
      <c r="A290" s="182"/>
      <c r="B290" s="204" t="e">
        <f>VLOOKUP(A290,Adr!A:B,2,FALSE)</f>
        <v>#N/A</v>
      </c>
      <c r="C290" s="185"/>
      <c r="D290" s="289"/>
      <c r="E290" s="230"/>
      <c r="F290" s="166"/>
      <c r="G290" s="169"/>
      <c r="H290" s="169"/>
      <c r="I290" s="192" t="str">
        <f t="shared" si="32"/>
        <v/>
      </c>
      <c r="J290" s="167" t="str">
        <f t="shared" si="33"/>
        <v/>
      </c>
      <c r="K290" s="5"/>
      <c r="L290" s="167" t="str">
        <f t="shared" si="34"/>
        <v/>
      </c>
      <c r="M290" s="5" t="e">
        <f t="shared" si="30"/>
        <v>#N/A</v>
      </c>
      <c r="N290" s="3" t="str">
        <f t="shared" si="31"/>
        <v/>
      </c>
    </row>
    <row r="291" spans="1:14" x14ac:dyDescent="0.2">
      <c r="A291" s="166"/>
      <c r="B291" s="204" t="e">
        <f>VLOOKUP(A291,Adr!A:B,2,FALSE)</f>
        <v>#N/A</v>
      </c>
      <c r="C291" s="185"/>
      <c r="D291" s="289"/>
      <c r="E291" s="173"/>
      <c r="F291" s="166"/>
      <c r="G291" s="169"/>
      <c r="H291" s="169"/>
      <c r="I291" s="192" t="str">
        <f t="shared" si="32"/>
        <v/>
      </c>
      <c r="J291" s="167" t="str">
        <f t="shared" si="33"/>
        <v/>
      </c>
      <c r="K291" s="5"/>
      <c r="L291" s="167" t="str">
        <f t="shared" si="34"/>
        <v/>
      </c>
      <c r="M291" s="5" t="e">
        <f t="shared" si="30"/>
        <v>#N/A</v>
      </c>
      <c r="N291" s="3" t="str">
        <f t="shared" si="31"/>
        <v/>
      </c>
    </row>
    <row r="292" spans="1:14" x14ac:dyDescent="0.2">
      <c r="A292" s="182"/>
      <c r="B292" s="204" t="e">
        <f>VLOOKUP(A292,Adr!A:B,2,FALSE)</f>
        <v>#N/A</v>
      </c>
      <c r="C292" s="185"/>
      <c r="D292" s="289"/>
      <c r="E292" s="230"/>
      <c r="F292" s="166"/>
      <c r="G292" s="169"/>
      <c r="H292" s="169"/>
      <c r="I292" s="192" t="str">
        <f t="shared" si="32"/>
        <v/>
      </c>
      <c r="J292" s="167" t="str">
        <f t="shared" si="33"/>
        <v/>
      </c>
      <c r="K292" s="5"/>
      <c r="L292" s="167" t="str">
        <f t="shared" si="34"/>
        <v/>
      </c>
      <c r="M292" s="5" t="e">
        <f t="shared" si="30"/>
        <v>#N/A</v>
      </c>
      <c r="N292" s="3" t="str">
        <f t="shared" si="31"/>
        <v/>
      </c>
    </row>
    <row r="293" spans="1:14" x14ac:dyDescent="0.2">
      <c r="A293" s="166"/>
      <c r="B293" s="204" t="e">
        <f>VLOOKUP(A293,Adr!A:B,2,FALSE)</f>
        <v>#N/A</v>
      </c>
      <c r="C293" s="196"/>
      <c r="D293" s="291"/>
      <c r="E293" s="173"/>
      <c r="F293" s="166"/>
      <c r="G293" s="169"/>
      <c r="H293" s="169"/>
      <c r="I293" s="192" t="str">
        <f t="shared" si="32"/>
        <v/>
      </c>
      <c r="J293" s="167" t="str">
        <f t="shared" si="33"/>
        <v/>
      </c>
      <c r="K293" s="5"/>
      <c r="L293" s="167" t="str">
        <f t="shared" si="34"/>
        <v/>
      </c>
      <c r="M293" s="5" t="e">
        <f t="shared" si="30"/>
        <v>#N/A</v>
      </c>
      <c r="N293" s="3" t="str">
        <f t="shared" si="31"/>
        <v/>
      </c>
    </row>
    <row r="294" spans="1:14" x14ac:dyDescent="0.2">
      <c r="A294" s="166"/>
      <c r="B294" s="204" t="e">
        <f>VLOOKUP(A294,Adr!A:B,2,FALSE)</f>
        <v>#N/A</v>
      </c>
      <c r="C294" s="196"/>
      <c r="D294" s="291"/>
      <c r="E294" s="230"/>
      <c r="F294" s="166"/>
      <c r="G294" s="169"/>
      <c r="H294" s="169"/>
      <c r="I294" s="192" t="str">
        <f t="shared" si="32"/>
        <v/>
      </c>
      <c r="J294" s="167" t="str">
        <f t="shared" si="33"/>
        <v/>
      </c>
      <c r="K294" s="5"/>
      <c r="L294" s="167" t="str">
        <f t="shared" si="34"/>
        <v/>
      </c>
      <c r="M294" s="5" t="e">
        <f t="shared" si="30"/>
        <v>#N/A</v>
      </c>
      <c r="N294" s="3" t="str">
        <f t="shared" si="31"/>
        <v/>
      </c>
    </row>
    <row r="295" spans="1:14" x14ac:dyDescent="0.2">
      <c r="A295" s="202"/>
      <c r="B295" s="204" t="e">
        <f>VLOOKUP(A295,Adr!A:B,2,FALSE)</f>
        <v>#N/A</v>
      </c>
      <c r="C295" s="185"/>
      <c r="D295" s="291"/>
      <c r="E295" s="173"/>
      <c r="F295" s="166"/>
      <c r="G295" s="169"/>
      <c r="H295" s="169"/>
      <c r="I295" s="192" t="str">
        <f t="shared" si="32"/>
        <v/>
      </c>
      <c r="J295" s="167" t="str">
        <f t="shared" si="33"/>
        <v/>
      </c>
      <c r="K295" s="5"/>
      <c r="L295" s="167" t="str">
        <f t="shared" si="34"/>
        <v/>
      </c>
      <c r="M295" s="5" t="e">
        <f t="shared" si="30"/>
        <v>#N/A</v>
      </c>
      <c r="N295" s="3" t="str">
        <f t="shared" si="31"/>
        <v/>
      </c>
    </row>
    <row r="296" spans="1:14" x14ac:dyDescent="0.2">
      <c r="A296" s="182"/>
      <c r="B296" s="204" t="e">
        <f>VLOOKUP(A296,Adr!A:B,2,FALSE)</f>
        <v>#N/A</v>
      </c>
      <c r="C296" s="185"/>
      <c r="D296" s="289"/>
      <c r="E296" s="230"/>
      <c r="F296" s="166"/>
      <c r="G296" s="169"/>
      <c r="H296" s="169"/>
      <c r="I296" s="192" t="str">
        <f t="shared" si="32"/>
        <v/>
      </c>
      <c r="J296" s="167" t="str">
        <f t="shared" si="33"/>
        <v/>
      </c>
      <c r="K296" s="5"/>
      <c r="L296" s="167" t="str">
        <f t="shared" si="34"/>
        <v/>
      </c>
      <c r="M296" s="5" t="e">
        <f t="shared" si="30"/>
        <v>#N/A</v>
      </c>
      <c r="N296" s="3" t="str">
        <f t="shared" si="31"/>
        <v/>
      </c>
    </row>
    <row r="297" spans="1:14" x14ac:dyDescent="0.2">
      <c r="A297" s="202"/>
      <c r="B297" s="204" t="e">
        <f>VLOOKUP(A297,Adr!A:B,2,FALSE)</f>
        <v>#N/A</v>
      </c>
      <c r="C297" s="190"/>
      <c r="D297" s="290"/>
      <c r="E297" s="173"/>
      <c r="F297" s="166"/>
      <c r="G297" s="169"/>
      <c r="H297" s="169"/>
      <c r="I297" s="192" t="str">
        <f t="shared" si="32"/>
        <v/>
      </c>
      <c r="J297" s="167" t="str">
        <f t="shared" si="33"/>
        <v/>
      </c>
      <c r="K297" s="5"/>
      <c r="L297" s="167" t="str">
        <f t="shared" si="34"/>
        <v/>
      </c>
      <c r="M297" s="5" t="e">
        <f t="shared" si="30"/>
        <v>#N/A</v>
      </c>
      <c r="N297" s="3" t="str">
        <f t="shared" si="31"/>
        <v/>
      </c>
    </row>
    <row r="298" spans="1:14" x14ac:dyDescent="0.2">
      <c r="A298" s="202"/>
      <c r="B298" s="204" t="e">
        <f>VLOOKUP(A298,Adr!A:B,2,FALSE)</f>
        <v>#N/A</v>
      </c>
      <c r="C298" s="185"/>
      <c r="D298" s="289"/>
      <c r="E298" s="230"/>
      <c r="F298" s="166"/>
      <c r="G298" s="169"/>
      <c r="H298" s="169"/>
      <c r="I298" s="192" t="str">
        <f t="shared" si="32"/>
        <v/>
      </c>
      <c r="J298" s="167" t="str">
        <f t="shared" si="33"/>
        <v/>
      </c>
      <c r="K298" s="5"/>
      <c r="L298" s="167" t="str">
        <f t="shared" si="34"/>
        <v/>
      </c>
      <c r="M298" s="5" t="e">
        <f t="shared" si="30"/>
        <v>#N/A</v>
      </c>
      <c r="N298" s="3" t="str">
        <f t="shared" si="31"/>
        <v/>
      </c>
    </row>
    <row r="299" spans="1:14" x14ac:dyDescent="0.2">
      <c r="A299" s="166"/>
      <c r="B299" s="204" t="e">
        <f>VLOOKUP(A299,Adr!A:B,2,FALSE)</f>
        <v>#N/A</v>
      </c>
      <c r="C299" s="185"/>
      <c r="D299" s="289"/>
      <c r="E299" s="173"/>
      <c r="F299" s="166"/>
      <c r="G299" s="169"/>
      <c r="H299" s="169"/>
      <c r="I299" s="192" t="str">
        <f t="shared" si="32"/>
        <v/>
      </c>
      <c r="J299" s="167" t="str">
        <f t="shared" si="33"/>
        <v/>
      </c>
      <c r="K299" s="5"/>
      <c r="L299" s="167" t="str">
        <f t="shared" si="34"/>
        <v/>
      </c>
      <c r="M299" s="5" t="e">
        <f t="shared" si="30"/>
        <v>#N/A</v>
      </c>
      <c r="N299" s="3" t="str">
        <f t="shared" si="31"/>
        <v/>
      </c>
    </row>
    <row r="300" spans="1:14" x14ac:dyDescent="0.2">
      <c r="A300" s="166"/>
      <c r="B300" s="204" t="e">
        <f>VLOOKUP(A300,Adr!A:B,2,FALSE)</f>
        <v>#N/A</v>
      </c>
      <c r="C300" s="185"/>
      <c r="D300" s="289"/>
      <c r="E300" s="230"/>
      <c r="F300" s="166"/>
      <c r="G300" s="169"/>
      <c r="H300" s="169"/>
      <c r="I300" s="192" t="str">
        <f t="shared" si="32"/>
        <v/>
      </c>
      <c r="J300" s="167" t="str">
        <f t="shared" si="33"/>
        <v/>
      </c>
      <c r="K300" s="5"/>
      <c r="L300" s="167" t="str">
        <f t="shared" si="34"/>
        <v/>
      </c>
      <c r="M300" s="5" t="e">
        <f t="shared" si="30"/>
        <v>#N/A</v>
      </c>
      <c r="N300" s="3" t="str">
        <f t="shared" si="31"/>
        <v/>
      </c>
    </row>
    <row r="301" spans="1:14" x14ac:dyDescent="0.2">
      <c r="A301" s="198"/>
      <c r="B301" s="204" t="e">
        <f>VLOOKUP(A301,Adr!A:B,2,FALSE)</f>
        <v>#N/A</v>
      </c>
      <c r="C301" s="169"/>
      <c r="D301" s="290"/>
      <c r="E301" s="173"/>
      <c r="F301" s="166"/>
      <c r="G301" s="169"/>
      <c r="H301" s="169"/>
      <c r="I301" s="192" t="str">
        <f t="shared" si="32"/>
        <v/>
      </c>
      <c r="J301" s="167" t="str">
        <f t="shared" si="33"/>
        <v/>
      </c>
      <c r="K301" s="5"/>
      <c r="L301" s="167" t="str">
        <f t="shared" si="34"/>
        <v/>
      </c>
      <c r="M301" s="5" t="e">
        <f t="shared" si="30"/>
        <v>#N/A</v>
      </c>
      <c r="N301" s="3" t="str">
        <f t="shared" si="31"/>
        <v/>
      </c>
    </row>
    <row r="302" spans="1:14" x14ac:dyDescent="0.2">
      <c r="A302" s="198"/>
      <c r="B302" s="204" t="e">
        <f>VLOOKUP(A302,Adr!A:B,2,FALSE)</f>
        <v>#N/A</v>
      </c>
      <c r="C302" s="185"/>
      <c r="D302" s="289"/>
      <c r="E302" s="230"/>
      <c r="F302" s="166"/>
      <c r="G302" s="169"/>
      <c r="H302" s="169"/>
      <c r="I302" s="192" t="str">
        <f t="shared" si="32"/>
        <v/>
      </c>
      <c r="J302" s="167" t="str">
        <f t="shared" si="33"/>
        <v/>
      </c>
      <c r="K302" s="5"/>
      <c r="L302" s="167" t="str">
        <f t="shared" si="34"/>
        <v/>
      </c>
      <c r="M302" s="5" t="e">
        <f t="shared" si="30"/>
        <v>#N/A</v>
      </c>
      <c r="N302" s="3" t="str">
        <f t="shared" si="31"/>
        <v/>
      </c>
    </row>
    <row r="303" spans="1:14" x14ac:dyDescent="0.2">
      <c r="A303" s="166"/>
      <c r="B303" s="204" t="e">
        <f>VLOOKUP(A303,Adr!A:B,2,FALSE)</f>
        <v>#N/A</v>
      </c>
      <c r="C303" s="196"/>
      <c r="D303" s="289"/>
      <c r="E303" s="173"/>
      <c r="F303" s="166"/>
      <c r="G303" s="169"/>
      <c r="H303" s="169"/>
      <c r="I303" s="192" t="str">
        <f t="shared" si="32"/>
        <v/>
      </c>
      <c r="J303" s="167" t="str">
        <f t="shared" si="33"/>
        <v/>
      </c>
      <c r="K303" s="5"/>
      <c r="L303" s="167" t="str">
        <f t="shared" si="34"/>
        <v/>
      </c>
      <c r="M303" s="5" t="e">
        <f t="shared" si="30"/>
        <v>#N/A</v>
      </c>
      <c r="N303" s="3" t="str">
        <f t="shared" si="31"/>
        <v/>
      </c>
    </row>
    <row r="304" spans="1:14" x14ac:dyDescent="0.2">
      <c r="A304" s="202"/>
      <c r="B304" s="204" t="e">
        <f>VLOOKUP(A304,Adr!A:B,2,FALSE)</f>
        <v>#N/A</v>
      </c>
      <c r="C304" s="196"/>
      <c r="D304" s="291"/>
      <c r="E304" s="230"/>
      <c r="F304" s="166"/>
      <c r="G304" s="169"/>
      <c r="H304" s="169"/>
      <c r="I304" s="192" t="str">
        <f t="shared" si="32"/>
        <v/>
      </c>
      <c r="J304" s="167" t="str">
        <f t="shared" si="33"/>
        <v/>
      </c>
      <c r="K304" s="5"/>
      <c r="L304" s="167" t="str">
        <f t="shared" si="34"/>
        <v/>
      </c>
      <c r="M304" s="5" t="e">
        <f t="shared" si="30"/>
        <v>#N/A</v>
      </c>
      <c r="N304" s="3" t="str">
        <f t="shared" si="31"/>
        <v/>
      </c>
    </row>
    <row r="305" spans="1:14" x14ac:dyDescent="0.2">
      <c r="A305" s="198"/>
      <c r="B305" s="204" t="e">
        <f>VLOOKUP(A305,Adr!A:B,2,FALSE)</f>
        <v>#N/A</v>
      </c>
      <c r="C305" s="185"/>
      <c r="D305" s="289"/>
      <c r="E305" s="173"/>
      <c r="F305" s="166"/>
      <c r="G305" s="169"/>
      <c r="H305" s="169"/>
      <c r="I305" s="192" t="str">
        <f t="shared" si="32"/>
        <v/>
      </c>
      <c r="J305" s="167" t="str">
        <f t="shared" si="33"/>
        <v/>
      </c>
      <c r="K305" s="5"/>
      <c r="L305" s="167" t="str">
        <f t="shared" si="34"/>
        <v/>
      </c>
      <c r="M305" s="5" t="e">
        <f t="shared" si="30"/>
        <v>#N/A</v>
      </c>
      <c r="N305" s="3" t="str">
        <f t="shared" si="31"/>
        <v/>
      </c>
    </row>
    <row r="306" spans="1:14" x14ac:dyDescent="0.2">
      <c r="A306" s="166"/>
      <c r="B306" s="204" t="e">
        <f>VLOOKUP(A306,Adr!A:B,2,FALSE)</f>
        <v>#N/A</v>
      </c>
      <c r="C306" s="197"/>
      <c r="D306" s="292"/>
      <c r="E306" s="230"/>
      <c r="F306" s="166"/>
      <c r="G306" s="169"/>
      <c r="H306" s="169"/>
      <c r="I306" s="192" t="str">
        <f t="shared" si="32"/>
        <v/>
      </c>
      <c r="J306" s="167" t="str">
        <f t="shared" si="33"/>
        <v/>
      </c>
      <c r="K306" s="5"/>
      <c r="L306" s="167" t="str">
        <f t="shared" si="34"/>
        <v/>
      </c>
      <c r="M306" s="5" t="e">
        <f t="shared" si="30"/>
        <v>#N/A</v>
      </c>
      <c r="N306" s="3" t="str">
        <f t="shared" si="31"/>
        <v/>
      </c>
    </row>
    <row r="307" spans="1:14" x14ac:dyDescent="0.2">
      <c r="A307" s="198"/>
      <c r="B307" s="204" t="e">
        <f>VLOOKUP(A307,Adr!A:B,2,FALSE)</f>
        <v>#N/A</v>
      </c>
      <c r="C307" s="185"/>
      <c r="D307" s="289"/>
      <c r="E307" s="173"/>
      <c r="F307" s="166"/>
      <c r="G307" s="169"/>
      <c r="H307" s="169"/>
      <c r="I307" s="192" t="str">
        <f t="shared" si="32"/>
        <v/>
      </c>
      <c r="J307" s="167" t="str">
        <f t="shared" si="33"/>
        <v/>
      </c>
      <c r="K307" s="5"/>
      <c r="L307" s="167" t="str">
        <f t="shared" si="34"/>
        <v/>
      </c>
      <c r="M307" s="5" t="e">
        <f t="shared" si="30"/>
        <v>#N/A</v>
      </c>
      <c r="N307" s="3" t="str">
        <f t="shared" si="31"/>
        <v/>
      </c>
    </row>
    <row r="308" spans="1:14" x14ac:dyDescent="0.2">
      <c r="A308" s="166"/>
      <c r="B308" s="204" t="e">
        <f>VLOOKUP(A308,Adr!A:B,2,FALSE)</f>
        <v>#N/A</v>
      </c>
      <c r="C308" s="185"/>
      <c r="D308" s="289"/>
      <c r="E308" s="230"/>
      <c r="F308" s="166"/>
      <c r="G308" s="169"/>
      <c r="H308" s="169"/>
      <c r="I308" s="192" t="str">
        <f t="shared" si="32"/>
        <v/>
      </c>
      <c r="J308" s="167" t="str">
        <f t="shared" si="33"/>
        <v/>
      </c>
      <c r="K308" s="5"/>
      <c r="L308" s="167" t="str">
        <f t="shared" si="34"/>
        <v/>
      </c>
      <c r="M308" s="5" t="e">
        <f t="shared" si="30"/>
        <v>#N/A</v>
      </c>
      <c r="N308" s="3" t="str">
        <f t="shared" si="31"/>
        <v/>
      </c>
    </row>
    <row r="309" spans="1:14" x14ac:dyDescent="0.2">
      <c r="A309" s="166"/>
      <c r="B309" s="204" t="e">
        <f>VLOOKUP(A309,Adr!A:B,2,FALSE)</f>
        <v>#N/A</v>
      </c>
      <c r="C309" s="196"/>
      <c r="D309" s="291"/>
      <c r="E309" s="173"/>
      <c r="F309" s="166"/>
      <c r="G309" s="169"/>
      <c r="H309" s="169"/>
      <c r="I309" s="192" t="str">
        <f t="shared" si="32"/>
        <v/>
      </c>
      <c r="J309" s="167" t="str">
        <f t="shared" si="33"/>
        <v/>
      </c>
      <c r="K309" s="5"/>
      <c r="L309" s="167" t="str">
        <f t="shared" si="34"/>
        <v/>
      </c>
      <c r="M309" s="5" t="e">
        <f t="shared" si="30"/>
        <v>#N/A</v>
      </c>
      <c r="N309" s="3" t="str">
        <f t="shared" si="31"/>
        <v/>
      </c>
    </row>
    <row r="310" spans="1:14" x14ac:dyDescent="0.2">
      <c r="A310" s="182"/>
      <c r="B310" s="204" t="e">
        <f>VLOOKUP(A310,Adr!A:B,2,FALSE)</f>
        <v>#N/A</v>
      </c>
      <c r="C310" s="185"/>
      <c r="D310" s="289"/>
      <c r="E310" s="230"/>
      <c r="F310" s="166"/>
      <c r="G310" s="169"/>
      <c r="H310" s="169"/>
      <c r="I310" s="192" t="str">
        <f t="shared" si="32"/>
        <v/>
      </c>
      <c r="J310" s="167" t="str">
        <f t="shared" si="33"/>
        <v/>
      </c>
      <c r="K310" s="5"/>
      <c r="L310" s="167" t="str">
        <f t="shared" si="34"/>
        <v/>
      </c>
      <c r="M310" s="5" t="e">
        <f t="shared" si="30"/>
        <v>#N/A</v>
      </c>
      <c r="N310" s="3" t="str">
        <f t="shared" si="31"/>
        <v/>
      </c>
    </row>
    <row r="311" spans="1:14" x14ac:dyDescent="0.2">
      <c r="A311" s="182"/>
      <c r="B311" s="204" t="e">
        <f>VLOOKUP(A311,Adr!A:B,2,FALSE)</f>
        <v>#N/A</v>
      </c>
      <c r="C311" s="185"/>
      <c r="D311" s="289"/>
      <c r="E311" s="173"/>
      <c r="F311" s="166"/>
      <c r="G311" s="169"/>
      <c r="H311" s="169"/>
      <c r="I311" s="192" t="str">
        <f t="shared" si="32"/>
        <v/>
      </c>
      <c r="J311" s="167" t="str">
        <f t="shared" si="33"/>
        <v/>
      </c>
      <c r="K311" s="5"/>
      <c r="L311" s="167" t="str">
        <f t="shared" si="34"/>
        <v/>
      </c>
      <c r="M311" s="5" t="e">
        <f t="shared" si="30"/>
        <v>#N/A</v>
      </c>
      <c r="N311" s="3" t="str">
        <f t="shared" si="31"/>
        <v/>
      </c>
    </row>
    <row r="312" spans="1:14" x14ac:dyDescent="0.2">
      <c r="A312" s="202"/>
      <c r="B312" s="204" t="e">
        <f>VLOOKUP(A312,Adr!A:B,2,FALSE)</f>
        <v>#N/A</v>
      </c>
      <c r="C312" s="185"/>
      <c r="D312" s="289"/>
      <c r="E312" s="230"/>
      <c r="F312" s="166"/>
      <c r="G312" s="169"/>
      <c r="H312" s="169"/>
      <c r="I312" s="192" t="str">
        <f t="shared" si="32"/>
        <v/>
      </c>
      <c r="J312" s="167" t="str">
        <f t="shared" si="33"/>
        <v/>
      </c>
      <c r="K312" s="5"/>
      <c r="L312" s="167" t="str">
        <f t="shared" si="34"/>
        <v/>
      </c>
      <c r="M312" s="5" t="e">
        <f t="shared" si="30"/>
        <v>#N/A</v>
      </c>
      <c r="N312" s="3" t="str">
        <f t="shared" si="31"/>
        <v/>
      </c>
    </row>
    <row r="313" spans="1:14" x14ac:dyDescent="0.2">
      <c r="A313" s="202"/>
      <c r="B313" s="204" t="e">
        <f>VLOOKUP(A313,Adr!A:B,2,FALSE)</f>
        <v>#N/A</v>
      </c>
      <c r="C313" s="185"/>
      <c r="D313" s="289"/>
      <c r="E313" s="173"/>
      <c r="F313" s="166"/>
      <c r="G313" s="169"/>
      <c r="H313" s="169"/>
      <c r="I313" s="192" t="str">
        <f t="shared" si="32"/>
        <v/>
      </c>
      <c r="J313" s="167" t="str">
        <f t="shared" si="33"/>
        <v/>
      </c>
      <c r="K313" s="5"/>
      <c r="L313" s="167" t="str">
        <f t="shared" si="34"/>
        <v/>
      </c>
      <c r="M313" s="5" t="e">
        <f t="shared" si="30"/>
        <v>#N/A</v>
      </c>
      <c r="N313" s="3" t="str">
        <f t="shared" si="31"/>
        <v/>
      </c>
    </row>
    <row r="314" spans="1:14" x14ac:dyDescent="0.2">
      <c r="A314" s="202"/>
      <c r="B314" s="204" t="e">
        <f>VLOOKUP(A314,Adr!A:B,2,FALSE)</f>
        <v>#N/A</v>
      </c>
      <c r="C314" s="185"/>
      <c r="D314" s="289"/>
      <c r="E314" s="230"/>
      <c r="F314" s="166"/>
      <c r="G314" s="169"/>
      <c r="H314" s="169"/>
      <c r="I314" s="192" t="str">
        <f t="shared" si="32"/>
        <v/>
      </c>
      <c r="J314" s="167" t="str">
        <f t="shared" si="33"/>
        <v/>
      </c>
      <c r="K314" s="5"/>
      <c r="L314" s="167" t="str">
        <f t="shared" si="34"/>
        <v/>
      </c>
      <c r="M314" s="5" t="e">
        <f t="shared" si="30"/>
        <v>#N/A</v>
      </c>
      <c r="N314" s="3" t="str">
        <f t="shared" si="31"/>
        <v/>
      </c>
    </row>
    <row r="315" spans="1:14" x14ac:dyDescent="0.2">
      <c r="A315" s="166"/>
      <c r="B315" s="204" t="e">
        <f>VLOOKUP(A315,Adr!A:B,2,FALSE)</f>
        <v>#N/A</v>
      </c>
      <c r="C315" s="185"/>
      <c r="D315" s="289"/>
      <c r="E315" s="173"/>
      <c r="F315" s="166"/>
      <c r="G315" s="169"/>
      <c r="H315" s="169"/>
      <c r="I315" s="192" t="str">
        <f t="shared" si="32"/>
        <v/>
      </c>
      <c r="J315" s="167" t="str">
        <f t="shared" si="33"/>
        <v/>
      </c>
      <c r="K315" s="5"/>
      <c r="L315" s="167" t="str">
        <f t="shared" si="34"/>
        <v/>
      </c>
      <c r="M315" s="5" t="e">
        <f t="shared" si="30"/>
        <v>#N/A</v>
      </c>
      <c r="N315" s="3" t="str">
        <f t="shared" si="31"/>
        <v/>
      </c>
    </row>
    <row r="316" spans="1:14" x14ac:dyDescent="0.2">
      <c r="A316" s="202"/>
      <c r="B316" s="204" t="e">
        <f>VLOOKUP(A316,Adr!A:B,2,FALSE)</f>
        <v>#N/A</v>
      </c>
      <c r="C316" s="196"/>
      <c r="D316" s="289"/>
      <c r="E316" s="230"/>
      <c r="F316" s="166"/>
      <c r="G316" s="169"/>
      <c r="H316" s="169"/>
      <c r="I316" s="192" t="str">
        <f t="shared" si="32"/>
        <v/>
      </c>
      <c r="J316" s="167" t="str">
        <f t="shared" si="33"/>
        <v/>
      </c>
      <c r="K316" s="5"/>
      <c r="L316" s="167" t="str">
        <f t="shared" si="34"/>
        <v/>
      </c>
      <c r="M316" s="5" t="e">
        <f t="shared" si="30"/>
        <v>#N/A</v>
      </c>
      <c r="N316" s="3" t="str">
        <f t="shared" si="31"/>
        <v/>
      </c>
    </row>
    <row r="317" spans="1:14" x14ac:dyDescent="0.2">
      <c r="A317" s="166"/>
      <c r="B317" s="204" t="e">
        <f>VLOOKUP(A317,Adr!A:B,2,FALSE)</f>
        <v>#N/A</v>
      </c>
      <c r="C317" s="185"/>
      <c r="D317" s="289"/>
      <c r="E317" s="173"/>
      <c r="F317" s="166"/>
      <c r="G317" s="169"/>
      <c r="H317" s="169"/>
      <c r="I317" s="192" t="str">
        <f t="shared" si="32"/>
        <v/>
      </c>
      <c r="J317" s="167" t="str">
        <f t="shared" si="33"/>
        <v/>
      </c>
      <c r="K317" s="5"/>
      <c r="L317" s="167" t="str">
        <f t="shared" si="34"/>
        <v/>
      </c>
      <c r="M317" s="5" t="e">
        <f t="shared" si="30"/>
        <v>#N/A</v>
      </c>
      <c r="N317" s="3" t="str">
        <f t="shared" si="31"/>
        <v/>
      </c>
    </row>
    <row r="318" spans="1:14" x14ac:dyDescent="0.2">
      <c r="A318" s="182"/>
      <c r="B318" s="204" t="e">
        <f>VLOOKUP(A318,Adr!A:B,2,FALSE)</f>
        <v>#N/A</v>
      </c>
      <c r="C318" s="185"/>
      <c r="D318" s="289"/>
      <c r="E318" s="173"/>
      <c r="F318" s="166"/>
      <c r="G318" s="169"/>
      <c r="H318" s="169"/>
      <c r="I318" s="192" t="str">
        <f t="shared" si="32"/>
        <v/>
      </c>
      <c r="J318" s="167" t="str">
        <f t="shared" si="33"/>
        <v/>
      </c>
      <c r="K318" s="5"/>
      <c r="L318" s="167" t="str">
        <f t="shared" si="34"/>
        <v/>
      </c>
      <c r="M318" s="5" t="e">
        <f t="shared" si="30"/>
        <v>#N/A</v>
      </c>
      <c r="N318" s="3" t="str">
        <f t="shared" si="31"/>
        <v/>
      </c>
    </row>
    <row r="319" spans="1:14" x14ac:dyDescent="0.2">
      <c r="A319" s="166"/>
      <c r="B319" s="204" t="e">
        <f>VLOOKUP(A319,Adr!A:B,2,FALSE)</f>
        <v>#N/A</v>
      </c>
      <c r="C319" s="196"/>
      <c r="D319" s="291"/>
      <c r="E319" s="230"/>
      <c r="F319" s="166"/>
      <c r="G319" s="169"/>
      <c r="H319" s="169"/>
      <c r="I319" s="192" t="str">
        <f t="shared" si="32"/>
        <v/>
      </c>
      <c r="J319" s="167" t="str">
        <f t="shared" si="33"/>
        <v/>
      </c>
      <c r="K319" s="5"/>
      <c r="L319" s="167" t="str">
        <f t="shared" si="34"/>
        <v/>
      </c>
      <c r="M319" s="5" t="e">
        <f t="shared" si="30"/>
        <v>#N/A</v>
      </c>
      <c r="N319" s="3" t="str">
        <f t="shared" si="31"/>
        <v/>
      </c>
    </row>
    <row r="320" spans="1:14" x14ac:dyDescent="0.2">
      <c r="A320" s="166"/>
      <c r="B320" s="204" t="e">
        <f>VLOOKUP(A320,Adr!A:B,2,FALSE)</f>
        <v>#N/A</v>
      </c>
      <c r="C320" s="196"/>
      <c r="D320" s="291"/>
      <c r="E320" s="173"/>
      <c r="F320" s="166"/>
      <c r="G320" s="169"/>
      <c r="H320" s="169"/>
      <c r="I320" s="192" t="str">
        <f t="shared" si="32"/>
        <v/>
      </c>
      <c r="J320" s="167" t="str">
        <f t="shared" si="33"/>
        <v/>
      </c>
      <c r="K320" s="5"/>
      <c r="L320" s="167" t="str">
        <f t="shared" si="34"/>
        <v/>
      </c>
      <c r="M320" s="5" t="e">
        <f t="shared" si="30"/>
        <v>#N/A</v>
      </c>
      <c r="N320" s="3" t="str">
        <f t="shared" si="31"/>
        <v/>
      </c>
    </row>
    <row r="321" spans="1:14" x14ac:dyDescent="0.2">
      <c r="A321" s="202"/>
      <c r="B321" s="204" t="e">
        <f>VLOOKUP(A321,Adr!A:B,2,FALSE)</f>
        <v>#N/A</v>
      </c>
      <c r="C321" s="185"/>
      <c r="D321" s="289"/>
      <c r="E321" s="230"/>
      <c r="F321" s="166"/>
      <c r="G321" s="169"/>
      <c r="H321" s="169"/>
      <c r="I321" s="192" t="str">
        <f t="shared" si="32"/>
        <v/>
      </c>
      <c r="J321" s="167" t="str">
        <f t="shared" si="33"/>
        <v/>
      </c>
      <c r="K321" s="5"/>
      <c r="L321" s="167" t="str">
        <f t="shared" si="34"/>
        <v/>
      </c>
      <c r="M321" s="5" t="e">
        <f t="shared" si="30"/>
        <v>#N/A</v>
      </c>
      <c r="N321" s="3" t="str">
        <f t="shared" si="31"/>
        <v/>
      </c>
    </row>
    <row r="322" spans="1:14" x14ac:dyDescent="0.2">
      <c r="A322" s="182"/>
      <c r="B322" s="204" t="e">
        <f>VLOOKUP(A322,Adr!A:B,2,FALSE)</f>
        <v>#N/A</v>
      </c>
      <c r="C322" s="185"/>
      <c r="D322" s="289"/>
      <c r="E322" s="173"/>
      <c r="F322" s="166"/>
      <c r="G322" s="169"/>
      <c r="H322" s="169"/>
      <c r="I322" s="192" t="str">
        <f t="shared" si="32"/>
        <v/>
      </c>
      <c r="J322" s="167" t="str">
        <f t="shared" si="33"/>
        <v/>
      </c>
      <c r="K322" s="5"/>
      <c r="L322" s="167" t="str">
        <f t="shared" si="34"/>
        <v/>
      </c>
      <c r="M322" s="5" t="e">
        <f t="shared" si="30"/>
        <v>#N/A</v>
      </c>
      <c r="N322" s="3" t="str">
        <f t="shared" si="31"/>
        <v/>
      </c>
    </row>
    <row r="323" spans="1:14" x14ac:dyDescent="0.2">
      <c r="A323" s="166"/>
      <c r="B323" s="204" t="e">
        <f>VLOOKUP(A323,Adr!A:B,2,FALSE)</f>
        <v>#N/A</v>
      </c>
      <c r="C323" s="185"/>
      <c r="D323" s="289"/>
      <c r="E323" s="230"/>
      <c r="F323" s="166"/>
      <c r="G323" s="169"/>
      <c r="H323" s="169"/>
      <c r="I323" s="192" t="str">
        <f t="shared" si="32"/>
        <v/>
      </c>
      <c r="J323" s="167" t="str">
        <f t="shared" si="33"/>
        <v/>
      </c>
      <c r="K323" s="5"/>
      <c r="L323" s="167" t="str">
        <f t="shared" si="34"/>
        <v/>
      </c>
      <c r="M323" s="5" t="e">
        <f t="shared" si="30"/>
        <v>#N/A</v>
      </c>
      <c r="N323" s="3" t="str">
        <f t="shared" si="31"/>
        <v/>
      </c>
    </row>
    <row r="324" spans="1:14" x14ac:dyDescent="0.2">
      <c r="A324" s="166"/>
      <c r="B324" s="204" t="e">
        <f>VLOOKUP(A324,Adr!A:B,2,FALSE)</f>
        <v>#N/A</v>
      </c>
      <c r="C324" s="197"/>
      <c r="D324" s="292"/>
      <c r="E324" s="173"/>
      <c r="F324" s="166"/>
      <c r="G324" s="169"/>
      <c r="H324" s="169"/>
      <c r="I324" s="192" t="str">
        <f t="shared" si="32"/>
        <v/>
      </c>
      <c r="J324" s="167" t="str">
        <f t="shared" si="33"/>
        <v/>
      </c>
      <c r="K324" s="5"/>
      <c r="L324" s="167" t="str">
        <f t="shared" si="34"/>
        <v/>
      </c>
      <c r="M324" s="5" t="e">
        <f t="shared" si="30"/>
        <v>#N/A</v>
      </c>
      <c r="N324" s="3" t="str">
        <f t="shared" si="31"/>
        <v/>
      </c>
    </row>
    <row r="325" spans="1:14" x14ac:dyDescent="0.2">
      <c r="A325" s="166"/>
      <c r="B325" s="204" t="e">
        <f>VLOOKUP(A325,Adr!A:B,2,FALSE)</f>
        <v>#N/A</v>
      </c>
      <c r="C325" s="196"/>
      <c r="D325" s="291"/>
      <c r="E325" s="230"/>
      <c r="F325" s="166"/>
      <c r="G325" s="169"/>
      <c r="H325" s="169"/>
      <c r="I325" s="192" t="str">
        <f t="shared" si="32"/>
        <v/>
      </c>
      <c r="J325" s="167" t="str">
        <f t="shared" si="33"/>
        <v/>
      </c>
      <c r="K325" s="5"/>
      <c r="L325" s="167" t="str">
        <f t="shared" si="34"/>
        <v/>
      </c>
      <c r="M325" s="5" t="e">
        <f t="shared" si="30"/>
        <v>#N/A</v>
      </c>
      <c r="N325" s="3" t="str">
        <f t="shared" si="31"/>
        <v/>
      </c>
    </row>
    <row r="326" spans="1:14" x14ac:dyDescent="0.2">
      <c r="A326" s="202"/>
      <c r="B326" s="204" t="e">
        <f>VLOOKUP(A326,Adr!A:B,2,FALSE)</f>
        <v>#N/A</v>
      </c>
      <c r="C326" s="185"/>
      <c r="D326" s="289"/>
      <c r="E326" s="173"/>
      <c r="F326" s="166"/>
      <c r="G326" s="169"/>
      <c r="H326" s="169"/>
      <c r="I326" s="192" t="str">
        <f t="shared" si="32"/>
        <v/>
      </c>
      <c r="J326" s="167" t="str">
        <f t="shared" si="33"/>
        <v/>
      </c>
      <c r="K326" s="5"/>
      <c r="L326" s="167" t="str">
        <f t="shared" si="34"/>
        <v/>
      </c>
      <c r="M326" s="5" t="e">
        <f t="shared" si="30"/>
        <v>#N/A</v>
      </c>
      <c r="N326" s="3" t="str">
        <f t="shared" si="31"/>
        <v/>
      </c>
    </row>
    <row r="327" spans="1:14" x14ac:dyDescent="0.2">
      <c r="A327" s="166"/>
      <c r="B327" s="204" t="e">
        <f>VLOOKUP(A327,Adr!A:B,2,FALSE)</f>
        <v>#N/A</v>
      </c>
      <c r="C327" s="196"/>
      <c r="D327" s="289"/>
      <c r="E327" s="230"/>
      <c r="F327" s="166"/>
      <c r="G327" s="169"/>
      <c r="H327" s="169"/>
      <c r="I327" s="192" t="str">
        <f t="shared" si="32"/>
        <v/>
      </c>
      <c r="J327" s="167" t="str">
        <f t="shared" si="33"/>
        <v/>
      </c>
      <c r="K327" s="5"/>
      <c r="L327" s="167" t="str">
        <f t="shared" si="34"/>
        <v/>
      </c>
      <c r="M327" s="5" t="e">
        <f t="shared" si="30"/>
        <v>#N/A</v>
      </c>
      <c r="N327" s="3" t="str">
        <f t="shared" si="31"/>
        <v/>
      </c>
    </row>
    <row r="328" spans="1:14" x14ac:dyDescent="0.2">
      <c r="A328" s="202"/>
      <c r="B328" s="204" t="e">
        <f>VLOOKUP(A328,Adr!A:B,2,FALSE)</f>
        <v>#N/A</v>
      </c>
      <c r="C328" s="190"/>
      <c r="D328" s="290"/>
      <c r="E328" s="173"/>
      <c r="F328" s="166"/>
      <c r="G328" s="169"/>
      <c r="H328" s="169"/>
      <c r="I328" s="192" t="str">
        <f t="shared" si="32"/>
        <v/>
      </c>
      <c r="J328" s="167" t="str">
        <f t="shared" si="33"/>
        <v/>
      </c>
      <c r="K328" s="5"/>
      <c r="L328" s="167" t="str">
        <f t="shared" si="34"/>
        <v/>
      </c>
      <c r="M328" s="5" t="e">
        <f t="shared" si="30"/>
        <v>#N/A</v>
      </c>
      <c r="N328" s="3" t="str">
        <f t="shared" si="31"/>
        <v/>
      </c>
    </row>
    <row r="329" spans="1:14" x14ac:dyDescent="0.2">
      <c r="A329" s="166"/>
      <c r="B329" s="204" t="e">
        <f>VLOOKUP(A329,Adr!A:B,2,FALSE)</f>
        <v>#N/A</v>
      </c>
      <c r="C329" s="185"/>
      <c r="D329" s="289"/>
      <c r="E329" s="230"/>
      <c r="F329" s="166"/>
      <c r="G329" s="169"/>
      <c r="H329" s="169"/>
      <c r="I329" s="192" t="str">
        <f t="shared" si="32"/>
        <v/>
      </c>
      <c r="J329" s="167" t="str">
        <f t="shared" si="33"/>
        <v/>
      </c>
      <c r="K329" s="5"/>
      <c r="L329" s="167" t="str">
        <f t="shared" si="34"/>
        <v/>
      </c>
      <c r="M329" s="5" t="e">
        <f t="shared" si="30"/>
        <v>#N/A</v>
      </c>
      <c r="N329" s="3" t="str">
        <f t="shared" si="31"/>
        <v/>
      </c>
    </row>
    <row r="330" spans="1:14" x14ac:dyDescent="0.2">
      <c r="A330" s="166"/>
      <c r="B330" s="204" t="e">
        <f>VLOOKUP(A330,Adr!A:B,2,FALSE)</f>
        <v>#N/A</v>
      </c>
      <c r="C330" s="196"/>
      <c r="D330" s="291"/>
      <c r="E330" s="173"/>
      <c r="F330" s="166"/>
      <c r="G330" s="169"/>
      <c r="H330" s="169"/>
      <c r="I330" s="192" t="str">
        <f t="shared" si="32"/>
        <v/>
      </c>
      <c r="J330" s="167" t="str">
        <f t="shared" si="33"/>
        <v/>
      </c>
      <c r="K330" s="5"/>
      <c r="L330" s="167" t="str">
        <f t="shared" si="34"/>
        <v/>
      </c>
      <c r="M330" s="5" t="e">
        <f t="shared" si="30"/>
        <v>#N/A</v>
      </c>
      <c r="N330" s="3" t="str">
        <f t="shared" si="31"/>
        <v/>
      </c>
    </row>
    <row r="331" spans="1:14" x14ac:dyDescent="0.2">
      <c r="A331" s="166"/>
      <c r="B331" s="204" t="e">
        <f>VLOOKUP(A331,Adr!A:B,2,FALSE)</f>
        <v>#N/A</v>
      </c>
      <c r="C331" s="196"/>
      <c r="D331" s="291"/>
      <c r="E331" s="230"/>
      <c r="F331" s="166"/>
      <c r="G331" s="169"/>
      <c r="H331" s="169"/>
      <c r="I331" s="192" t="str">
        <f t="shared" si="32"/>
        <v/>
      </c>
      <c r="J331" s="167" t="str">
        <f t="shared" si="33"/>
        <v/>
      </c>
      <c r="K331" s="5"/>
      <c r="L331" s="167" t="str">
        <f t="shared" si="34"/>
        <v/>
      </c>
      <c r="M331" s="5" t="e">
        <f t="shared" si="30"/>
        <v>#N/A</v>
      </c>
      <c r="N331" s="3" t="str">
        <f t="shared" si="31"/>
        <v/>
      </c>
    </row>
    <row r="332" spans="1:14" x14ac:dyDescent="0.2">
      <c r="A332" s="198"/>
      <c r="B332" s="204" t="e">
        <f>VLOOKUP(A332,Adr!A:B,2,FALSE)</f>
        <v>#N/A</v>
      </c>
      <c r="C332" s="185"/>
      <c r="D332" s="289"/>
      <c r="E332" s="230"/>
      <c r="F332" s="166"/>
      <c r="G332" s="169"/>
      <c r="H332" s="169"/>
      <c r="I332" s="192" t="str">
        <f t="shared" si="32"/>
        <v/>
      </c>
      <c r="J332" s="167" t="str">
        <f t="shared" si="33"/>
        <v/>
      </c>
      <c r="K332" s="5"/>
      <c r="L332" s="167" t="str">
        <f t="shared" si="34"/>
        <v/>
      </c>
      <c r="M332" s="5" t="e">
        <f t="shared" si="30"/>
        <v>#N/A</v>
      </c>
      <c r="N332" s="3" t="str">
        <f t="shared" si="31"/>
        <v/>
      </c>
    </row>
    <row r="333" spans="1:14" x14ac:dyDescent="0.2">
      <c r="A333" s="198"/>
      <c r="B333" s="204" t="e">
        <f>VLOOKUP(A333,Adr!A:B,2,FALSE)</f>
        <v>#N/A</v>
      </c>
      <c r="C333" s="185"/>
      <c r="D333" s="289"/>
      <c r="E333" s="173"/>
      <c r="F333" s="166"/>
      <c r="G333" s="169"/>
      <c r="H333" s="169"/>
      <c r="I333" s="192" t="str">
        <f t="shared" si="32"/>
        <v/>
      </c>
      <c r="J333" s="167" t="str">
        <f t="shared" si="33"/>
        <v/>
      </c>
      <c r="K333" s="5"/>
      <c r="L333" s="167" t="str">
        <f t="shared" si="34"/>
        <v/>
      </c>
      <c r="M333" s="5" t="e">
        <f t="shared" si="30"/>
        <v>#N/A</v>
      </c>
      <c r="N333" s="3" t="str">
        <f t="shared" si="31"/>
        <v/>
      </c>
    </row>
    <row r="334" spans="1:14" x14ac:dyDescent="0.2">
      <c r="A334" s="198"/>
      <c r="B334" s="204" t="e">
        <f>VLOOKUP(A334,Adr!A:B,2,FALSE)</f>
        <v>#N/A</v>
      </c>
      <c r="C334" s="196"/>
      <c r="D334" s="291"/>
      <c r="E334" s="230"/>
      <c r="F334" s="166"/>
      <c r="G334" s="169"/>
      <c r="H334" s="169"/>
      <c r="I334" s="192" t="str">
        <f t="shared" si="32"/>
        <v/>
      </c>
      <c r="J334" s="167" t="str">
        <f t="shared" si="33"/>
        <v/>
      </c>
      <c r="K334" s="5"/>
      <c r="L334" s="167" t="str">
        <f t="shared" si="34"/>
        <v/>
      </c>
      <c r="M334" s="5" t="e">
        <f t="shared" si="30"/>
        <v>#N/A</v>
      </c>
      <c r="N334" s="3" t="str">
        <f t="shared" si="31"/>
        <v/>
      </c>
    </row>
    <row r="335" spans="1:14" x14ac:dyDescent="0.2">
      <c r="A335" s="166"/>
      <c r="B335" s="204" t="e">
        <f>VLOOKUP(A335,Adr!A:B,2,FALSE)</f>
        <v>#N/A</v>
      </c>
      <c r="C335" s="185"/>
      <c r="D335" s="289"/>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x14ac:dyDescent="0.2">
      <c r="A336" s="166"/>
      <c r="B336" s="204" t="e">
        <f>VLOOKUP(A336,Adr!A:B,2,FALSE)</f>
        <v>#N/A</v>
      </c>
      <c r="C336" s="185"/>
      <c r="D336" s="291"/>
      <c r="E336" s="173"/>
      <c r="F336" s="166"/>
      <c r="G336" s="169"/>
      <c r="H336" s="169"/>
      <c r="I336" s="192" t="str">
        <f t="shared" si="32"/>
        <v/>
      </c>
      <c r="J336" s="167" t="str">
        <f t="shared" si="33"/>
        <v/>
      </c>
      <c r="K336" s="5"/>
      <c r="L336" s="167" t="str">
        <f t="shared" si="34"/>
        <v/>
      </c>
      <c r="M336" s="5" t="e">
        <f t="shared" si="35"/>
        <v>#N/A</v>
      </c>
      <c r="N336" s="3" t="str">
        <f t="shared" si="36"/>
        <v/>
      </c>
    </row>
    <row r="337" spans="1:14" x14ac:dyDescent="0.2">
      <c r="A337" s="198"/>
      <c r="B337" s="204" t="e">
        <f>VLOOKUP(A337,Adr!A:B,2,FALSE)</f>
        <v>#N/A</v>
      </c>
      <c r="C337" s="196"/>
      <c r="D337" s="289"/>
      <c r="E337" s="230"/>
      <c r="F337" s="166"/>
      <c r="G337" s="169"/>
      <c r="H337" s="169"/>
      <c r="I337" s="192" t="str">
        <f t="shared" si="32"/>
        <v/>
      </c>
      <c r="J337" s="167" t="str">
        <f t="shared" si="33"/>
        <v/>
      </c>
      <c r="K337" s="5"/>
      <c r="L337" s="167" t="str">
        <f t="shared" si="34"/>
        <v/>
      </c>
      <c r="M337" s="5" t="e">
        <f t="shared" si="35"/>
        <v>#N/A</v>
      </c>
      <c r="N337" s="3" t="str">
        <f t="shared" si="36"/>
        <v/>
      </c>
    </row>
    <row r="338" spans="1:14" x14ac:dyDescent="0.2">
      <c r="A338" s="166"/>
      <c r="B338" s="204" t="e">
        <f>VLOOKUP(A338,Adr!A:B,2,FALSE)</f>
        <v>#N/A</v>
      </c>
      <c r="C338" s="190"/>
      <c r="D338" s="290"/>
      <c r="E338" s="230"/>
      <c r="F338" s="166"/>
      <c r="G338" s="169"/>
      <c r="H338" s="169"/>
      <c r="I338" s="192" t="str">
        <f t="shared" si="32"/>
        <v/>
      </c>
      <c r="J338" s="167" t="str">
        <f t="shared" si="33"/>
        <v/>
      </c>
      <c r="K338" s="5"/>
      <c r="L338" s="167" t="str">
        <f t="shared" si="34"/>
        <v/>
      </c>
      <c r="M338" s="5" t="e">
        <f t="shared" si="35"/>
        <v>#N/A</v>
      </c>
      <c r="N338" s="3" t="str">
        <f t="shared" si="36"/>
        <v/>
      </c>
    </row>
    <row r="339" spans="1:14" x14ac:dyDescent="0.2">
      <c r="A339" s="182"/>
      <c r="B339" s="204" t="e">
        <f>VLOOKUP(A339,Adr!A:B,2,FALSE)</f>
        <v>#N/A</v>
      </c>
      <c r="C339" s="185"/>
      <c r="D339" s="289"/>
      <c r="E339" s="173"/>
      <c r="F339" s="166"/>
      <c r="G339" s="169"/>
      <c r="H339" s="169"/>
      <c r="I339" s="192" t="str">
        <f t="shared" si="32"/>
        <v/>
      </c>
      <c r="J339" s="167" t="str">
        <f t="shared" si="33"/>
        <v/>
      </c>
      <c r="K339" s="5"/>
      <c r="L339" s="167" t="str">
        <f t="shared" si="34"/>
        <v/>
      </c>
      <c r="M339" s="5" t="e">
        <f t="shared" si="35"/>
        <v>#N/A</v>
      </c>
      <c r="N339" s="3" t="str">
        <f t="shared" si="36"/>
        <v/>
      </c>
    </row>
    <row r="340" spans="1:14" x14ac:dyDescent="0.2">
      <c r="A340" s="182"/>
      <c r="B340" s="204" t="e">
        <f>VLOOKUP(A340,Adr!A:B,2,FALSE)</f>
        <v>#N/A</v>
      </c>
      <c r="C340" s="196"/>
      <c r="D340" s="289"/>
      <c r="E340" s="230"/>
      <c r="F340" s="166"/>
      <c r="G340" s="169"/>
      <c r="H340" s="169"/>
      <c r="I340" s="192" t="str">
        <f t="shared" si="32"/>
        <v/>
      </c>
      <c r="J340" s="167" t="str">
        <f t="shared" si="33"/>
        <v/>
      </c>
      <c r="K340" s="5"/>
      <c r="L340" s="167" t="str">
        <f t="shared" si="34"/>
        <v/>
      </c>
      <c r="M340" s="5" t="e">
        <f t="shared" si="35"/>
        <v>#N/A</v>
      </c>
      <c r="N340" s="3" t="str">
        <f t="shared" si="36"/>
        <v/>
      </c>
    </row>
    <row r="341" spans="1:14" x14ac:dyDescent="0.2">
      <c r="A341" s="202"/>
      <c r="B341" s="204" t="e">
        <f>VLOOKUP(A341,Adr!A:B,2,FALSE)</f>
        <v>#N/A</v>
      </c>
      <c r="C341" s="196"/>
      <c r="D341" s="290"/>
      <c r="E341" s="173"/>
      <c r="F341" s="166"/>
      <c r="G341" s="169"/>
      <c r="H341" s="169"/>
      <c r="I341" s="192" t="str">
        <f t="shared" si="32"/>
        <v/>
      </c>
      <c r="J341" s="167" t="str">
        <f t="shared" si="33"/>
        <v/>
      </c>
      <c r="K341" s="5"/>
      <c r="L341" s="167" t="str">
        <f t="shared" si="34"/>
        <v/>
      </c>
      <c r="M341" s="5" t="e">
        <f t="shared" si="35"/>
        <v>#N/A</v>
      </c>
      <c r="N341" s="3" t="str">
        <f t="shared" si="36"/>
        <v/>
      </c>
    </row>
    <row r="342" spans="1:14" x14ac:dyDescent="0.2">
      <c r="A342" s="166"/>
      <c r="B342" s="204" t="e">
        <f>VLOOKUP(A342,Adr!A:B,2,FALSE)</f>
        <v>#N/A</v>
      </c>
      <c r="C342" s="196"/>
      <c r="D342" s="291"/>
      <c r="E342" s="230"/>
      <c r="F342" s="166"/>
      <c r="G342" s="169"/>
      <c r="H342" s="169"/>
      <c r="I342" s="192" t="str">
        <f t="shared" si="32"/>
        <v/>
      </c>
      <c r="J342" s="167" t="str">
        <f t="shared" si="33"/>
        <v/>
      </c>
      <c r="K342" s="5"/>
      <c r="L342" s="167" t="str">
        <f t="shared" si="34"/>
        <v/>
      </c>
      <c r="M342" s="5" t="e">
        <f t="shared" si="35"/>
        <v>#N/A</v>
      </c>
      <c r="N342" s="3" t="str">
        <f t="shared" si="36"/>
        <v/>
      </c>
    </row>
    <row r="343" spans="1:14" x14ac:dyDescent="0.2">
      <c r="A343" s="198"/>
      <c r="B343" s="204" t="e">
        <f>VLOOKUP(A343,Adr!A:B,2,FALSE)</f>
        <v>#N/A</v>
      </c>
      <c r="C343" s="169"/>
      <c r="D343" s="290"/>
      <c r="E343" s="173"/>
      <c r="F343" s="166"/>
      <c r="G343" s="169"/>
      <c r="H343" s="169"/>
      <c r="I343" s="192" t="str">
        <f t="shared" si="32"/>
        <v/>
      </c>
      <c r="J343" s="167" t="str">
        <f t="shared" si="33"/>
        <v/>
      </c>
      <c r="K343" s="5"/>
      <c r="L343" s="167" t="str">
        <f t="shared" si="34"/>
        <v/>
      </c>
      <c r="M343" s="5" t="e">
        <f t="shared" si="35"/>
        <v>#N/A</v>
      </c>
      <c r="N343" s="3" t="str">
        <f t="shared" si="36"/>
        <v/>
      </c>
    </row>
    <row r="344" spans="1:14" x14ac:dyDescent="0.2">
      <c r="A344" s="166"/>
      <c r="B344" s="204" t="e">
        <f>VLOOKUP(A344,Adr!A:B,2,FALSE)</f>
        <v>#N/A</v>
      </c>
      <c r="C344" s="196"/>
      <c r="D344" s="289"/>
      <c r="E344" s="230"/>
      <c r="F344" s="166"/>
      <c r="G344" s="169"/>
      <c r="H344" s="169"/>
      <c r="I344" s="192" t="str">
        <f t="shared" si="32"/>
        <v/>
      </c>
      <c r="J344" s="167" t="str">
        <f t="shared" si="33"/>
        <v/>
      </c>
      <c r="K344" s="5"/>
      <c r="L344" s="167" t="str">
        <f t="shared" si="34"/>
        <v/>
      </c>
      <c r="M344" s="5" t="e">
        <f t="shared" si="35"/>
        <v>#N/A</v>
      </c>
      <c r="N344" s="3" t="str">
        <f t="shared" si="36"/>
        <v/>
      </c>
    </row>
    <row r="345" spans="1:14" x14ac:dyDescent="0.2">
      <c r="A345" s="182"/>
      <c r="B345" s="204" t="e">
        <f>VLOOKUP(A345,Adr!A:B,2,FALSE)</f>
        <v>#N/A</v>
      </c>
      <c r="C345" s="185"/>
      <c r="D345" s="289"/>
      <c r="E345" s="173"/>
      <c r="F345" s="166"/>
      <c r="G345" s="169"/>
      <c r="H345" s="169"/>
      <c r="I345" s="192" t="str">
        <f t="shared" si="32"/>
        <v/>
      </c>
      <c r="J345" s="167" t="str">
        <f t="shared" si="33"/>
        <v/>
      </c>
      <c r="K345" s="5"/>
      <c r="L345" s="167" t="str">
        <f t="shared" si="34"/>
        <v/>
      </c>
      <c r="M345" s="5" t="e">
        <f t="shared" si="35"/>
        <v>#N/A</v>
      </c>
      <c r="N345" s="3" t="str">
        <f t="shared" si="36"/>
        <v/>
      </c>
    </row>
    <row r="346" spans="1:14" x14ac:dyDescent="0.2">
      <c r="A346" s="166"/>
      <c r="B346" s="204" t="e">
        <f>VLOOKUP(A346,Adr!A:B,2,FALSE)</f>
        <v>#N/A</v>
      </c>
      <c r="C346" s="196"/>
      <c r="D346" s="291"/>
      <c r="E346" s="230"/>
      <c r="F346" s="166"/>
      <c r="G346" s="169"/>
      <c r="H346" s="169"/>
      <c r="I346" s="192" t="str">
        <f t="shared" si="32"/>
        <v/>
      </c>
      <c r="J346" s="167" t="str">
        <f t="shared" si="33"/>
        <v/>
      </c>
      <c r="K346" s="5"/>
      <c r="L346" s="167" t="str">
        <f t="shared" si="34"/>
        <v/>
      </c>
      <c r="M346" s="5" t="e">
        <f t="shared" si="35"/>
        <v>#N/A</v>
      </c>
      <c r="N346" s="3" t="str">
        <f t="shared" si="36"/>
        <v/>
      </c>
    </row>
    <row r="347" spans="1:14" x14ac:dyDescent="0.2">
      <c r="A347" s="182"/>
      <c r="B347" s="204" t="e">
        <f>VLOOKUP(A347,Adr!A:B,2,FALSE)</f>
        <v>#N/A</v>
      </c>
      <c r="C347" s="185"/>
      <c r="D347" s="289"/>
      <c r="E347" s="230"/>
      <c r="F347" s="166"/>
      <c r="G347" s="169"/>
      <c r="H347" s="169"/>
      <c r="I347" s="192" t="str">
        <f t="shared" si="32"/>
        <v/>
      </c>
      <c r="J347" s="167" t="str">
        <f t="shared" si="33"/>
        <v/>
      </c>
      <c r="K347" s="5"/>
      <c r="L347" s="167" t="str">
        <f t="shared" si="34"/>
        <v/>
      </c>
      <c r="M347" s="5" t="e">
        <f t="shared" si="35"/>
        <v>#N/A</v>
      </c>
      <c r="N347" s="3" t="str">
        <f t="shared" si="36"/>
        <v/>
      </c>
    </row>
    <row r="348" spans="1:14" x14ac:dyDescent="0.2">
      <c r="A348" s="198"/>
      <c r="B348" s="204" t="e">
        <f>VLOOKUP(A348,Adr!A:B,2,FALSE)</f>
        <v>#N/A</v>
      </c>
      <c r="C348" s="185"/>
      <c r="D348" s="289"/>
      <c r="E348" s="173"/>
      <c r="F348" s="166"/>
      <c r="G348" s="169"/>
      <c r="H348" s="169"/>
      <c r="I348" s="192" t="str">
        <f t="shared" si="32"/>
        <v/>
      </c>
      <c r="J348" s="167" t="str">
        <f t="shared" si="33"/>
        <v/>
      </c>
      <c r="K348" s="5"/>
      <c r="L348" s="167" t="str">
        <f t="shared" si="34"/>
        <v/>
      </c>
      <c r="M348" s="5" t="e">
        <f t="shared" si="35"/>
        <v>#N/A</v>
      </c>
      <c r="N348" s="3" t="str">
        <f t="shared" si="36"/>
        <v/>
      </c>
    </row>
    <row r="349" spans="1:14" x14ac:dyDescent="0.2">
      <c r="A349" s="166"/>
      <c r="B349" s="204" t="e">
        <f>VLOOKUP(A349,Adr!A:B,2,FALSE)</f>
        <v>#N/A</v>
      </c>
      <c r="C349" s="185"/>
      <c r="D349" s="289"/>
      <c r="E349" s="173"/>
      <c r="F349" s="166"/>
      <c r="G349" s="169"/>
      <c r="H349" s="169"/>
      <c r="I349" s="192" t="str">
        <f t="shared" si="32"/>
        <v/>
      </c>
      <c r="J349" s="167" t="str">
        <f t="shared" si="33"/>
        <v/>
      </c>
      <c r="K349" s="5"/>
      <c r="L349" s="167" t="str">
        <f t="shared" si="34"/>
        <v/>
      </c>
      <c r="M349" s="5" t="e">
        <f t="shared" si="35"/>
        <v>#N/A</v>
      </c>
      <c r="N349" s="3" t="str">
        <f t="shared" si="36"/>
        <v/>
      </c>
    </row>
    <row r="350" spans="1:14" x14ac:dyDescent="0.2">
      <c r="A350" s="166"/>
      <c r="B350" s="204" t="e">
        <f>VLOOKUP(A350,Adr!A:B,2,FALSE)</f>
        <v>#N/A</v>
      </c>
      <c r="C350" s="196"/>
      <c r="D350" s="291"/>
      <c r="E350" s="173"/>
      <c r="F350" s="166"/>
      <c r="G350" s="169"/>
      <c r="H350" s="169"/>
      <c r="I350" s="192" t="str">
        <f t="shared" si="32"/>
        <v/>
      </c>
      <c r="J350" s="167" t="str">
        <f t="shared" si="33"/>
        <v/>
      </c>
      <c r="K350" s="5"/>
      <c r="L350" s="167" t="str">
        <f t="shared" si="34"/>
        <v/>
      </c>
      <c r="M350" s="5" t="e">
        <f t="shared" si="35"/>
        <v>#N/A</v>
      </c>
      <c r="N350" s="3" t="str">
        <f t="shared" si="36"/>
        <v/>
      </c>
    </row>
    <row r="351" spans="1:14" x14ac:dyDescent="0.2">
      <c r="A351" s="198"/>
      <c r="B351" s="204" t="e">
        <f>VLOOKUP(A351,Adr!A:B,2,FALSE)</f>
        <v>#N/A</v>
      </c>
      <c r="C351" s="196"/>
      <c r="D351" s="289"/>
      <c r="E351" s="230"/>
      <c r="F351" s="166"/>
      <c r="G351" s="169"/>
      <c r="H351" s="169"/>
      <c r="I351" s="192" t="str">
        <f t="shared" si="32"/>
        <v/>
      </c>
      <c r="J351" s="167" t="str">
        <f t="shared" si="33"/>
        <v/>
      </c>
      <c r="K351" s="5"/>
      <c r="L351" s="167" t="str">
        <f t="shared" si="34"/>
        <v/>
      </c>
      <c r="M351" s="5" t="e">
        <f t="shared" si="35"/>
        <v>#N/A</v>
      </c>
      <c r="N351" s="3" t="str">
        <f t="shared" si="36"/>
        <v/>
      </c>
    </row>
    <row r="352" spans="1:14" x14ac:dyDescent="0.2">
      <c r="A352" s="198"/>
      <c r="B352" s="204" t="e">
        <f>VLOOKUP(A352,Adr!A:B,2,FALSE)</f>
        <v>#N/A</v>
      </c>
      <c r="C352" s="185"/>
      <c r="D352" s="289"/>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x14ac:dyDescent="0.2">
      <c r="A353" s="202"/>
      <c r="B353" s="204" t="e">
        <f>VLOOKUP(A353,Adr!A:B,2,FALSE)</f>
        <v>#N/A</v>
      </c>
      <c r="C353" s="196"/>
      <c r="D353" s="290"/>
      <c r="E353" s="173"/>
      <c r="F353" s="166"/>
      <c r="G353" s="169"/>
      <c r="H353" s="169"/>
      <c r="I353" s="192" t="str">
        <f t="shared" si="37"/>
        <v/>
      </c>
      <c r="J353" s="167" t="str">
        <f t="shared" si="38"/>
        <v/>
      </c>
      <c r="K353" s="5"/>
      <c r="L353" s="167" t="str">
        <f t="shared" si="39"/>
        <v/>
      </c>
      <c r="M353" s="5" t="e">
        <f t="shared" si="35"/>
        <v>#N/A</v>
      </c>
      <c r="N353" s="3" t="str">
        <f t="shared" si="36"/>
        <v/>
      </c>
    </row>
    <row r="354" spans="1:14" x14ac:dyDescent="0.2">
      <c r="A354" s="202"/>
      <c r="B354" s="204" t="e">
        <f>VLOOKUP(A354,Adr!A:B,2,FALSE)</f>
        <v>#N/A</v>
      </c>
      <c r="C354" s="185"/>
      <c r="D354" s="291"/>
      <c r="E354" s="230"/>
      <c r="F354" s="166"/>
      <c r="G354" s="169"/>
      <c r="H354" s="169"/>
      <c r="I354" s="192" t="str">
        <f t="shared" si="37"/>
        <v/>
      </c>
      <c r="J354" s="167" t="str">
        <f t="shared" si="38"/>
        <v/>
      </c>
      <c r="K354" s="5"/>
      <c r="L354" s="167" t="str">
        <f t="shared" si="39"/>
        <v/>
      </c>
      <c r="M354" s="5" t="e">
        <f t="shared" si="35"/>
        <v>#N/A</v>
      </c>
      <c r="N354" s="3" t="str">
        <f t="shared" si="36"/>
        <v/>
      </c>
    </row>
    <row r="355" spans="1:14" x14ac:dyDescent="0.2">
      <c r="A355" s="166"/>
      <c r="B355" s="204" t="e">
        <f>VLOOKUP(A355,Adr!A:B,2,FALSE)</f>
        <v>#N/A</v>
      </c>
      <c r="C355" s="169"/>
      <c r="D355" s="290"/>
      <c r="E355" s="173"/>
      <c r="F355" s="166"/>
      <c r="G355" s="169"/>
      <c r="H355" s="169"/>
      <c r="I355" s="192" t="str">
        <f t="shared" si="37"/>
        <v/>
      </c>
      <c r="J355" s="167" t="str">
        <f t="shared" si="38"/>
        <v/>
      </c>
      <c r="K355" s="5"/>
      <c r="L355" s="167" t="str">
        <f t="shared" si="39"/>
        <v/>
      </c>
      <c r="M355" s="5" t="e">
        <f t="shared" si="35"/>
        <v>#N/A</v>
      </c>
      <c r="N355" s="3" t="str">
        <f t="shared" si="36"/>
        <v/>
      </c>
    </row>
    <row r="356" spans="1:14" x14ac:dyDescent="0.2">
      <c r="A356" s="166"/>
      <c r="B356" s="204" t="e">
        <f>VLOOKUP(A356,Adr!A:B,2,FALSE)</f>
        <v>#N/A</v>
      </c>
      <c r="C356" s="185"/>
      <c r="D356" s="289"/>
      <c r="E356" s="230"/>
      <c r="F356" s="166"/>
      <c r="G356" s="169"/>
      <c r="H356" s="169"/>
      <c r="I356" s="192" t="str">
        <f t="shared" si="37"/>
        <v/>
      </c>
      <c r="J356" s="167" t="str">
        <f t="shared" si="38"/>
        <v/>
      </c>
      <c r="K356" s="5"/>
      <c r="L356" s="167" t="str">
        <f t="shared" si="39"/>
        <v/>
      </c>
      <c r="M356" s="5" t="e">
        <f t="shared" si="35"/>
        <v>#N/A</v>
      </c>
      <c r="N356" s="3" t="str">
        <f t="shared" si="36"/>
        <v/>
      </c>
    </row>
    <row r="357" spans="1:14" x14ac:dyDescent="0.2">
      <c r="A357" s="202"/>
      <c r="B357" s="204" t="e">
        <f>VLOOKUP(A357,Adr!A:B,2,FALSE)</f>
        <v>#N/A</v>
      </c>
      <c r="C357" s="196"/>
      <c r="D357" s="289"/>
      <c r="E357" s="173"/>
      <c r="F357" s="166"/>
      <c r="G357" s="169"/>
      <c r="H357" s="169"/>
      <c r="I357" s="192" t="str">
        <f t="shared" si="37"/>
        <v/>
      </c>
      <c r="J357" s="167" t="str">
        <f t="shared" si="38"/>
        <v/>
      </c>
      <c r="K357" s="5"/>
      <c r="L357" s="167" t="str">
        <f t="shared" si="39"/>
        <v/>
      </c>
      <c r="M357" s="5" t="e">
        <f t="shared" si="35"/>
        <v>#N/A</v>
      </c>
      <c r="N357" s="3" t="str">
        <f t="shared" si="36"/>
        <v/>
      </c>
    </row>
    <row r="358" spans="1:14" x14ac:dyDescent="0.2">
      <c r="A358" s="202"/>
      <c r="B358" s="204" t="e">
        <f>VLOOKUP(A358,Adr!A:B,2,FALSE)</f>
        <v>#N/A</v>
      </c>
      <c r="C358" s="169"/>
      <c r="D358" s="290"/>
      <c r="E358" s="230"/>
      <c r="F358" s="166"/>
      <c r="G358" s="169"/>
      <c r="H358" s="169"/>
      <c r="I358" s="192" t="str">
        <f t="shared" si="37"/>
        <v/>
      </c>
      <c r="J358" s="167" t="str">
        <f t="shared" si="38"/>
        <v/>
      </c>
      <c r="K358" s="5"/>
      <c r="L358" s="167" t="str">
        <f t="shared" si="39"/>
        <v/>
      </c>
      <c r="M358" s="5" t="e">
        <f t="shared" si="35"/>
        <v>#N/A</v>
      </c>
      <c r="N358" s="3" t="str">
        <f t="shared" si="36"/>
        <v/>
      </c>
    </row>
    <row r="359" spans="1:14" x14ac:dyDescent="0.2">
      <c r="A359" s="178"/>
      <c r="B359" s="204" t="e">
        <f>VLOOKUP(A359,Adr!A:B,2,FALSE)</f>
        <v>#N/A</v>
      </c>
      <c r="C359" s="185"/>
      <c r="D359" s="290"/>
      <c r="E359" s="173"/>
      <c r="F359" s="166"/>
      <c r="G359" s="169"/>
      <c r="H359" s="169"/>
      <c r="I359" s="192" t="str">
        <f t="shared" si="37"/>
        <v/>
      </c>
      <c r="J359" s="167" t="str">
        <f t="shared" si="38"/>
        <v/>
      </c>
      <c r="K359" s="5"/>
      <c r="L359" s="167" t="str">
        <f t="shared" si="39"/>
        <v/>
      </c>
      <c r="M359" s="5" t="e">
        <f t="shared" si="35"/>
        <v>#N/A</v>
      </c>
      <c r="N359" s="3" t="str">
        <f t="shared" si="36"/>
        <v/>
      </c>
    </row>
    <row r="360" spans="1:14" x14ac:dyDescent="0.2">
      <c r="A360" s="166"/>
      <c r="B360" s="204" t="e">
        <f>VLOOKUP(A360,Adr!A:B,2,FALSE)</f>
        <v>#N/A</v>
      </c>
      <c r="C360" s="185"/>
      <c r="D360" s="289"/>
      <c r="E360" s="230"/>
      <c r="F360" s="166"/>
      <c r="G360" s="169"/>
      <c r="H360" s="169"/>
      <c r="I360" s="192" t="str">
        <f t="shared" si="37"/>
        <v/>
      </c>
      <c r="J360" s="167" t="str">
        <f t="shared" si="38"/>
        <v/>
      </c>
      <c r="K360" s="5"/>
      <c r="L360" s="167" t="str">
        <f t="shared" si="39"/>
        <v/>
      </c>
      <c r="M360" s="5" t="e">
        <f t="shared" si="35"/>
        <v>#N/A</v>
      </c>
      <c r="N360" s="3" t="str">
        <f t="shared" si="36"/>
        <v/>
      </c>
    </row>
    <row r="361" spans="1:14" x14ac:dyDescent="0.2">
      <c r="A361" s="166"/>
      <c r="B361" s="204" t="e">
        <f>VLOOKUP(A361,Adr!A:B,2,FALSE)</f>
        <v>#N/A</v>
      </c>
      <c r="C361" s="196"/>
      <c r="D361" s="291"/>
      <c r="E361" s="230"/>
      <c r="F361" s="166"/>
      <c r="G361" s="169"/>
      <c r="H361" s="169"/>
      <c r="I361" s="192" t="str">
        <f t="shared" si="37"/>
        <v/>
      </c>
      <c r="J361" s="167" t="str">
        <f t="shared" si="38"/>
        <v/>
      </c>
      <c r="K361" s="5"/>
      <c r="L361" s="167" t="str">
        <f t="shared" si="39"/>
        <v/>
      </c>
      <c r="M361" s="5" t="e">
        <f t="shared" si="35"/>
        <v>#N/A</v>
      </c>
      <c r="N361" s="3" t="str">
        <f t="shared" si="36"/>
        <v/>
      </c>
    </row>
    <row r="362" spans="1:14" x14ac:dyDescent="0.2">
      <c r="A362" s="202"/>
      <c r="B362" s="204" t="e">
        <f>VLOOKUP(A362,Adr!A:B,2,FALSE)</f>
        <v>#N/A</v>
      </c>
      <c r="C362" s="196"/>
      <c r="D362" s="289"/>
      <c r="E362" s="173"/>
      <c r="F362" s="166"/>
      <c r="G362" s="169"/>
      <c r="H362" s="169"/>
      <c r="I362" s="192" t="str">
        <f t="shared" si="37"/>
        <v/>
      </c>
      <c r="J362" s="167" t="str">
        <f t="shared" si="38"/>
        <v/>
      </c>
      <c r="K362" s="5"/>
      <c r="L362" s="167" t="str">
        <f t="shared" si="39"/>
        <v/>
      </c>
      <c r="M362" s="5" t="e">
        <f t="shared" si="35"/>
        <v>#N/A</v>
      </c>
      <c r="N362" s="3" t="str">
        <f t="shared" si="36"/>
        <v/>
      </c>
    </row>
    <row r="363" spans="1:14" x14ac:dyDescent="0.2">
      <c r="A363" s="202"/>
      <c r="B363" s="204" t="e">
        <f>VLOOKUP(A363,Adr!A:B,2,FALSE)</f>
        <v>#N/A</v>
      </c>
      <c r="C363" s="196"/>
      <c r="D363" s="289"/>
      <c r="E363" s="230"/>
      <c r="F363" s="166"/>
      <c r="G363" s="169"/>
      <c r="H363" s="169"/>
      <c r="I363" s="192" t="str">
        <f t="shared" si="37"/>
        <v/>
      </c>
      <c r="J363" s="167" t="str">
        <f t="shared" si="38"/>
        <v/>
      </c>
      <c r="K363" s="5"/>
      <c r="L363" s="167" t="str">
        <f t="shared" si="39"/>
        <v/>
      </c>
      <c r="M363" s="5" t="e">
        <f t="shared" si="35"/>
        <v>#N/A</v>
      </c>
      <c r="N363" s="3" t="str">
        <f t="shared" si="36"/>
        <v/>
      </c>
    </row>
    <row r="364" spans="1:14" x14ac:dyDescent="0.2">
      <c r="A364" s="182"/>
      <c r="B364" s="204" t="e">
        <f>VLOOKUP(A364,Adr!A:B,2,FALSE)</f>
        <v>#N/A</v>
      </c>
      <c r="C364" s="185"/>
      <c r="D364" s="289"/>
      <c r="E364" s="173"/>
      <c r="F364" s="166"/>
      <c r="G364" s="169"/>
      <c r="H364" s="169"/>
      <c r="I364" s="192" t="str">
        <f t="shared" si="37"/>
        <v/>
      </c>
      <c r="J364" s="167" t="str">
        <f t="shared" si="38"/>
        <v/>
      </c>
      <c r="K364" s="5"/>
      <c r="L364" s="167" t="str">
        <f t="shared" si="39"/>
        <v/>
      </c>
      <c r="M364" s="5" t="e">
        <f t="shared" si="35"/>
        <v>#N/A</v>
      </c>
      <c r="N364" s="3" t="str">
        <f t="shared" si="36"/>
        <v/>
      </c>
    </row>
    <row r="365" spans="1:14" x14ac:dyDescent="0.2">
      <c r="A365" s="202"/>
      <c r="B365" s="204" t="e">
        <f>VLOOKUP(A365,Adr!A:B,2,FALSE)</f>
        <v>#N/A</v>
      </c>
      <c r="C365" s="185"/>
      <c r="D365" s="289"/>
      <c r="E365" s="173"/>
      <c r="F365" s="166"/>
      <c r="G365" s="169"/>
      <c r="H365" s="169"/>
      <c r="I365" s="192" t="str">
        <f t="shared" si="37"/>
        <v/>
      </c>
      <c r="J365" s="167" t="str">
        <f t="shared" si="38"/>
        <v/>
      </c>
      <c r="K365" s="5"/>
      <c r="L365" s="167" t="str">
        <f t="shared" si="39"/>
        <v/>
      </c>
      <c r="M365" s="5" t="e">
        <f t="shared" si="35"/>
        <v>#N/A</v>
      </c>
      <c r="N365" s="3" t="str">
        <f t="shared" si="36"/>
        <v/>
      </c>
    </row>
    <row r="366" spans="1:14" x14ac:dyDescent="0.2">
      <c r="A366" s="202"/>
      <c r="B366" s="204" t="e">
        <f>VLOOKUP(A366,Adr!A:B,2,FALSE)</f>
        <v>#N/A</v>
      </c>
      <c r="C366" s="196"/>
      <c r="D366" s="289"/>
      <c r="E366" s="230"/>
      <c r="F366" s="166"/>
      <c r="G366" s="169"/>
      <c r="H366" s="169"/>
      <c r="I366" s="192" t="str">
        <f t="shared" si="37"/>
        <v/>
      </c>
      <c r="J366" s="167" t="str">
        <f t="shared" si="38"/>
        <v/>
      </c>
      <c r="K366" s="5"/>
      <c r="L366" s="167" t="str">
        <f t="shared" si="39"/>
        <v/>
      </c>
      <c r="M366" s="5" t="e">
        <f t="shared" si="35"/>
        <v>#N/A</v>
      </c>
      <c r="N366" s="3" t="str">
        <f t="shared" si="36"/>
        <v/>
      </c>
    </row>
    <row r="367" spans="1:14" x14ac:dyDescent="0.2">
      <c r="A367" s="198"/>
      <c r="B367" s="204" t="e">
        <f>VLOOKUP(A367,Adr!A:B,2,FALSE)</f>
        <v>#N/A</v>
      </c>
      <c r="C367" s="185"/>
      <c r="D367" s="289"/>
      <c r="E367" s="173"/>
      <c r="F367" s="166"/>
      <c r="G367" s="169"/>
      <c r="H367" s="169"/>
      <c r="I367" s="192" t="str">
        <f t="shared" si="37"/>
        <v/>
      </c>
      <c r="J367" s="167" t="str">
        <f t="shared" si="38"/>
        <v/>
      </c>
      <c r="K367" s="5"/>
      <c r="L367" s="167" t="str">
        <f t="shared" si="39"/>
        <v/>
      </c>
      <c r="M367" s="5" t="e">
        <f t="shared" si="35"/>
        <v>#N/A</v>
      </c>
      <c r="N367" s="3" t="str">
        <f t="shared" si="36"/>
        <v/>
      </c>
    </row>
    <row r="368" spans="1:14" x14ac:dyDescent="0.2">
      <c r="A368" s="166"/>
      <c r="B368" s="204" t="e">
        <f>VLOOKUP(A368,Adr!A:B,2,FALSE)</f>
        <v>#N/A</v>
      </c>
      <c r="C368" s="196"/>
      <c r="D368" s="291"/>
      <c r="E368" s="173"/>
      <c r="F368" s="166"/>
      <c r="G368" s="169"/>
      <c r="H368" s="169"/>
      <c r="I368" s="192" t="str">
        <f t="shared" si="37"/>
        <v/>
      </c>
      <c r="J368" s="167" t="str">
        <f t="shared" si="38"/>
        <v/>
      </c>
      <c r="K368" s="5"/>
      <c r="L368" s="167" t="str">
        <f t="shared" si="39"/>
        <v/>
      </c>
      <c r="M368" s="5" t="e">
        <f t="shared" si="35"/>
        <v>#N/A</v>
      </c>
      <c r="N368" s="3" t="str">
        <f t="shared" si="36"/>
        <v/>
      </c>
    </row>
    <row r="369" spans="1:14" x14ac:dyDescent="0.2">
      <c r="A369" s="166"/>
      <c r="B369" s="204" t="e">
        <f>VLOOKUP(A369,Adr!A:B,2,FALSE)</f>
        <v>#N/A</v>
      </c>
      <c r="C369" s="185"/>
      <c r="D369" s="291"/>
      <c r="E369" s="230"/>
      <c r="F369" s="166"/>
      <c r="G369" s="169"/>
      <c r="H369" s="169"/>
      <c r="I369" s="192" t="str">
        <f t="shared" si="37"/>
        <v/>
      </c>
      <c r="J369" s="167" t="str">
        <f t="shared" si="38"/>
        <v/>
      </c>
      <c r="K369" s="5"/>
      <c r="L369" s="167" t="str">
        <f t="shared" si="39"/>
        <v/>
      </c>
      <c r="M369" s="5" t="e">
        <f t="shared" si="35"/>
        <v>#N/A</v>
      </c>
      <c r="N369" s="3" t="str">
        <f t="shared" si="36"/>
        <v/>
      </c>
    </row>
    <row r="370" spans="1:14" x14ac:dyDescent="0.2">
      <c r="A370" s="166"/>
      <c r="B370" s="204" t="e">
        <f>VLOOKUP(A370,Adr!A:B,2,FALSE)</f>
        <v>#N/A</v>
      </c>
      <c r="C370" s="196"/>
      <c r="D370" s="291"/>
      <c r="E370" s="173"/>
      <c r="F370" s="166"/>
      <c r="G370" s="169"/>
      <c r="H370" s="169"/>
      <c r="I370" s="192" t="str">
        <f t="shared" si="37"/>
        <v/>
      </c>
      <c r="J370" s="167" t="str">
        <f t="shared" si="38"/>
        <v/>
      </c>
      <c r="K370" s="5"/>
      <c r="L370" s="167" t="str">
        <f t="shared" si="39"/>
        <v/>
      </c>
      <c r="M370" s="5" t="e">
        <f t="shared" si="35"/>
        <v>#N/A</v>
      </c>
      <c r="N370" s="3" t="str">
        <f t="shared" si="36"/>
        <v/>
      </c>
    </row>
    <row r="371" spans="1:14" x14ac:dyDescent="0.2">
      <c r="A371" s="166"/>
      <c r="B371" s="204" t="e">
        <f>VLOOKUP(A371,Adr!A:B,2,FALSE)</f>
        <v>#N/A</v>
      </c>
      <c r="C371" s="185"/>
      <c r="D371" s="289"/>
      <c r="E371" s="230"/>
      <c r="F371" s="166"/>
      <c r="G371" s="169"/>
      <c r="H371" s="169"/>
      <c r="I371" s="192" t="str">
        <f t="shared" si="37"/>
        <v/>
      </c>
      <c r="J371" s="167" t="str">
        <f t="shared" si="38"/>
        <v/>
      </c>
      <c r="K371" s="5"/>
      <c r="L371" s="167" t="str">
        <f t="shared" si="39"/>
        <v/>
      </c>
      <c r="M371" s="5" t="e">
        <f t="shared" si="35"/>
        <v>#N/A</v>
      </c>
      <c r="N371" s="3" t="str">
        <f t="shared" si="36"/>
        <v/>
      </c>
    </row>
    <row r="372" spans="1:14" x14ac:dyDescent="0.2">
      <c r="A372" s="202"/>
      <c r="B372" s="204" t="e">
        <f>VLOOKUP(A372,Adr!A:B,2,FALSE)</f>
        <v>#N/A</v>
      </c>
      <c r="C372" s="190"/>
      <c r="D372" s="290"/>
      <c r="E372" s="173"/>
      <c r="F372" s="166"/>
      <c r="G372" s="169"/>
      <c r="H372" s="169"/>
      <c r="I372" s="192" t="str">
        <f t="shared" si="37"/>
        <v/>
      </c>
      <c r="J372" s="167" t="str">
        <f t="shared" si="38"/>
        <v/>
      </c>
      <c r="K372" s="5"/>
      <c r="L372" s="167" t="str">
        <f t="shared" si="39"/>
        <v/>
      </c>
      <c r="M372" s="5" t="e">
        <f t="shared" si="35"/>
        <v>#N/A</v>
      </c>
      <c r="N372" s="3" t="str">
        <f t="shared" si="36"/>
        <v/>
      </c>
    </row>
    <row r="373" spans="1:14" x14ac:dyDescent="0.2">
      <c r="A373" s="202"/>
      <c r="B373" s="204" t="e">
        <f>VLOOKUP(A373,Adr!A:B,2,FALSE)</f>
        <v>#N/A</v>
      </c>
      <c r="C373" s="185"/>
      <c r="D373" s="289"/>
      <c r="E373" s="173"/>
      <c r="F373" s="166"/>
      <c r="G373" s="169"/>
      <c r="H373" s="169"/>
      <c r="I373" s="192" t="str">
        <f t="shared" si="37"/>
        <v/>
      </c>
      <c r="J373" s="167" t="str">
        <f t="shared" si="38"/>
        <v/>
      </c>
      <c r="K373" s="5"/>
      <c r="L373" s="167" t="str">
        <f t="shared" si="39"/>
        <v/>
      </c>
      <c r="M373" s="5" t="e">
        <f t="shared" si="35"/>
        <v>#N/A</v>
      </c>
      <c r="N373" s="3" t="str">
        <f t="shared" si="36"/>
        <v/>
      </c>
    </row>
    <row r="374" spans="1:14" x14ac:dyDescent="0.2">
      <c r="A374" s="166"/>
      <c r="B374" s="204" t="e">
        <f>VLOOKUP(A374,Adr!A:B,2,FALSE)</f>
        <v>#N/A</v>
      </c>
      <c r="C374" s="196"/>
      <c r="D374" s="291"/>
      <c r="E374" s="230"/>
      <c r="F374" s="166"/>
      <c r="G374" s="169"/>
      <c r="H374" s="169"/>
      <c r="I374" s="192" t="str">
        <f t="shared" si="37"/>
        <v/>
      </c>
      <c r="J374" s="167" t="str">
        <f t="shared" si="38"/>
        <v/>
      </c>
      <c r="K374" s="5"/>
      <c r="L374" s="167" t="str">
        <f t="shared" si="39"/>
        <v/>
      </c>
      <c r="M374" s="5" t="e">
        <f t="shared" si="35"/>
        <v>#N/A</v>
      </c>
      <c r="N374" s="3" t="str">
        <f t="shared" si="36"/>
        <v/>
      </c>
    </row>
    <row r="375" spans="1:14" x14ac:dyDescent="0.2">
      <c r="A375" s="202"/>
      <c r="B375" s="204" t="e">
        <f>VLOOKUP(A375,Adr!A:B,2,FALSE)</f>
        <v>#N/A</v>
      </c>
      <c r="C375" s="196"/>
      <c r="D375" s="290"/>
      <c r="E375" s="173"/>
      <c r="F375" s="166"/>
      <c r="G375" s="169"/>
      <c r="H375" s="169"/>
      <c r="I375" s="192" t="str">
        <f t="shared" si="37"/>
        <v/>
      </c>
      <c r="J375" s="167" t="str">
        <f t="shared" si="38"/>
        <v/>
      </c>
      <c r="K375" s="5"/>
      <c r="L375" s="167" t="str">
        <f t="shared" si="39"/>
        <v/>
      </c>
      <c r="M375" s="5" t="e">
        <f t="shared" si="35"/>
        <v>#N/A</v>
      </c>
      <c r="N375" s="3" t="str">
        <f t="shared" si="36"/>
        <v/>
      </c>
    </row>
    <row r="376" spans="1:14" x14ac:dyDescent="0.2">
      <c r="A376" s="202"/>
      <c r="B376" s="204" t="e">
        <f>VLOOKUP(A376,Adr!A:B,2,FALSE)</f>
        <v>#N/A</v>
      </c>
      <c r="C376" s="196"/>
      <c r="D376" s="291"/>
      <c r="E376" s="230"/>
      <c r="F376" s="166"/>
      <c r="G376" s="169"/>
      <c r="H376" s="169"/>
      <c r="I376" s="192" t="str">
        <f t="shared" si="37"/>
        <v/>
      </c>
      <c r="J376" s="167" t="str">
        <f t="shared" si="38"/>
        <v/>
      </c>
      <c r="K376" s="5"/>
      <c r="L376" s="167" t="str">
        <f t="shared" si="39"/>
        <v/>
      </c>
      <c r="M376" s="5" t="e">
        <f t="shared" si="35"/>
        <v>#N/A</v>
      </c>
      <c r="N376" s="3" t="str">
        <f t="shared" si="36"/>
        <v/>
      </c>
    </row>
    <row r="377" spans="1:14" x14ac:dyDescent="0.2">
      <c r="A377" s="166"/>
      <c r="B377" s="204" t="e">
        <f>VLOOKUP(A377,Adr!A:B,2,FALSE)</f>
        <v>#N/A</v>
      </c>
      <c r="C377" s="197"/>
      <c r="D377" s="292"/>
      <c r="E377" s="173"/>
      <c r="F377" s="166"/>
      <c r="G377" s="169"/>
      <c r="H377" s="169"/>
      <c r="I377" s="192" t="str">
        <f t="shared" si="37"/>
        <v/>
      </c>
      <c r="J377" s="167" t="str">
        <f t="shared" si="38"/>
        <v/>
      </c>
      <c r="K377" s="5"/>
      <c r="L377" s="167" t="str">
        <f t="shared" si="39"/>
        <v/>
      </c>
      <c r="M377" s="5" t="e">
        <f t="shared" si="35"/>
        <v>#N/A</v>
      </c>
      <c r="N377" s="3" t="str">
        <f t="shared" si="36"/>
        <v/>
      </c>
    </row>
    <row r="378" spans="1:14" x14ac:dyDescent="0.2">
      <c r="A378" s="202"/>
      <c r="B378" s="204" t="e">
        <f>VLOOKUP(A378,Adr!A:B,2,FALSE)</f>
        <v>#N/A</v>
      </c>
      <c r="C378" s="185"/>
      <c r="D378" s="289"/>
      <c r="E378" s="230"/>
      <c r="F378" s="166"/>
      <c r="G378" s="169"/>
      <c r="H378" s="169"/>
      <c r="I378" s="192" t="str">
        <f t="shared" si="37"/>
        <v/>
      </c>
      <c r="J378" s="167" t="str">
        <f t="shared" si="38"/>
        <v/>
      </c>
      <c r="K378" s="5"/>
      <c r="L378" s="167" t="str">
        <f t="shared" si="39"/>
        <v/>
      </c>
      <c r="M378" s="5" t="e">
        <f t="shared" si="35"/>
        <v>#N/A</v>
      </c>
      <c r="N378" s="3" t="str">
        <f t="shared" si="36"/>
        <v/>
      </c>
    </row>
    <row r="379" spans="1:14" x14ac:dyDescent="0.2">
      <c r="A379" s="202"/>
      <c r="B379" s="204" t="e">
        <f>VLOOKUP(A379,Adr!A:B,2,FALSE)</f>
        <v>#N/A</v>
      </c>
      <c r="C379" s="196"/>
      <c r="D379" s="291"/>
      <c r="E379" s="173"/>
      <c r="F379" s="166"/>
      <c r="G379" s="169"/>
      <c r="H379" s="169"/>
      <c r="I379" s="192" t="str">
        <f t="shared" si="37"/>
        <v/>
      </c>
      <c r="J379" s="167" t="str">
        <f t="shared" si="38"/>
        <v/>
      </c>
      <c r="K379" s="5"/>
      <c r="L379" s="167" t="str">
        <f t="shared" si="39"/>
        <v/>
      </c>
      <c r="M379" s="5" t="e">
        <f t="shared" si="35"/>
        <v>#N/A</v>
      </c>
      <c r="N379" s="3" t="str">
        <f t="shared" si="36"/>
        <v/>
      </c>
    </row>
    <row r="380" spans="1:14" x14ac:dyDescent="0.2">
      <c r="A380" s="198"/>
      <c r="B380" s="204" t="e">
        <f>VLOOKUP(A380,Adr!A:B,2,FALSE)</f>
        <v>#N/A</v>
      </c>
      <c r="C380" s="196"/>
      <c r="D380" s="289"/>
      <c r="E380" s="230"/>
      <c r="F380" s="166"/>
      <c r="G380" s="169"/>
      <c r="H380" s="169"/>
      <c r="I380" s="192" t="str">
        <f t="shared" si="37"/>
        <v/>
      </c>
      <c r="J380" s="167" t="str">
        <f t="shared" si="38"/>
        <v/>
      </c>
      <c r="K380" s="5"/>
      <c r="L380" s="167" t="str">
        <f t="shared" si="39"/>
        <v/>
      </c>
      <c r="M380" s="5" t="e">
        <f t="shared" si="35"/>
        <v>#N/A</v>
      </c>
      <c r="N380" s="3" t="str">
        <f t="shared" si="36"/>
        <v/>
      </c>
    </row>
    <row r="381" spans="1:14" x14ac:dyDescent="0.2">
      <c r="A381" s="182"/>
      <c r="B381" s="204" t="e">
        <f>VLOOKUP(A381,Adr!A:B,2,FALSE)</f>
        <v>#N/A</v>
      </c>
      <c r="C381" s="185"/>
      <c r="D381" s="289"/>
      <c r="E381" s="230"/>
      <c r="F381" s="166"/>
      <c r="G381" s="169"/>
      <c r="H381" s="169"/>
      <c r="I381" s="192" t="str">
        <f t="shared" si="37"/>
        <v/>
      </c>
      <c r="J381" s="167" t="str">
        <f t="shared" si="38"/>
        <v/>
      </c>
      <c r="K381" s="5"/>
      <c r="L381" s="167" t="str">
        <f t="shared" si="39"/>
        <v/>
      </c>
      <c r="M381" s="5" t="e">
        <f t="shared" si="35"/>
        <v>#N/A</v>
      </c>
      <c r="N381" s="3" t="str">
        <f t="shared" si="36"/>
        <v/>
      </c>
    </row>
    <row r="382" spans="1:14" x14ac:dyDescent="0.2">
      <c r="A382" s="166"/>
      <c r="B382" s="204" t="e">
        <f>VLOOKUP(A382,Adr!A:B,2,FALSE)</f>
        <v>#N/A</v>
      </c>
      <c r="C382" s="196"/>
      <c r="D382" s="291"/>
      <c r="E382" s="230"/>
      <c r="F382" s="166"/>
      <c r="G382" s="169"/>
      <c r="H382" s="169"/>
      <c r="I382" s="192" t="str">
        <f t="shared" si="37"/>
        <v/>
      </c>
      <c r="J382" s="167" t="str">
        <f t="shared" si="38"/>
        <v/>
      </c>
      <c r="K382" s="5"/>
      <c r="L382" s="167" t="str">
        <f t="shared" si="39"/>
        <v/>
      </c>
      <c r="M382" s="5" t="e">
        <f t="shared" si="35"/>
        <v>#N/A</v>
      </c>
      <c r="N382" s="3" t="str">
        <f t="shared" si="36"/>
        <v/>
      </c>
    </row>
    <row r="383" spans="1:14" x14ac:dyDescent="0.2">
      <c r="A383" s="198"/>
      <c r="B383" s="204" t="e">
        <f>VLOOKUP(A383,Adr!A:B,2,FALSE)</f>
        <v>#N/A</v>
      </c>
      <c r="C383" s="169"/>
      <c r="D383" s="290"/>
      <c r="E383" s="230"/>
      <c r="F383" s="166"/>
      <c r="G383" s="169"/>
      <c r="H383" s="169"/>
      <c r="I383" s="192" t="str">
        <f t="shared" si="37"/>
        <v/>
      </c>
      <c r="J383" s="167" t="str">
        <f t="shared" si="38"/>
        <v/>
      </c>
      <c r="K383" s="5"/>
      <c r="L383" s="167" t="str">
        <f t="shared" si="39"/>
        <v/>
      </c>
      <c r="M383" s="5" t="e">
        <f t="shared" si="35"/>
        <v>#N/A</v>
      </c>
      <c r="N383" s="3" t="str">
        <f t="shared" si="36"/>
        <v/>
      </c>
    </row>
    <row r="384" spans="1:14" x14ac:dyDescent="0.2">
      <c r="A384" s="166"/>
      <c r="B384" s="204" t="e">
        <f>VLOOKUP(A384,Adr!A:B,2,FALSE)</f>
        <v>#N/A</v>
      </c>
      <c r="C384" s="197"/>
      <c r="D384" s="292"/>
      <c r="E384" s="173"/>
      <c r="F384" s="166"/>
      <c r="G384" s="169"/>
      <c r="H384" s="169"/>
      <c r="I384" s="192" t="str">
        <f t="shared" si="37"/>
        <v/>
      </c>
      <c r="J384" s="167" t="str">
        <f t="shared" si="38"/>
        <v/>
      </c>
      <c r="K384" s="5"/>
      <c r="L384" s="167" t="str">
        <f t="shared" si="39"/>
        <v/>
      </c>
      <c r="M384" s="5" t="e">
        <f t="shared" si="35"/>
        <v>#N/A</v>
      </c>
      <c r="N384" s="3" t="str">
        <f t="shared" si="36"/>
        <v/>
      </c>
    </row>
    <row r="385" spans="1:14" x14ac:dyDescent="0.2">
      <c r="A385" s="202"/>
      <c r="B385" s="204" t="e">
        <f>VLOOKUP(A385,Adr!A:B,2,FALSE)</f>
        <v>#N/A</v>
      </c>
      <c r="C385" s="185"/>
      <c r="D385" s="289"/>
      <c r="E385" s="173"/>
      <c r="F385" s="166"/>
      <c r="G385" s="169"/>
      <c r="H385" s="169"/>
      <c r="I385" s="192" t="str">
        <f t="shared" si="37"/>
        <v/>
      </c>
      <c r="J385" s="167" t="str">
        <f t="shared" si="38"/>
        <v/>
      </c>
      <c r="K385" s="5"/>
      <c r="L385" s="167" t="str">
        <f t="shared" si="39"/>
        <v/>
      </c>
      <c r="M385" s="5" t="e">
        <f t="shared" si="35"/>
        <v>#N/A</v>
      </c>
      <c r="N385" s="3" t="str">
        <f t="shared" si="36"/>
        <v/>
      </c>
    </row>
    <row r="386" spans="1:14" x14ac:dyDescent="0.2">
      <c r="A386" s="166"/>
      <c r="B386" s="204" t="e">
        <f>VLOOKUP(A386,Adr!A:B,2,FALSE)</f>
        <v>#N/A</v>
      </c>
      <c r="C386" s="196"/>
      <c r="D386" s="291"/>
      <c r="E386" s="230"/>
      <c r="F386" s="166"/>
      <c r="G386" s="169"/>
      <c r="H386" s="169"/>
      <c r="I386" s="192" t="str">
        <f t="shared" si="37"/>
        <v/>
      </c>
      <c r="J386" s="167" t="str">
        <f t="shared" si="38"/>
        <v/>
      </c>
      <c r="K386" s="5"/>
      <c r="L386" s="167" t="str">
        <f t="shared" si="39"/>
        <v/>
      </c>
      <c r="M386" s="5" t="e">
        <f t="shared" si="35"/>
        <v>#N/A</v>
      </c>
      <c r="N386" s="3" t="str">
        <f t="shared" si="36"/>
        <v/>
      </c>
    </row>
    <row r="387" spans="1:14" x14ac:dyDescent="0.2">
      <c r="A387" s="202"/>
      <c r="B387" s="204" t="e">
        <f>VLOOKUP(A387,Adr!A:B,2,FALSE)</f>
        <v>#N/A</v>
      </c>
      <c r="C387" s="169"/>
      <c r="D387" s="290"/>
      <c r="E387" s="173"/>
      <c r="F387" s="166"/>
      <c r="G387" s="169"/>
      <c r="H387" s="169"/>
      <c r="I387" s="192" t="str">
        <f t="shared" si="37"/>
        <v/>
      </c>
      <c r="J387" s="167" t="str">
        <f t="shared" si="38"/>
        <v/>
      </c>
      <c r="K387" s="5"/>
      <c r="L387" s="167" t="str">
        <f t="shared" si="39"/>
        <v/>
      </c>
      <c r="M387" s="5" t="e">
        <f t="shared" si="35"/>
        <v>#N/A</v>
      </c>
      <c r="N387" s="3" t="str">
        <f t="shared" si="36"/>
        <v/>
      </c>
    </row>
    <row r="388" spans="1:14" x14ac:dyDescent="0.2">
      <c r="A388" s="166"/>
      <c r="B388" s="204" t="e">
        <f>VLOOKUP(A388,Adr!A:B,2,FALSE)</f>
        <v>#N/A</v>
      </c>
      <c r="C388" s="196"/>
      <c r="D388" s="291"/>
      <c r="E388" s="230"/>
      <c r="F388" s="166"/>
      <c r="G388" s="169"/>
      <c r="H388" s="169"/>
      <c r="I388" s="192" t="str">
        <f t="shared" si="37"/>
        <v/>
      </c>
      <c r="J388" s="167" t="str">
        <f t="shared" si="38"/>
        <v/>
      </c>
      <c r="K388" s="5"/>
      <c r="L388" s="167" t="str">
        <f t="shared" si="39"/>
        <v/>
      </c>
      <c r="M388" s="5" t="e">
        <f t="shared" si="35"/>
        <v>#N/A</v>
      </c>
      <c r="N388" s="3" t="str">
        <f t="shared" si="36"/>
        <v/>
      </c>
    </row>
    <row r="389" spans="1:14" x14ac:dyDescent="0.2">
      <c r="A389" s="198"/>
      <c r="B389" s="204" t="e">
        <f>VLOOKUP(A389,Adr!A:B,2,FALSE)</f>
        <v>#N/A</v>
      </c>
      <c r="C389" s="185"/>
      <c r="D389" s="289"/>
      <c r="E389" s="230"/>
      <c r="F389" s="166"/>
      <c r="G389" s="169"/>
      <c r="H389" s="169"/>
      <c r="I389" s="192" t="str">
        <f t="shared" si="37"/>
        <v/>
      </c>
      <c r="J389" s="167" t="str">
        <f t="shared" si="38"/>
        <v/>
      </c>
      <c r="K389" s="5"/>
      <c r="L389" s="167" t="str">
        <f t="shared" si="39"/>
        <v/>
      </c>
      <c r="M389" s="5" t="e">
        <f t="shared" si="35"/>
        <v>#N/A</v>
      </c>
      <c r="N389" s="3" t="str">
        <f t="shared" si="36"/>
        <v/>
      </c>
    </row>
    <row r="390" spans="1:14" x14ac:dyDescent="0.2">
      <c r="A390" s="198"/>
      <c r="B390" s="204" t="e">
        <f>VLOOKUP(A390,Adr!A:B,2,FALSE)</f>
        <v>#N/A</v>
      </c>
      <c r="C390" s="196"/>
      <c r="D390" s="289"/>
      <c r="E390" s="173"/>
      <c r="F390" s="166"/>
      <c r="G390" s="169"/>
      <c r="H390" s="169"/>
      <c r="I390" s="192" t="str">
        <f t="shared" si="37"/>
        <v/>
      </c>
      <c r="J390" s="167" t="str">
        <f t="shared" si="38"/>
        <v/>
      </c>
      <c r="K390" s="5"/>
      <c r="L390" s="167" t="str">
        <f t="shared" si="39"/>
        <v/>
      </c>
      <c r="M390" s="5" t="e">
        <f t="shared" si="35"/>
        <v>#N/A</v>
      </c>
      <c r="N390" s="3" t="str">
        <f t="shared" si="36"/>
        <v/>
      </c>
    </row>
    <row r="391" spans="1:14" x14ac:dyDescent="0.2">
      <c r="A391" s="202"/>
      <c r="B391" s="204" t="e">
        <f>VLOOKUP(A391,Adr!A:B,2,FALSE)</f>
        <v>#N/A</v>
      </c>
      <c r="C391" s="185"/>
      <c r="D391" s="289"/>
      <c r="E391" s="173"/>
      <c r="F391" s="166"/>
      <c r="G391" s="169"/>
      <c r="H391" s="169"/>
      <c r="I391" s="192" t="str">
        <f t="shared" si="37"/>
        <v/>
      </c>
      <c r="J391" s="167" t="str">
        <f t="shared" si="38"/>
        <v/>
      </c>
      <c r="K391" s="5"/>
      <c r="L391" s="167" t="str">
        <f t="shared" si="39"/>
        <v/>
      </c>
      <c r="M391" s="5" t="e">
        <f t="shared" si="35"/>
        <v>#N/A</v>
      </c>
      <c r="N391" s="3" t="str">
        <f t="shared" si="36"/>
        <v/>
      </c>
    </row>
    <row r="392" spans="1:14" x14ac:dyDescent="0.2">
      <c r="A392" s="166"/>
      <c r="B392" s="204" t="e">
        <f>VLOOKUP(A392,Adr!A:B,2,FALSE)</f>
        <v>#N/A</v>
      </c>
      <c r="C392" s="197"/>
      <c r="D392" s="292"/>
      <c r="E392" s="173"/>
      <c r="F392" s="166"/>
      <c r="G392" s="169"/>
      <c r="H392" s="169"/>
      <c r="I392" s="192" t="str">
        <f t="shared" si="37"/>
        <v/>
      </c>
      <c r="J392" s="167" t="str">
        <f t="shared" si="38"/>
        <v/>
      </c>
      <c r="K392" s="5"/>
      <c r="L392" s="167" t="str">
        <f t="shared" si="39"/>
        <v/>
      </c>
      <c r="M392" s="5" t="e">
        <f t="shared" si="35"/>
        <v>#N/A</v>
      </c>
      <c r="N392" s="3" t="str">
        <f t="shared" si="36"/>
        <v/>
      </c>
    </row>
    <row r="393" spans="1:14" x14ac:dyDescent="0.2">
      <c r="A393" s="198"/>
      <c r="B393" s="204" t="e">
        <f>VLOOKUP(A393,Adr!A:B,2,FALSE)</f>
        <v>#N/A</v>
      </c>
      <c r="C393" s="169"/>
      <c r="D393" s="290"/>
      <c r="E393" s="230"/>
      <c r="F393" s="166"/>
      <c r="G393" s="169"/>
      <c r="H393" s="169"/>
      <c r="I393" s="192" t="str">
        <f t="shared" si="37"/>
        <v/>
      </c>
      <c r="J393" s="167" t="str">
        <f t="shared" si="38"/>
        <v/>
      </c>
      <c r="K393" s="5"/>
      <c r="L393" s="167" t="str">
        <f t="shared" si="39"/>
        <v/>
      </c>
      <c r="M393" s="5" t="e">
        <f t="shared" si="35"/>
        <v>#N/A</v>
      </c>
      <c r="N393" s="3" t="str">
        <f t="shared" si="36"/>
        <v/>
      </c>
    </row>
    <row r="394" spans="1:14" x14ac:dyDescent="0.2">
      <c r="A394" s="198"/>
      <c r="B394" s="204" t="e">
        <f>VLOOKUP(A394,Adr!A:B,2,FALSE)</f>
        <v>#N/A</v>
      </c>
      <c r="C394" s="196"/>
      <c r="D394" s="291"/>
      <c r="E394" s="230"/>
      <c r="F394" s="166"/>
      <c r="G394" s="169"/>
      <c r="H394" s="169"/>
      <c r="I394" s="192" t="str">
        <f t="shared" si="37"/>
        <v/>
      </c>
      <c r="J394" s="167" t="str">
        <f t="shared" si="38"/>
        <v/>
      </c>
      <c r="K394" s="5"/>
      <c r="L394" s="167" t="str">
        <f t="shared" si="39"/>
        <v/>
      </c>
      <c r="M394" s="5" t="e">
        <f t="shared" si="35"/>
        <v>#N/A</v>
      </c>
      <c r="N394" s="3" t="str">
        <f t="shared" si="36"/>
        <v/>
      </c>
    </row>
    <row r="395" spans="1:14" x14ac:dyDescent="0.2">
      <c r="A395" s="202"/>
      <c r="B395" s="204" t="e">
        <f>VLOOKUP(A395,Adr!A:B,2,FALSE)</f>
        <v>#N/A</v>
      </c>
      <c r="C395" s="185"/>
      <c r="D395" s="289"/>
      <c r="E395" s="230"/>
      <c r="F395" s="166"/>
      <c r="G395" s="169"/>
      <c r="H395" s="169"/>
      <c r="I395" s="192" t="str">
        <f t="shared" si="37"/>
        <v/>
      </c>
      <c r="J395" s="167" t="str">
        <f t="shared" si="38"/>
        <v/>
      </c>
      <c r="K395" s="5"/>
      <c r="L395" s="167" t="str">
        <f t="shared" si="39"/>
        <v/>
      </c>
      <c r="M395" s="5" t="e">
        <f t="shared" si="35"/>
        <v>#N/A</v>
      </c>
      <c r="N395" s="3" t="str">
        <f t="shared" si="36"/>
        <v/>
      </c>
    </row>
    <row r="396" spans="1:14" x14ac:dyDescent="0.2">
      <c r="A396" s="182"/>
      <c r="B396" s="204" t="e">
        <f>VLOOKUP(A396,Adr!A:B,2,FALSE)</f>
        <v>#N/A</v>
      </c>
      <c r="C396" s="185"/>
      <c r="D396" s="289"/>
      <c r="E396" s="173"/>
      <c r="F396" s="166"/>
      <c r="G396" s="169"/>
      <c r="H396" s="169"/>
      <c r="I396" s="192" t="str">
        <f t="shared" si="37"/>
        <v/>
      </c>
      <c r="J396" s="167" t="str">
        <f t="shared" si="38"/>
        <v/>
      </c>
      <c r="K396" s="5"/>
      <c r="L396" s="167" t="str">
        <f t="shared" si="39"/>
        <v/>
      </c>
      <c r="M396" s="5" t="e">
        <f t="shared" si="35"/>
        <v>#N/A</v>
      </c>
      <c r="N396" s="3" t="str">
        <f t="shared" si="36"/>
        <v/>
      </c>
    </row>
    <row r="397" spans="1:14" x14ac:dyDescent="0.2">
      <c r="A397" s="166"/>
      <c r="B397" s="204" t="e">
        <f>VLOOKUP(A397,Adr!A:B,2,FALSE)</f>
        <v>#N/A</v>
      </c>
      <c r="C397" s="196"/>
      <c r="D397" s="291"/>
      <c r="E397" s="230"/>
      <c r="F397" s="166"/>
      <c r="G397" s="169"/>
      <c r="H397" s="169"/>
      <c r="I397" s="192" t="str">
        <f t="shared" si="37"/>
        <v/>
      </c>
      <c r="J397" s="167" t="str">
        <f t="shared" si="38"/>
        <v/>
      </c>
      <c r="K397" s="5"/>
      <c r="L397" s="167" t="str">
        <f t="shared" si="39"/>
        <v/>
      </c>
      <c r="M397" s="5" t="e">
        <f t="shared" si="35"/>
        <v>#N/A</v>
      </c>
      <c r="N397" s="3" t="str">
        <f t="shared" si="36"/>
        <v/>
      </c>
    </row>
    <row r="398" spans="1:14" x14ac:dyDescent="0.2">
      <c r="A398" s="202"/>
      <c r="B398" s="204" t="e">
        <f>VLOOKUP(A398,Adr!A:B,2,FALSE)</f>
        <v>#N/A</v>
      </c>
      <c r="C398" s="185"/>
      <c r="D398" s="289"/>
      <c r="E398" s="230"/>
      <c r="F398" s="166"/>
      <c r="G398" s="169"/>
      <c r="H398" s="169"/>
      <c r="I398" s="192" t="str">
        <f t="shared" si="37"/>
        <v/>
      </c>
      <c r="J398" s="167" t="str">
        <f t="shared" si="38"/>
        <v/>
      </c>
      <c r="K398" s="5"/>
      <c r="L398" s="167" t="str">
        <f t="shared" si="39"/>
        <v/>
      </c>
      <c r="M398" s="5" t="e">
        <f t="shared" si="35"/>
        <v>#N/A</v>
      </c>
      <c r="N398" s="3" t="str">
        <f t="shared" si="36"/>
        <v/>
      </c>
    </row>
    <row r="399" spans="1:14" x14ac:dyDescent="0.2">
      <c r="A399" s="202"/>
      <c r="B399" s="204" t="e">
        <f>VLOOKUP(A399,Adr!A:B,2,FALSE)</f>
        <v>#N/A</v>
      </c>
      <c r="C399" s="185"/>
      <c r="D399" s="289"/>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x14ac:dyDescent="0.2">
      <c r="A400" s="202"/>
      <c r="B400" s="204" t="e">
        <f>VLOOKUP(A400,Adr!A:B,2,FALSE)</f>
        <v>#N/A</v>
      </c>
      <c r="C400" s="196"/>
      <c r="D400" s="289"/>
      <c r="E400" s="230"/>
      <c r="F400" s="166"/>
      <c r="G400" s="169"/>
      <c r="H400" s="169"/>
      <c r="I400" s="192" t="str">
        <f t="shared" si="37"/>
        <v/>
      </c>
      <c r="J400" s="167" t="str">
        <f t="shared" si="38"/>
        <v/>
      </c>
      <c r="K400" s="5"/>
      <c r="L400" s="167" t="str">
        <f t="shared" si="39"/>
        <v/>
      </c>
      <c r="M400" s="5" t="e">
        <f t="shared" si="40"/>
        <v>#N/A</v>
      </c>
      <c r="N400" s="3" t="str">
        <f t="shared" si="41"/>
        <v/>
      </c>
    </row>
    <row r="401" spans="1:14" x14ac:dyDescent="0.2">
      <c r="A401" s="166"/>
      <c r="B401" s="204" t="e">
        <f>VLOOKUP(A401,Adr!A:B,2,FALSE)</f>
        <v>#N/A</v>
      </c>
      <c r="C401" s="196"/>
      <c r="D401" s="291"/>
      <c r="E401" s="173"/>
      <c r="F401" s="166"/>
      <c r="G401" s="169"/>
      <c r="H401" s="169"/>
      <c r="I401" s="192" t="str">
        <f t="shared" si="37"/>
        <v/>
      </c>
      <c r="J401" s="167" t="str">
        <f t="shared" si="38"/>
        <v/>
      </c>
      <c r="K401" s="5"/>
      <c r="L401" s="167" t="str">
        <f t="shared" si="39"/>
        <v/>
      </c>
      <c r="M401" s="5" t="e">
        <f t="shared" si="40"/>
        <v>#N/A</v>
      </c>
      <c r="N401" s="3" t="str">
        <f t="shared" si="41"/>
        <v/>
      </c>
    </row>
    <row r="402" spans="1:14" x14ac:dyDescent="0.2">
      <c r="A402" s="202"/>
      <c r="B402" s="204" t="e">
        <f>VLOOKUP(A402,Adr!A:B,2,FALSE)</f>
        <v>#N/A</v>
      </c>
      <c r="C402" s="169"/>
      <c r="D402" s="290"/>
      <c r="E402" s="230"/>
      <c r="F402" s="166"/>
      <c r="G402" s="169"/>
      <c r="H402" s="169"/>
      <c r="I402" s="192" t="str">
        <f t="shared" si="37"/>
        <v/>
      </c>
      <c r="J402" s="167" t="str">
        <f t="shared" si="38"/>
        <v/>
      </c>
      <c r="K402" s="5"/>
      <c r="L402" s="167" t="str">
        <f t="shared" si="39"/>
        <v/>
      </c>
      <c r="M402" s="5" t="e">
        <f t="shared" si="40"/>
        <v>#N/A</v>
      </c>
      <c r="N402" s="3" t="str">
        <f t="shared" si="41"/>
        <v/>
      </c>
    </row>
    <row r="403" spans="1:14" x14ac:dyDescent="0.2">
      <c r="A403" s="166"/>
      <c r="B403" s="204" t="e">
        <f>VLOOKUP(A403,Adr!A:B,2,FALSE)</f>
        <v>#N/A</v>
      </c>
      <c r="C403" s="196"/>
      <c r="D403" s="291"/>
      <c r="E403" s="173"/>
      <c r="F403" s="166"/>
      <c r="G403" s="169"/>
      <c r="H403" s="169"/>
      <c r="I403" s="192" t="str">
        <f t="shared" si="37"/>
        <v/>
      </c>
      <c r="J403" s="167" t="str">
        <f t="shared" si="38"/>
        <v/>
      </c>
      <c r="K403" s="5"/>
      <c r="L403" s="167" t="str">
        <f t="shared" si="39"/>
        <v/>
      </c>
      <c r="M403" s="5" t="e">
        <f t="shared" si="40"/>
        <v>#N/A</v>
      </c>
      <c r="N403" s="3" t="str">
        <f t="shared" si="41"/>
        <v/>
      </c>
    </row>
    <row r="404" spans="1:14" x14ac:dyDescent="0.2">
      <c r="A404" s="166"/>
      <c r="B404" s="204" t="e">
        <f>VLOOKUP(A404,Adr!A:B,2,FALSE)</f>
        <v>#N/A</v>
      </c>
      <c r="C404" s="196"/>
      <c r="D404" s="291"/>
      <c r="E404" s="230"/>
      <c r="F404" s="166"/>
      <c r="G404" s="169"/>
      <c r="H404" s="169"/>
      <c r="I404" s="192" t="str">
        <f t="shared" si="37"/>
        <v/>
      </c>
      <c r="J404" s="167" t="str">
        <f t="shared" si="38"/>
        <v/>
      </c>
      <c r="K404" s="5"/>
      <c r="L404" s="167" t="str">
        <f t="shared" si="39"/>
        <v/>
      </c>
      <c r="M404" s="5" t="e">
        <f t="shared" si="40"/>
        <v>#N/A</v>
      </c>
      <c r="N404" s="3" t="str">
        <f t="shared" si="41"/>
        <v/>
      </c>
    </row>
    <row r="405" spans="1:14" x14ac:dyDescent="0.2">
      <c r="A405" s="166"/>
      <c r="B405" s="204" t="e">
        <f>VLOOKUP(A405,Adr!A:B,2,FALSE)</f>
        <v>#N/A</v>
      </c>
      <c r="C405" s="196"/>
      <c r="D405" s="291"/>
      <c r="E405" s="230"/>
      <c r="F405" s="166"/>
      <c r="G405" s="169"/>
      <c r="H405" s="169"/>
      <c r="I405" s="192" t="str">
        <f t="shared" si="37"/>
        <v/>
      </c>
      <c r="J405" s="167" t="str">
        <f t="shared" si="38"/>
        <v/>
      </c>
      <c r="K405" s="5"/>
      <c r="L405" s="167" t="str">
        <f t="shared" si="39"/>
        <v/>
      </c>
      <c r="M405" s="5" t="e">
        <f t="shared" si="40"/>
        <v>#N/A</v>
      </c>
      <c r="N405" s="3" t="str">
        <f t="shared" si="41"/>
        <v/>
      </c>
    </row>
    <row r="406" spans="1:14" x14ac:dyDescent="0.2">
      <c r="A406" s="198"/>
      <c r="B406" s="204" t="e">
        <f>VLOOKUP(A406,Adr!A:B,2,FALSE)</f>
        <v>#N/A</v>
      </c>
      <c r="C406" s="169"/>
      <c r="D406" s="290"/>
      <c r="E406" s="173"/>
      <c r="F406" s="166"/>
      <c r="G406" s="169"/>
      <c r="H406" s="169"/>
      <c r="I406" s="192" t="str">
        <f t="shared" si="37"/>
        <v/>
      </c>
      <c r="J406" s="167" t="str">
        <f t="shared" si="38"/>
        <v/>
      </c>
      <c r="K406" s="5"/>
      <c r="L406" s="167" t="str">
        <f t="shared" si="39"/>
        <v/>
      </c>
      <c r="M406" s="5" t="e">
        <f t="shared" si="40"/>
        <v>#N/A</v>
      </c>
      <c r="N406" s="3" t="str">
        <f t="shared" si="41"/>
        <v/>
      </c>
    </row>
    <row r="407" spans="1:14" x14ac:dyDescent="0.2">
      <c r="A407" s="202"/>
      <c r="B407" s="204" t="e">
        <f>VLOOKUP(A407,Adr!A:B,2,FALSE)</f>
        <v>#N/A</v>
      </c>
      <c r="C407" s="185"/>
      <c r="D407" s="289"/>
      <c r="E407" s="173"/>
      <c r="F407" s="166"/>
      <c r="G407" s="169"/>
      <c r="H407" s="169"/>
      <c r="I407" s="192" t="str">
        <f t="shared" si="37"/>
        <v/>
      </c>
      <c r="J407" s="167" t="str">
        <f t="shared" si="38"/>
        <v/>
      </c>
      <c r="K407" s="5"/>
      <c r="L407" s="167" t="str">
        <f t="shared" si="39"/>
        <v/>
      </c>
      <c r="M407" s="5" t="e">
        <f t="shared" si="40"/>
        <v>#N/A</v>
      </c>
      <c r="N407" s="3" t="str">
        <f t="shared" si="41"/>
        <v/>
      </c>
    </row>
    <row r="408" spans="1:14" x14ac:dyDescent="0.2">
      <c r="A408" s="202"/>
      <c r="B408" s="204" t="e">
        <f>VLOOKUP(A408,Adr!A:B,2,FALSE)</f>
        <v>#N/A</v>
      </c>
      <c r="C408" s="197"/>
      <c r="D408" s="292"/>
      <c r="E408" s="173"/>
      <c r="F408" s="166"/>
      <c r="G408" s="169"/>
      <c r="H408" s="169"/>
      <c r="I408" s="192" t="str">
        <f t="shared" si="37"/>
        <v/>
      </c>
      <c r="J408" s="167" t="str">
        <f t="shared" si="38"/>
        <v/>
      </c>
      <c r="K408" s="5"/>
      <c r="L408" s="167" t="str">
        <f t="shared" si="39"/>
        <v/>
      </c>
      <c r="M408" s="5" t="e">
        <f t="shared" si="40"/>
        <v>#N/A</v>
      </c>
      <c r="N408" s="3" t="str">
        <f t="shared" si="41"/>
        <v/>
      </c>
    </row>
    <row r="409" spans="1:14" x14ac:dyDescent="0.2">
      <c r="A409" s="166"/>
      <c r="B409" s="204" t="e">
        <f>VLOOKUP(A409,Adr!A:B,2,FALSE)</f>
        <v>#N/A</v>
      </c>
      <c r="C409" s="169"/>
      <c r="D409" s="290"/>
      <c r="E409" s="230"/>
      <c r="F409" s="166"/>
      <c r="G409" s="169"/>
      <c r="H409" s="169"/>
      <c r="I409" s="192" t="str">
        <f t="shared" si="37"/>
        <v/>
      </c>
      <c r="J409" s="167" t="str">
        <f t="shared" si="38"/>
        <v/>
      </c>
      <c r="K409" s="5"/>
      <c r="L409" s="167" t="str">
        <f t="shared" si="39"/>
        <v/>
      </c>
      <c r="M409" s="5" t="e">
        <f t="shared" si="40"/>
        <v>#N/A</v>
      </c>
      <c r="N409" s="3" t="str">
        <f t="shared" si="41"/>
        <v/>
      </c>
    </row>
    <row r="410" spans="1:14" x14ac:dyDescent="0.2">
      <c r="A410" s="166"/>
      <c r="B410" s="204" t="e">
        <f>VLOOKUP(A410,Adr!A:B,2,FALSE)</f>
        <v>#N/A</v>
      </c>
      <c r="C410" s="196"/>
      <c r="D410" s="291"/>
      <c r="E410" s="173"/>
      <c r="F410" s="166"/>
      <c r="G410" s="169"/>
      <c r="H410" s="169"/>
      <c r="I410" s="192" t="str">
        <f t="shared" si="37"/>
        <v/>
      </c>
      <c r="J410" s="167" t="str">
        <f t="shared" si="38"/>
        <v/>
      </c>
      <c r="K410" s="5"/>
      <c r="L410" s="167" t="str">
        <f t="shared" si="39"/>
        <v/>
      </c>
      <c r="M410" s="5" t="e">
        <f t="shared" si="40"/>
        <v>#N/A</v>
      </c>
      <c r="N410" s="3" t="str">
        <f t="shared" si="41"/>
        <v/>
      </c>
    </row>
    <row r="411" spans="1:14" x14ac:dyDescent="0.2">
      <c r="A411" s="202"/>
      <c r="B411" s="204" t="e">
        <f>VLOOKUP(A411,Adr!A:B,2,FALSE)</f>
        <v>#N/A</v>
      </c>
      <c r="C411" s="169"/>
      <c r="D411" s="290"/>
      <c r="E411" s="230"/>
      <c r="F411" s="166"/>
      <c r="G411" s="169"/>
      <c r="H411" s="169"/>
      <c r="I411" s="192" t="str">
        <f t="shared" si="37"/>
        <v/>
      </c>
      <c r="J411" s="167" t="str">
        <f t="shared" si="38"/>
        <v/>
      </c>
      <c r="K411" s="5"/>
      <c r="L411" s="167" t="str">
        <f t="shared" si="39"/>
        <v/>
      </c>
      <c r="M411" s="5" t="e">
        <f t="shared" si="40"/>
        <v>#N/A</v>
      </c>
      <c r="N411" s="3" t="str">
        <f t="shared" si="41"/>
        <v/>
      </c>
    </row>
    <row r="412" spans="1:14" x14ac:dyDescent="0.2">
      <c r="A412" s="166"/>
      <c r="B412" s="204" t="e">
        <f>VLOOKUP(A412,Adr!A:B,2,FALSE)</f>
        <v>#N/A</v>
      </c>
      <c r="C412" s="197"/>
      <c r="D412" s="292"/>
      <c r="E412" s="230"/>
      <c r="F412" s="166"/>
      <c r="G412" s="169"/>
      <c r="H412" s="169"/>
      <c r="I412" s="192" t="str">
        <f t="shared" si="37"/>
        <v/>
      </c>
      <c r="J412" s="167" t="str">
        <f t="shared" si="38"/>
        <v/>
      </c>
      <c r="K412" s="5"/>
      <c r="L412" s="167" t="str">
        <f t="shared" si="39"/>
        <v/>
      </c>
      <c r="M412" s="5" t="e">
        <f t="shared" si="40"/>
        <v>#N/A</v>
      </c>
      <c r="N412" s="3" t="str">
        <f t="shared" si="41"/>
        <v/>
      </c>
    </row>
    <row r="413" spans="1:14" x14ac:dyDescent="0.2">
      <c r="A413" s="202"/>
      <c r="B413" s="204" t="e">
        <f>VLOOKUP(A413,Adr!A:B,2,FALSE)</f>
        <v>#N/A</v>
      </c>
      <c r="C413" s="185"/>
      <c r="D413" s="289"/>
      <c r="E413" s="230"/>
      <c r="F413" s="166"/>
      <c r="G413" s="169"/>
      <c r="H413" s="169"/>
      <c r="I413" s="192" t="str">
        <f t="shared" si="37"/>
        <v/>
      </c>
      <c r="J413" s="167" t="str">
        <f t="shared" si="38"/>
        <v/>
      </c>
      <c r="K413" s="5"/>
      <c r="L413" s="167" t="str">
        <f t="shared" si="39"/>
        <v/>
      </c>
      <c r="M413" s="5" t="e">
        <f t="shared" si="40"/>
        <v>#N/A</v>
      </c>
      <c r="N413" s="3" t="str">
        <f t="shared" si="41"/>
        <v/>
      </c>
    </row>
    <row r="414" spans="1:14" x14ac:dyDescent="0.2">
      <c r="A414" s="166"/>
      <c r="B414" s="204" t="e">
        <f>VLOOKUP(A414,Adr!A:B,2,FALSE)</f>
        <v>#N/A</v>
      </c>
      <c r="C414" s="185"/>
      <c r="D414" s="289"/>
      <c r="E414" s="173"/>
      <c r="F414" s="166"/>
      <c r="G414" s="169"/>
      <c r="H414" s="169"/>
      <c r="I414" s="192" t="str">
        <f t="shared" si="37"/>
        <v/>
      </c>
      <c r="J414" s="167" t="str">
        <f t="shared" si="38"/>
        <v/>
      </c>
      <c r="K414" s="5"/>
      <c r="L414" s="167" t="str">
        <f t="shared" si="39"/>
        <v/>
      </c>
      <c r="M414" s="5" t="e">
        <f t="shared" si="40"/>
        <v>#N/A</v>
      </c>
      <c r="N414" s="3" t="str">
        <f t="shared" si="41"/>
        <v/>
      </c>
    </row>
    <row r="415" spans="1:14" x14ac:dyDescent="0.2">
      <c r="A415" s="166"/>
      <c r="B415" s="204" t="e">
        <f>VLOOKUP(A415,Adr!A:B,2,FALSE)</f>
        <v>#N/A</v>
      </c>
      <c r="C415" s="185"/>
      <c r="D415" s="289"/>
      <c r="E415" s="230"/>
      <c r="F415" s="166"/>
      <c r="G415" s="169"/>
      <c r="H415" s="169"/>
      <c r="I415" s="192" t="str">
        <f t="shared" si="37"/>
        <v/>
      </c>
      <c r="J415" s="167" t="str">
        <f t="shared" si="38"/>
        <v/>
      </c>
      <c r="K415" s="5"/>
      <c r="L415" s="167" t="str">
        <f t="shared" si="39"/>
        <v/>
      </c>
      <c r="M415" s="5" t="e">
        <f t="shared" si="40"/>
        <v>#N/A</v>
      </c>
      <c r="N415" s="3" t="str">
        <f t="shared" si="41"/>
        <v/>
      </c>
    </row>
    <row r="416" spans="1:14" x14ac:dyDescent="0.2">
      <c r="A416" s="166"/>
      <c r="B416" s="204" t="e">
        <f>VLOOKUP(A416,Adr!A:B,2,FALSE)</f>
        <v>#N/A</v>
      </c>
      <c r="C416" s="197"/>
      <c r="D416" s="292"/>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x14ac:dyDescent="0.2">
      <c r="A417" s="166"/>
      <c r="B417" s="204" t="e">
        <f>VLOOKUP(A417,Adr!A:B,2,FALSE)</f>
        <v>#N/A</v>
      </c>
      <c r="C417" s="185"/>
      <c r="D417" s="289"/>
      <c r="E417" s="173"/>
      <c r="F417" s="166"/>
      <c r="G417" s="169"/>
      <c r="H417" s="169"/>
      <c r="I417" s="192" t="str">
        <f t="shared" si="42"/>
        <v/>
      </c>
      <c r="J417" s="167" t="str">
        <f t="shared" si="43"/>
        <v/>
      </c>
      <c r="K417" s="5"/>
      <c r="L417" s="167" t="str">
        <f t="shared" si="44"/>
        <v/>
      </c>
      <c r="M417" s="5" t="e">
        <f t="shared" si="40"/>
        <v>#N/A</v>
      </c>
      <c r="N417" s="3" t="str">
        <f t="shared" si="41"/>
        <v/>
      </c>
    </row>
    <row r="418" spans="1:14" x14ac:dyDescent="0.2">
      <c r="A418" s="198"/>
      <c r="B418" s="204" t="e">
        <f>VLOOKUP(A418,Adr!A:B,2,FALSE)</f>
        <v>#N/A</v>
      </c>
      <c r="C418" s="169"/>
      <c r="D418" s="290"/>
      <c r="E418" s="173"/>
      <c r="F418" s="166"/>
      <c r="G418" s="169"/>
      <c r="H418" s="169"/>
      <c r="I418" s="192" t="str">
        <f t="shared" si="42"/>
        <v/>
      </c>
      <c r="J418" s="167" t="str">
        <f t="shared" si="43"/>
        <v/>
      </c>
      <c r="K418" s="5"/>
      <c r="L418" s="167" t="str">
        <f t="shared" si="44"/>
        <v/>
      </c>
      <c r="M418" s="5" t="e">
        <f t="shared" si="40"/>
        <v>#N/A</v>
      </c>
      <c r="N418" s="3" t="str">
        <f t="shared" si="41"/>
        <v/>
      </c>
    </row>
    <row r="419" spans="1:14" x14ac:dyDescent="0.2">
      <c r="A419" s="202"/>
      <c r="B419" s="204" t="e">
        <f>VLOOKUP(A419,Adr!A:B,2,FALSE)</f>
        <v>#N/A</v>
      </c>
      <c r="C419" s="185"/>
      <c r="D419" s="291"/>
      <c r="E419" s="173"/>
      <c r="F419" s="166"/>
      <c r="G419" s="169"/>
      <c r="H419" s="169"/>
      <c r="I419" s="192" t="str">
        <f t="shared" si="42"/>
        <v/>
      </c>
      <c r="J419" s="167" t="str">
        <f t="shared" si="43"/>
        <v/>
      </c>
      <c r="K419" s="5"/>
      <c r="L419" s="167" t="str">
        <f t="shared" si="44"/>
        <v/>
      </c>
      <c r="M419" s="5" t="e">
        <f t="shared" si="40"/>
        <v>#N/A</v>
      </c>
      <c r="N419" s="3" t="str">
        <f t="shared" si="41"/>
        <v/>
      </c>
    </row>
    <row r="420" spans="1:14" x14ac:dyDescent="0.2">
      <c r="A420" s="182"/>
      <c r="B420" s="204" t="e">
        <f>VLOOKUP(A420,Adr!A:B,2,FALSE)</f>
        <v>#N/A</v>
      </c>
      <c r="C420" s="185"/>
      <c r="D420" s="289"/>
      <c r="E420" s="230"/>
      <c r="F420" s="166"/>
      <c r="G420" s="169"/>
      <c r="H420" s="169"/>
      <c r="I420" s="192" t="str">
        <f t="shared" si="42"/>
        <v/>
      </c>
      <c r="J420" s="167" t="str">
        <f t="shared" si="43"/>
        <v/>
      </c>
      <c r="K420" s="5"/>
      <c r="L420" s="167" t="str">
        <f t="shared" si="44"/>
        <v/>
      </c>
      <c r="M420" s="5" t="e">
        <f t="shared" si="40"/>
        <v>#N/A</v>
      </c>
      <c r="N420" s="3" t="str">
        <f t="shared" si="41"/>
        <v/>
      </c>
    </row>
    <row r="421" spans="1:14" x14ac:dyDescent="0.2">
      <c r="A421" s="182"/>
      <c r="B421" s="204" t="e">
        <f>VLOOKUP(A421,Adr!A:B,2,FALSE)</f>
        <v>#N/A</v>
      </c>
      <c r="C421" s="185"/>
      <c r="D421" s="289"/>
      <c r="E421" s="230"/>
      <c r="F421" s="166"/>
      <c r="G421" s="169"/>
      <c r="H421" s="169"/>
      <c r="I421" s="192" t="str">
        <f t="shared" si="42"/>
        <v/>
      </c>
      <c r="J421" s="167" t="str">
        <f t="shared" si="43"/>
        <v/>
      </c>
      <c r="K421" s="5"/>
      <c r="L421" s="167" t="str">
        <f t="shared" si="44"/>
        <v/>
      </c>
      <c r="M421" s="5" t="e">
        <f t="shared" si="40"/>
        <v>#N/A</v>
      </c>
      <c r="N421" s="3" t="str">
        <f t="shared" si="41"/>
        <v/>
      </c>
    </row>
    <row r="422" spans="1:14" x14ac:dyDescent="0.2">
      <c r="A422" s="202"/>
      <c r="B422" s="204" t="e">
        <f>VLOOKUP(A422,Adr!A:B,2,FALSE)</f>
        <v>#N/A</v>
      </c>
      <c r="C422" s="185"/>
      <c r="D422" s="289"/>
      <c r="E422" s="230"/>
      <c r="F422" s="166"/>
      <c r="G422" s="169"/>
      <c r="H422" s="169"/>
      <c r="I422" s="192" t="str">
        <f t="shared" si="42"/>
        <v/>
      </c>
      <c r="J422" s="167" t="str">
        <f t="shared" si="43"/>
        <v/>
      </c>
      <c r="K422" s="5"/>
      <c r="L422" s="167" t="str">
        <f t="shared" si="44"/>
        <v/>
      </c>
      <c r="M422" s="5" t="e">
        <f t="shared" si="40"/>
        <v>#N/A</v>
      </c>
      <c r="N422" s="3" t="str">
        <f t="shared" si="41"/>
        <v/>
      </c>
    </row>
    <row r="423" spans="1:14" x14ac:dyDescent="0.2">
      <c r="A423" s="202"/>
      <c r="B423" s="204" t="e">
        <f>VLOOKUP(A423,Adr!A:B,2,FALSE)</f>
        <v>#N/A</v>
      </c>
      <c r="C423" s="169"/>
      <c r="D423" s="290"/>
      <c r="E423" s="173"/>
      <c r="F423" s="166"/>
      <c r="G423" s="169"/>
      <c r="H423" s="169"/>
      <c r="I423" s="192" t="str">
        <f t="shared" si="42"/>
        <v/>
      </c>
      <c r="J423" s="167" t="str">
        <f t="shared" si="43"/>
        <v/>
      </c>
      <c r="K423" s="5"/>
      <c r="L423" s="167" t="str">
        <f t="shared" si="44"/>
        <v/>
      </c>
      <c r="M423" s="5" t="e">
        <f t="shared" si="40"/>
        <v>#N/A</v>
      </c>
      <c r="N423" s="3" t="str">
        <f t="shared" si="41"/>
        <v/>
      </c>
    </row>
    <row r="424" spans="1:14" x14ac:dyDescent="0.2">
      <c r="A424" s="202"/>
      <c r="B424" s="204" t="e">
        <f>VLOOKUP(A424,Adr!A:B,2,FALSE)</f>
        <v>#N/A</v>
      </c>
      <c r="C424" s="197"/>
      <c r="D424" s="292"/>
      <c r="E424" s="173"/>
      <c r="F424" s="166"/>
      <c r="G424" s="169"/>
      <c r="H424" s="169"/>
      <c r="I424" s="192" t="str">
        <f t="shared" si="42"/>
        <v/>
      </c>
      <c r="J424" s="167" t="str">
        <f t="shared" si="43"/>
        <v/>
      </c>
      <c r="K424" s="5"/>
      <c r="L424" s="167" t="str">
        <f t="shared" si="44"/>
        <v/>
      </c>
      <c r="M424" s="5" t="e">
        <f t="shared" si="40"/>
        <v>#N/A</v>
      </c>
      <c r="N424" s="3" t="str">
        <f t="shared" si="41"/>
        <v/>
      </c>
    </row>
    <row r="425" spans="1:14" x14ac:dyDescent="0.2">
      <c r="A425" s="166"/>
      <c r="B425" s="204" t="e">
        <f>VLOOKUP(A425,Adr!A:B,2,FALSE)</f>
        <v>#N/A</v>
      </c>
      <c r="C425" s="196"/>
      <c r="D425" s="291"/>
      <c r="E425" s="230"/>
      <c r="F425" s="166"/>
      <c r="G425" s="169"/>
      <c r="H425" s="169"/>
      <c r="I425" s="192" t="str">
        <f t="shared" si="42"/>
        <v/>
      </c>
      <c r="J425" s="167" t="str">
        <f t="shared" si="43"/>
        <v/>
      </c>
      <c r="K425" s="5"/>
      <c r="L425" s="167" t="str">
        <f t="shared" si="44"/>
        <v/>
      </c>
      <c r="M425" s="5" t="e">
        <f t="shared" si="40"/>
        <v>#N/A</v>
      </c>
      <c r="N425" s="3" t="str">
        <f t="shared" si="41"/>
        <v/>
      </c>
    </row>
    <row r="426" spans="1:14" x14ac:dyDescent="0.2">
      <c r="A426" s="202"/>
      <c r="B426" s="204" t="e">
        <f>VLOOKUP(A426,Adr!A:B,2,FALSE)</f>
        <v>#N/A</v>
      </c>
      <c r="C426" s="196"/>
      <c r="D426" s="291"/>
      <c r="E426" s="230"/>
      <c r="F426" s="166"/>
      <c r="G426" s="169"/>
      <c r="H426" s="169"/>
      <c r="I426" s="192" t="str">
        <f t="shared" si="42"/>
        <v/>
      </c>
      <c r="J426" s="167" t="str">
        <f t="shared" si="43"/>
        <v/>
      </c>
      <c r="K426" s="5"/>
      <c r="L426" s="167" t="str">
        <f t="shared" si="44"/>
        <v/>
      </c>
      <c r="M426" s="5" t="e">
        <f t="shared" si="40"/>
        <v>#N/A</v>
      </c>
      <c r="N426" s="3" t="str">
        <f t="shared" si="41"/>
        <v/>
      </c>
    </row>
    <row r="427" spans="1:14" x14ac:dyDescent="0.2">
      <c r="A427" s="198"/>
      <c r="B427" s="204" t="e">
        <f>VLOOKUP(A427,Adr!A:B,2,FALSE)</f>
        <v>#N/A</v>
      </c>
      <c r="C427" s="185"/>
      <c r="D427" s="289"/>
      <c r="E427" s="230"/>
      <c r="F427" s="166"/>
      <c r="G427" s="169"/>
      <c r="H427" s="169"/>
      <c r="I427" s="192" t="str">
        <f t="shared" si="42"/>
        <v/>
      </c>
      <c r="J427" s="167" t="str">
        <f t="shared" si="43"/>
        <v/>
      </c>
      <c r="K427" s="5"/>
      <c r="L427" s="167" t="str">
        <f t="shared" si="44"/>
        <v/>
      </c>
      <c r="M427" s="5" t="e">
        <f t="shared" si="40"/>
        <v>#N/A</v>
      </c>
      <c r="N427" s="3" t="str">
        <f t="shared" si="41"/>
        <v/>
      </c>
    </row>
    <row r="428" spans="1:14" x14ac:dyDescent="0.2">
      <c r="A428" s="166"/>
      <c r="B428" s="204" t="e">
        <f>VLOOKUP(A428,Adr!A:B,2,FALSE)</f>
        <v>#N/A</v>
      </c>
      <c r="C428" s="196"/>
      <c r="D428" s="291"/>
      <c r="E428" s="173"/>
      <c r="F428" s="166"/>
      <c r="G428" s="169"/>
      <c r="H428" s="169"/>
      <c r="I428" s="192" t="str">
        <f t="shared" si="42"/>
        <v/>
      </c>
      <c r="J428" s="167" t="str">
        <f t="shared" si="43"/>
        <v/>
      </c>
      <c r="K428" s="5"/>
      <c r="L428" s="167" t="str">
        <f t="shared" si="44"/>
        <v/>
      </c>
      <c r="M428" s="5" t="e">
        <f t="shared" si="40"/>
        <v>#N/A</v>
      </c>
      <c r="N428" s="3" t="str">
        <f t="shared" si="41"/>
        <v/>
      </c>
    </row>
    <row r="429" spans="1:14" x14ac:dyDescent="0.2">
      <c r="A429" s="198"/>
      <c r="B429" s="204" t="e">
        <f>VLOOKUP(A429,Adr!A:B,2,FALSE)</f>
        <v>#N/A</v>
      </c>
      <c r="C429" s="185"/>
      <c r="D429" s="289"/>
      <c r="E429" s="230"/>
      <c r="F429" s="166"/>
      <c r="G429" s="169"/>
      <c r="H429" s="169"/>
      <c r="I429" s="192" t="str">
        <f t="shared" si="42"/>
        <v/>
      </c>
      <c r="J429" s="167" t="str">
        <f t="shared" si="43"/>
        <v/>
      </c>
      <c r="K429" s="5"/>
      <c r="L429" s="167" t="str">
        <f t="shared" si="44"/>
        <v/>
      </c>
      <c r="M429" s="5" t="e">
        <f t="shared" si="40"/>
        <v>#N/A</v>
      </c>
      <c r="N429" s="3" t="str">
        <f t="shared" si="41"/>
        <v/>
      </c>
    </row>
    <row r="430" spans="1:14" x14ac:dyDescent="0.2">
      <c r="A430" s="166"/>
      <c r="B430" s="204" t="e">
        <f>VLOOKUP(A430,Adr!A:B,2,FALSE)</f>
        <v>#N/A</v>
      </c>
      <c r="C430" s="197"/>
      <c r="D430" s="292"/>
      <c r="E430" s="230"/>
      <c r="F430" s="166"/>
      <c r="G430" s="169"/>
      <c r="H430" s="169"/>
      <c r="I430" s="192" t="str">
        <f t="shared" si="42"/>
        <v/>
      </c>
      <c r="J430" s="167" t="str">
        <f t="shared" si="43"/>
        <v/>
      </c>
      <c r="K430" s="5"/>
      <c r="L430" s="167" t="str">
        <f t="shared" si="44"/>
        <v/>
      </c>
      <c r="M430" s="5" t="e">
        <f t="shared" si="40"/>
        <v>#N/A</v>
      </c>
      <c r="N430" s="3" t="str">
        <f t="shared" si="41"/>
        <v/>
      </c>
    </row>
    <row r="431" spans="1:14" x14ac:dyDescent="0.2">
      <c r="A431" s="198"/>
      <c r="B431" s="204" t="e">
        <f>VLOOKUP(A431,Adr!A:B,2,FALSE)</f>
        <v>#N/A</v>
      </c>
      <c r="C431" s="185"/>
      <c r="D431" s="289"/>
      <c r="E431" s="230"/>
      <c r="F431" s="166"/>
      <c r="G431" s="169"/>
      <c r="H431" s="169"/>
      <c r="I431" s="192" t="str">
        <f t="shared" si="42"/>
        <v/>
      </c>
      <c r="J431" s="167" t="str">
        <f t="shared" si="43"/>
        <v/>
      </c>
      <c r="K431" s="5"/>
      <c r="L431" s="167" t="str">
        <f t="shared" si="44"/>
        <v/>
      </c>
      <c r="M431" s="5" t="e">
        <f t="shared" si="40"/>
        <v>#N/A</v>
      </c>
      <c r="N431" s="3" t="str">
        <f t="shared" si="41"/>
        <v/>
      </c>
    </row>
    <row r="432" spans="1:14" x14ac:dyDescent="0.2">
      <c r="A432" s="166"/>
      <c r="B432" s="204" t="e">
        <f>VLOOKUP(A432,Adr!A:B,2,FALSE)</f>
        <v>#N/A</v>
      </c>
      <c r="C432" s="197"/>
      <c r="D432" s="292"/>
      <c r="E432" s="173"/>
      <c r="F432" s="166"/>
      <c r="G432" s="169"/>
      <c r="H432" s="169"/>
      <c r="I432" s="192" t="str">
        <f t="shared" si="42"/>
        <v/>
      </c>
      <c r="J432" s="167" t="str">
        <f t="shared" si="43"/>
        <v/>
      </c>
      <c r="K432" s="5"/>
      <c r="L432" s="167" t="str">
        <f t="shared" si="44"/>
        <v/>
      </c>
      <c r="M432" s="5" t="e">
        <f t="shared" si="40"/>
        <v>#N/A</v>
      </c>
      <c r="N432" s="3" t="str">
        <f t="shared" si="41"/>
        <v/>
      </c>
    </row>
    <row r="433" spans="1:14" x14ac:dyDescent="0.2">
      <c r="A433" s="198"/>
      <c r="B433" s="204" t="e">
        <f>VLOOKUP(A433,Adr!A:B,2,FALSE)</f>
        <v>#N/A</v>
      </c>
      <c r="C433" s="185"/>
      <c r="D433" s="289"/>
      <c r="E433" s="173"/>
      <c r="F433" s="166"/>
      <c r="G433" s="169"/>
      <c r="H433" s="169"/>
      <c r="I433" s="192" t="str">
        <f t="shared" si="42"/>
        <v/>
      </c>
      <c r="J433" s="167" t="str">
        <f t="shared" si="43"/>
        <v/>
      </c>
      <c r="K433" s="5"/>
      <c r="L433" s="167" t="str">
        <f t="shared" si="44"/>
        <v/>
      </c>
      <c r="M433" s="5" t="e">
        <f t="shared" si="40"/>
        <v>#N/A</v>
      </c>
      <c r="N433" s="3" t="str">
        <f t="shared" si="41"/>
        <v/>
      </c>
    </row>
    <row r="434" spans="1:14" x14ac:dyDescent="0.2">
      <c r="A434" s="166"/>
      <c r="B434" s="204" t="e">
        <f>VLOOKUP(A434,Adr!A:B,2,FALSE)</f>
        <v>#N/A</v>
      </c>
      <c r="C434" s="197"/>
      <c r="D434" s="292"/>
      <c r="E434" s="173"/>
      <c r="F434" s="166"/>
      <c r="G434" s="169"/>
      <c r="H434" s="169"/>
      <c r="I434" s="192" t="str">
        <f t="shared" si="42"/>
        <v/>
      </c>
      <c r="J434" s="167" t="str">
        <f t="shared" si="43"/>
        <v/>
      </c>
      <c r="K434" s="5"/>
      <c r="L434" s="167" t="str">
        <f t="shared" si="44"/>
        <v/>
      </c>
      <c r="M434" s="5" t="e">
        <f t="shared" si="40"/>
        <v>#N/A</v>
      </c>
      <c r="N434" s="3" t="str">
        <f t="shared" si="41"/>
        <v/>
      </c>
    </row>
    <row r="435" spans="1:14" x14ac:dyDescent="0.2">
      <c r="A435" s="166"/>
      <c r="B435" s="204" t="e">
        <f>VLOOKUP(A435,Adr!A:B,2,FALSE)</f>
        <v>#N/A</v>
      </c>
      <c r="C435" s="197"/>
      <c r="D435" s="292"/>
      <c r="E435" s="230"/>
      <c r="F435" s="166"/>
      <c r="G435" s="169"/>
      <c r="H435" s="169"/>
      <c r="I435" s="192" t="str">
        <f t="shared" si="42"/>
        <v/>
      </c>
      <c r="J435" s="167" t="str">
        <f t="shared" si="43"/>
        <v/>
      </c>
      <c r="K435" s="5"/>
      <c r="L435" s="167" t="str">
        <f t="shared" si="44"/>
        <v/>
      </c>
      <c r="M435" s="5" t="e">
        <f t="shared" si="40"/>
        <v>#N/A</v>
      </c>
      <c r="N435" s="3" t="str">
        <f t="shared" si="41"/>
        <v/>
      </c>
    </row>
    <row r="436" spans="1:14" x14ac:dyDescent="0.2">
      <c r="A436" s="198"/>
      <c r="B436" s="204" t="e">
        <f>VLOOKUP(A436,Adr!A:B,2,FALSE)</f>
        <v>#N/A</v>
      </c>
      <c r="C436" s="185"/>
      <c r="D436" s="289"/>
      <c r="E436" s="230"/>
      <c r="F436" s="166"/>
      <c r="G436" s="169"/>
      <c r="H436" s="169"/>
      <c r="I436" s="192" t="str">
        <f t="shared" si="42"/>
        <v/>
      </c>
      <c r="J436" s="167" t="str">
        <f t="shared" si="43"/>
        <v/>
      </c>
      <c r="K436" s="5"/>
      <c r="L436" s="167" t="str">
        <f t="shared" si="44"/>
        <v/>
      </c>
      <c r="M436" s="5" t="e">
        <f t="shared" si="40"/>
        <v>#N/A</v>
      </c>
      <c r="N436" s="3" t="str">
        <f t="shared" si="41"/>
        <v/>
      </c>
    </row>
    <row r="437" spans="1:14" x14ac:dyDescent="0.2">
      <c r="A437" s="198"/>
      <c r="B437" s="204" t="e">
        <f>VLOOKUP(A437,Adr!A:B,2,FALSE)</f>
        <v>#N/A</v>
      </c>
      <c r="C437" s="185"/>
      <c r="D437" s="289"/>
      <c r="E437" s="173"/>
      <c r="F437" s="166"/>
      <c r="G437" s="169"/>
      <c r="H437" s="169"/>
      <c r="I437" s="192" t="str">
        <f t="shared" si="42"/>
        <v/>
      </c>
      <c r="J437" s="167" t="str">
        <f t="shared" si="43"/>
        <v/>
      </c>
      <c r="K437" s="5"/>
      <c r="L437" s="167" t="str">
        <f t="shared" si="44"/>
        <v/>
      </c>
      <c r="M437" s="5" t="e">
        <f t="shared" si="40"/>
        <v>#N/A</v>
      </c>
      <c r="N437" s="3" t="str">
        <f t="shared" si="41"/>
        <v/>
      </c>
    </row>
    <row r="438" spans="1:14" x14ac:dyDescent="0.2">
      <c r="A438" s="166"/>
      <c r="B438" s="204" t="e">
        <f>VLOOKUP(A438,Adr!A:B,2,FALSE)</f>
        <v>#N/A</v>
      </c>
      <c r="C438" s="196"/>
      <c r="D438" s="291"/>
      <c r="E438" s="173"/>
      <c r="F438" s="166"/>
      <c r="G438" s="169"/>
      <c r="H438" s="169"/>
      <c r="I438" s="192" t="str">
        <f t="shared" si="42"/>
        <v/>
      </c>
      <c r="J438" s="167" t="str">
        <f t="shared" si="43"/>
        <v/>
      </c>
      <c r="K438" s="5"/>
      <c r="L438" s="167" t="str">
        <f t="shared" si="44"/>
        <v/>
      </c>
      <c r="M438" s="5" t="e">
        <f t="shared" si="40"/>
        <v>#N/A</v>
      </c>
      <c r="N438" s="3" t="str">
        <f t="shared" si="41"/>
        <v/>
      </c>
    </row>
    <row r="439" spans="1:14" x14ac:dyDescent="0.2">
      <c r="A439" s="198"/>
      <c r="B439" s="204" t="e">
        <f>VLOOKUP(A439,Adr!A:B,2,FALSE)</f>
        <v>#N/A</v>
      </c>
      <c r="C439" s="185"/>
      <c r="D439" s="289"/>
      <c r="E439" s="230"/>
      <c r="F439" s="166"/>
      <c r="G439" s="169"/>
      <c r="H439" s="169"/>
      <c r="I439" s="192" t="str">
        <f t="shared" si="42"/>
        <v/>
      </c>
      <c r="J439" s="167" t="str">
        <f t="shared" si="43"/>
        <v/>
      </c>
      <c r="K439" s="5"/>
      <c r="L439" s="167" t="str">
        <f t="shared" si="44"/>
        <v/>
      </c>
      <c r="M439" s="5" t="e">
        <f t="shared" si="40"/>
        <v>#N/A</v>
      </c>
      <c r="N439" s="3" t="str">
        <f t="shared" si="41"/>
        <v/>
      </c>
    </row>
    <row r="440" spans="1:14" x14ac:dyDescent="0.2">
      <c r="A440" s="166"/>
      <c r="B440" s="204" t="e">
        <f>VLOOKUP(A440,Adr!A:B,2,FALSE)</f>
        <v>#N/A</v>
      </c>
      <c r="C440" s="196"/>
      <c r="D440" s="291"/>
      <c r="E440" s="230"/>
      <c r="F440" s="166"/>
      <c r="G440" s="169"/>
      <c r="H440" s="169"/>
      <c r="I440" s="192" t="str">
        <f t="shared" si="42"/>
        <v/>
      </c>
      <c r="J440" s="167" t="str">
        <f t="shared" si="43"/>
        <v/>
      </c>
      <c r="K440" s="5"/>
      <c r="L440" s="167" t="str">
        <f t="shared" si="44"/>
        <v/>
      </c>
      <c r="M440" s="5" t="e">
        <f t="shared" si="40"/>
        <v>#N/A</v>
      </c>
      <c r="N440" s="3" t="str">
        <f t="shared" si="41"/>
        <v/>
      </c>
    </row>
    <row r="441" spans="1:14" x14ac:dyDescent="0.2">
      <c r="A441" s="182"/>
      <c r="B441" s="204" t="e">
        <f>VLOOKUP(A441,Adr!A:B,2,FALSE)</f>
        <v>#N/A</v>
      </c>
      <c r="C441" s="185"/>
      <c r="D441" s="289"/>
      <c r="E441" s="173"/>
      <c r="F441" s="166"/>
      <c r="G441" s="169"/>
      <c r="H441" s="169"/>
      <c r="I441" s="192" t="str">
        <f t="shared" si="42"/>
        <v/>
      </c>
      <c r="J441" s="167" t="str">
        <f t="shared" si="43"/>
        <v/>
      </c>
      <c r="K441" s="5"/>
      <c r="L441" s="167" t="str">
        <f t="shared" si="44"/>
        <v/>
      </c>
      <c r="M441" s="5" t="e">
        <f t="shared" si="40"/>
        <v>#N/A</v>
      </c>
      <c r="N441" s="3" t="str">
        <f t="shared" si="41"/>
        <v/>
      </c>
    </row>
    <row r="442" spans="1:14" x14ac:dyDescent="0.2">
      <c r="A442" s="198"/>
      <c r="B442" s="204" t="e">
        <f>VLOOKUP(A442,Adr!A:B,2,FALSE)</f>
        <v>#N/A</v>
      </c>
      <c r="C442" s="185"/>
      <c r="D442" s="291"/>
      <c r="E442" s="173"/>
      <c r="F442" s="166"/>
      <c r="G442" s="169"/>
      <c r="H442" s="169"/>
      <c r="I442" s="192" t="str">
        <f t="shared" si="42"/>
        <v/>
      </c>
      <c r="J442" s="167" t="str">
        <f t="shared" si="43"/>
        <v/>
      </c>
      <c r="K442" s="5"/>
      <c r="L442" s="167" t="str">
        <f t="shared" si="44"/>
        <v/>
      </c>
      <c r="M442" s="5" t="e">
        <f t="shared" si="40"/>
        <v>#N/A</v>
      </c>
      <c r="N442" s="3" t="str">
        <f t="shared" si="41"/>
        <v/>
      </c>
    </row>
    <row r="443" spans="1:14" x14ac:dyDescent="0.2">
      <c r="A443" s="166"/>
      <c r="B443" s="204" t="e">
        <f>VLOOKUP(A443,Adr!A:B,2,FALSE)</f>
        <v>#N/A</v>
      </c>
      <c r="C443" s="196"/>
      <c r="D443" s="289"/>
      <c r="E443" s="173"/>
      <c r="F443" s="166"/>
      <c r="G443" s="169"/>
      <c r="H443" s="169"/>
      <c r="I443" s="192" t="str">
        <f t="shared" si="42"/>
        <v/>
      </c>
      <c r="J443" s="167" t="str">
        <f t="shared" si="43"/>
        <v/>
      </c>
      <c r="K443" s="5"/>
      <c r="L443" s="167" t="str">
        <f t="shared" si="44"/>
        <v/>
      </c>
      <c r="M443" s="5" t="e">
        <f t="shared" si="40"/>
        <v>#N/A</v>
      </c>
      <c r="N443" s="3" t="str">
        <f t="shared" si="41"/>
        <v/>
      </c>
    </row>
    <row r="444" spans="1:14" x14ac:dyDescent="0.2">
      <c r="A444" s="166"/>
      <c r="B444" s="204" t="e">
        <f>VLOOKUP(A444,Adr!A:B,2,FALSE)</f>
        <v>#N/A</v>
      </c>
      <c r="C444" s="197"/>
      <c r="D444" s="292"/>
      <c r="E444" s="173"/>
      <c r="F444" s="166"/>
      <c r="G444" s="169"/>
      <c r="H444" s="169"/>
      <c r="I444" s="192" t="str">
        <f t="shared" si="42"/>
        <v/>
      </c>
      <c r="J444" s="167" t="str">
        <f t="shared" si="43"/>
        <v/>
      </c>
      <c r="K444" s="5"/>
      <c r="L444" s="167" t="str">
        <f t="shared" si="44"/>
        <v/>
      </c>
      <c r="M444" s="5" t="e">
        <f t="shared" si="40"/>
        <v>#N/A</v>
      </c>
      <c r="N444" s="3" t="str">
        <f t="shared" si="41"/>
        <v/>
      </c>
    </row>
    <row r="445" spans="1:14" x14ac:dyDescent="0.2">
      <c r="A445" s="166"/>
      <c r="B445" s="204" t="e">
        <f>VLOOKUP(A445,Adr!A:B,2,FALSE)</f>
        <v>#N/A</v>
      </c>
      <c r="C445" s="196"/>
      <c r="D445" s="291"/>
      <c r="E445" s="173"/>
      <c r="F445" s="166"/>
      <c r="G445" s="169"/>
      <c r="H445" s="169"/>
      <c r="I445" s="192" t="str">
        <f t="shared" si="42"/>
        <v/>
      </c>
      <c r="J445" s="167" t="str">
        <f t="shared" si="43"/>
        <v/>
      </c>
      <c r="K445" s="5"/>
      <c r="L445" s="167" t="str">
        <f t="shared" si="44"/>
        <v/>
      </c>
      <c r="M445" s="5" t="e">
        <f t="shared" si="40"/>
        <v>#N/A</v>
      </c>
      <c r="N445" s="3" t="str">
        <f t="shared" si="41"/>
        <v/>
      </c>
    </row>
    <row r="446" spans="1:14" x14ac:dyDescent="0.2">
      <c r="A446" s="198"/>
      <c r="B446" s="204" t="e">
        <f>VLOOKUP(A446,Adr!A:B,2,FALSE)</f>
        <v>#N/A</v>
      </c>
      <c r="C446" s="185"/>
      <c r="D446" s="289"/>
      <c r="E446" s="173"/>
      <c r="F446" s="166"/>
      <c r="G446" s="169"/>
      <c r="H446" s="169"/>
      <c r="I446" s="192" t="str">
        <f t="shared" si="42"/>
        <v/>
      </c>
      <c r="J446" s="167" t="str">
        <f t="shared" si="43"/>
        <v/>
      </c>
      <c r="K446" s="5"/>
      <c r="L446" s="167" t="str">
        <f t="shared" si="44"/>
        <v/>
      </c>
      <c r="M446" s="5" t="e">
        <f t="shared" si="40"/>
        <v>#N/A</v>
      </c>
      <c r="N446" s="3" t="str">
        <f t="shared" si="41"/>
        <v/>
      </c>
    </row>
    <row r="447" spans="1:14" x14ac:dyDescent="0.2">
      <c r="A447" s="166"/>
      <c r="B447" s="204" t="e">
        <f>VLOOKUP(A447,Adr!A:B,2,FALSE)</f>
        <v>#N/A</v>
      </c>
      <c r="C447" s="196"/>
      <c r="D447" s="291"/>
      <c r="E447" s="230"/>
      <c r="F447" s="166"/>
      <c r="G447" s="169"/>
      <c r="H447" s="169"/>
      <c r="I447" s="192" t="str">
        <f t="shared" si="42"/>
        <v/>
      </c>
      <c r="J447" s="167" t="str">
        <f t="shared" si="43"/>
        <v/>
      </c>
      <c r="K447" s="5"/>
      <c r="L447" s="167" t="str">
        <f t="shared" si="44"/>
        <v/>
      </c>
      <c r="M447" s="5" t="e">
        <f t="shared" si="40"/>
        <v>#N/A</v>
      </c>
      <c r="N447" s="3" t="str">
        <f t="shared" si="41"/>
        <v/>
      </c>
    </row>
    <row r="448" spans="1:14" x14ac:dyDescent="0.2">
      <c r="A448" s="166"/>
      <c r="B448" s="204" t="e">
        <f>VLOOKUP(A448,Adr!A:B,2,FALSE)</f>
        <v>#N/A</v>
      </c>
      <c r="C448" s="185"/>
      <c r="D448" s="289"/>
      <c r="E448" s="173"/>
      <c r="F448" s="166"/>
      <c r="G448" s="169"/>
      <c r="H448" s="169"/>
      <c r="I448" s="192" t="str">
        <f t="shared" si="42"/>
        <v/>
      </c>
      <c r="J448" s="167" t="str">
        <f t="shared" si="43"/>
        <v/>
      </c>
      <c r="K448" s="5"/>
      <c r="L448" s="167" t="str">
        <f t="shared" si="44"/>
        <v/>
      </c>
      <c r="M448" s="5" t="e">
        <f t="shared" si="40"/>
        <v>#N/A</v>
      </c>
      <c r="N448" s="3" t="str">
        <f t="shared" si="41"/>
        <v/>
      </c>
    </row>
    <row r="449" spans="1:14" x14ac:dyDescent="0.2">
      <c r="A449" s="166"/>
      <c r="B449" s="204" t="e">
        <f>VLOOKUP(A449,Adr!A:B,2,FALSE)</f>
        <v>#N/A</v>
      </c>
      <c r="C449" s="185"/>
      <c r="D449" s="289"/>
      <c r="E449" s="230"/>
      <c r="F449" s="166"/>
      <c r="G449" s="169"/>
      <c r="H449" s="169"/>
      <c r="I449" s="192" t="str">
        <f t="shared" si="42"/>
        <v/>
      </c>
      <c r="J449" s="167" t="str">
        <f t="shared" si="43"/>
        <v/>
      </c>
      <c r="K449" s="5"/>
      <c r="L449" s="167" t="str">
        <f t="shared" si="44"/>
        <v/>
      </c>
      <c r="M449" s="5" t="e">
        <f t="shared" si="40"/>
        <v>#N/A</v>
      </c>
      <c r="N449" s="3" t="str">
        <f t="shared" si="41"/>
        <v/>
      </c>
    </row>
    <row r="450" spans="1:14" x14ac:dyDescent="0.2">
      <c r="A450" s="166"/>
      <c r="B450" s="204" t="e">
        <f>VLOOKUP(A450,Adr!A:B,2,FALSE)</f>
        <v>#N/A</v>
      </c>
      <c r="C450" s="185"/>
      <c r="D450" s="289"/>
      <c r="E450" s="173"/>
      <c r="F450" s="166"/>
      <c r="G450" s="169"/>
      <c r="H450" s="169"/>
      <c r="I450" s="192" t="str">
        <f t="shared" si="42"/>
        <v/>
      </c>
      <c r="J450" s="167" t="str">
        <f t="shared" si="43"/>
        <v/>
      </c>
      <c r="K450" s="5"/>
      <c r="L450" s="167" t="str">
        <f t="shared" si="44"/>
        <v/>
      </c>
      <c r="M450" s="5" t="e">
        <f t="shared" si="40"/>
        <v>#N/A</v>
      </c>
      <c r="N450" s="3" t="str">
        <f t="shared" si="41"/>
        <v/>
      </c>
    </row>
    <row r="451" spans="1:14" x14ac:dyDescent="0.2">
      <c r="A451" s="182"/>
      <c r="B451" s="204" t="e">
        <f>VLOOKUP(A451,Adr!A:B,2,FALSE)</f>
        <v>#N/A</v>
      </c>
      <c r="C451" s="185"/>
      <c r="D451" s="289"/>
      <c r="E451" s="230"/>
      <c r="F451" s="166"/>
      <c r="G451" s="169"/>
      <c r="H451" s="169"/>
      <c r="I451" s="192" t="str">
        <f t="shared" si="42"/>
        <v/>
      </c>
      <c r="J451" s="167" t="str">
        <f t="shared" si="43"/>
        <v/>
      </c>
      <c r="K451" s="5"/>
      <c r="L451" s="167" t="str">
        <f t="shared" si="44"/>
        <v/>
      </c>
      <c r="M451" s="5" t="e">
        <f t="shared" si="40"/>
        <v>#N/A</v>
      </c>
      <c r="N451" s="3" t="str">
        <f t="shared" si="41"/>
        <v/>
      </c>
    </row>
    <row r="452" spans="1:14" x14ac:dyDescent="0.2">
      <c r="A452" s="166"/>
      <c r="B452" s="204" t="e">
        <f>VLOOKUP(A452,Adr!A:B,2,FALSE)</f>
        <v>#N/A</v>
      </c>
      <c r="C452" s="197"/>
      <c r="D452" s="292"/>
      <c r="E452" s="173"/>
      <c r="F452" s="166"/>
      <c r="G452" s="169"/>
      <c r="H452" s="169"/>
      <c r="I452" s="192" t="str">
        <f t="shared" si="42"/>
        <v/>
      </c>
      <c r="J452" s="167" t="str">
        <f t="shared" si="43"/>
        <v/>
      </c>
      <c r="K452" s="5"/>
      <c r="L452" s="167" t="str">
        <f t="shared" si="44"/>
        <v/>
      </c>
      <c r="M452" s="5" t="e">
        <f t="shared" si="40"/>
        <v>#N/A</v>
      </c>
      <c r="N452" s="3" t="str">
        <f t="shared" si="41"/>
        <v/>
      </c>
    </row>
    <row r="453" spans="1:14" x14ac:dyDescent="0.2">
      <c r="A453" s="202"/>
      <c r="B453" s="204" t="e">
        <f>VLOOKUP(A453,Adr!A:B,2,FALSE)</f>
        <v>#N/A</v>
      </c>
      <c r="C453" s="185"/>
      <c r="D453" s="289"/>
      <c r="E453" s="230"/>
      <c r="F453" s="166"/>
      <c r="G453" s="169"/>
      <c r="H453" s="169"/>
      <c r="I453" s="192" t="str">
        <f t="shared" si="42"/>
        <v/>
      </c>
      <c r="J453" s="167" t="str">
        <f t="shared" si="43"/>
        <v/>
      </c>
      <c r="K453" s="5"/>
      <c r="L453" s="167" t="str">
        <f t="shared" si="44"/>
        <v/>
      </c>
      <c r="M453" s="5" t="e">
        <f t="shared" si="40"/>
        <v>#N/A</v>
      </c>
    </row>
    <row r="454" spans="1:14" x14ac:dyDescent="0.2">
      <c r="A454" s="202"/>
      <c r="B454" s="204" t="e">
        <f>VLOOKUP(A454,Adr!A:B,2,FALSE)</f>
        <v>#N/A</v>
      </c>
      <c r="C454" s="185"/>
      <c r="D454" s="289"/>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x14ac:dyDescent="0.2">
      <c r="A455" s="166"/>
      <c r="B455" s="204" t="e">
        <f>VLOOKUP(A455,Adr!A:B,2,FALSE)</f>
        <v>#N/A</v>
      </c>
      <c r="C455" s="196"/>
      <c r="D455" s="291"/>
      <c r="E455" s="230"/>
      <c r="F455" s="166"/>
      <c r="G455" s="169"/>
      <c r="H455" s="169"/>
      <c r="I455" s="192" t="str">
        <f t="shared" si="42"/>
        <v/>
      </c>
      <c r="J455" s="167" t="str">
        <f t="shared" si="43"/>
        <v/>
      </c>
      <c r="K455" s="5"/>
      <c r="L455" s="167" t="str">
        <f t="shared" si="44"/>
        <v/>
      </c>
      <c r="M455" s="5" t="e">
        <f t="shared" si="40"/>
        <v>#N/A</v>
      </c>
      <c r="N455" s="3" t="str">
        <f t="shared" si="45"/>
        <v/>
      </c>
    </row>
    <row r="456" spans="1:14" x14ac:dyDescent="0.2">
      <c r="A456" s="166"/>
      <c r="B456" s="204" t="e">
        <f>VLOOKUP(A456,Adr!A:B,2,FALSE)</f>
        <v>#N/A</v>
      </c>
      <c r="C456" s="196"/>
      <c r="D456" s="291"/>
      <c r="E456" s="173"/>
      <c r="F456" s="166"/>
      <c r="G456" s="169"/>
      <c r="H456" s="169"/>
      <c r="I456" s="192" t="str">
        <f t="shared" si="42"/>
        <v/>
      </c>
      <c r="J456" s="167" t="str">
        <f t="shared" si="43"/>
        <v/>
      </c>
      <c r="K456" s="5"/>
      <c r="L456" s="167" t="str">
        <f t="shared" si="44"/>
        <v/>
      </c>
      <c r="M456" s="5" t="e">
        <f t="shared" si="40"/>
        <v>#N/A</v>
      </c>
      <c r="N456" s="3" t="str">
        <f t="shared" si="45"/>
        <v/>
      </c>
    </row>
    <row r="457" spans="1:14" x14ac:dyDescent="0.2">
      <c r="A457" s="182"/>
      <c r="B457" s="204" t="e">
        <f>VLOOKUP(A457,Adr!A:B,2,FALSE)</f>
        <v>#N/A</v>
      </c>
      <c r="C457" s="185"/>
      <c r="D457" s="289"/>
      <c r="E457" s="230"/>
      <c r="F457" s="166"/>
      <c r="G457" s="169"/>
      <c r="H457" s="169"/>
      <c r="I457" s="192" t="str">
        <f t="shared" si="42"/>
        <v/>
      </c>
      <c r="J457" s="167" t="str">
        <f t="shared" si="43"/>
        <v/>
      </c>
      <c r="K457" s="5"/>
      <c r="L457" s="167" t="str">
        <f t="shared" si="44"/>
        <v/>
      </c>
      <c r="M457" s="5" t="e">
        <f t="shared" si="40"/>
        <v>#N/A</v>
      </c>
      <c r="N457" s="3" t="str">
        <f t="shared" si="45"/>
        <v/>
      </c>
    </row>
    <row r="458" spans="1:14" x14ac:dyDescent="0.2">
      <c r="A458" s="166"/>
      <c r="B458" s="204" t="e">
        <f>VLOOKUP(A458,Adr!A:B,2,FALSE)</f>
        <v>#N/A</v>
      </c>
      <c r="C458" s="196"/>
      <c r="D458" s="291"/>
      <c r="E458" s="173"/>
      <c r="F458" s="166"/>
      <c r="G458" s="169"/>
      <c r="H458" s="169"/>
      <c r="I458" s="192" t="str">
        <f t="shared" si="42"/>
        <v/>
      </c>
      <c r="J458" s="167" t="str">
        <f t="shared" si="43"/>
        <v/>
      </c>
      <c r="K458" s="5"/>
      <c r="L458" s="167" t="str">
        <f t="shared" si="44"/>
        <v/>
      </c>
      <c r="M458" s="5" t="e">
        <f t="shared" si="40"/>
        <v>#N/A</v>
      </c>
      <c r="N458" s="3" t="str">
        <f t="shared" si="45"/>
        <v/>
      </c>
    </row>
    <row r="459" spans="1:14" x14ac:dyDescent="0.2">
      <c r="A459" s="166"/>
      <c r="B459" s="204" t="e">
        <f>VLOOKUP(A459,Adr!A:B,2,FALSE)</f>
        <v>#N/A</v>
      </c>
      <c r="C459" s="196"/>
      <c r="D459" s="291"/>
      <c r="E459" s="230"/>
      <c r="F459" s="166"/>
      <c r="G459" s="169"/>
      <c r="H459" s="169"/>
      <c r="I459" s="192" t="str">
        <f t="shared" si="42"/>
        <v/>
      </c>
      <c r="J459" s="167" t="str">
        <f t="shared" si="43"/>
        <v/>
      </c>
      <c r="K459" s="5"/>
      <c r="L459" s="167" t="str">
        <f t="shared" si="44"/>
        <v/>
      </c>
      <c r="M459" s="5" t="e">
        <f t="shared" si="40"/>
        <v>#N/A</v>
      </c>
      <c r="N459" s="3" t="str">
        <f t="shared" si="45"/>
        <v/>
      </c>
    </row>
    <row r="460" spans="1:14" x14ac:dyDescent="0.2">
      <c r="A460" s="166"/>
      <c r="B460" s="204" t="e">
        <f>VLOOKUP(A460,Adr!A:B,2,FALSE)</f>
        <v>#N/A</v>
      </c>
      <c r="C460" s="185"/>
      <c r="D460" s="289"/>
      <c r="E460" s="173"/>
      <c r="F460" s="166"/>
      <c r="G460" s="169"/>
      <c r="H460" s="169"/>
      <c r="I460" s="192" t="str">
        <f t="shared" si="42"/>
        <v/>
      </c>
      <c r="J460" s="167" t="str">
        <f t="shared" si="43"/>
        <v/>
      </c>
      <c r="K460" s="5"/>
      <c r="L460" s="167" t="str">
        <f t="shared" si="44"/>
        <v/>
      </c>
      <c r="M460" s="5" t="e">
        <f t="shared" si="40"/>
        <v>#N/A</v>
      </c>
      <c r="N460" s="3" t="str">
        <f t="shared" si="45"/>
        <v/>
      </c>
    </row>
    <row r="461" spans="1:14" x14ac:dyDescent="0.2">
      <c r="A461" s="166"/>
      <c r="B461" s="204" t="e">
        <f>VLOOKUP(A461,Adr!A:B,2,FALSE)</f>
        <v>#N/A</v>
      </c>
      <c r="C461" s="185"/>
      <c r="D461" s="289"/>
      <c r="E461" s="230"/>
      <c r="F461" s="166"/>
      <c r="G461" s="169"/>
      <c r="H461" s="169"/>
      <c r="I461" s="192" t="str">
        <f t="shared" si="42"/>
        <v/>
      </c>
      <c r="J461" s="167" t="str">
        <f t="shared" si="43"/>
        <v/>
      </c>
      <c r="K461" s="5"/>
      <c r="L461" s="167" t="str">
        <f t="shared" si="44"/>
        <v/>
      </c>
      <c r="M461" s="5" t="e">
        <f t="shared" si="40"/>
        <v>#N/A</v>
      </c>
      <c r="N461" s="3" t="str">
        <f t="shared" si="45"/>
        <v/>
      </c>
    </row>
    <row r="462" spans="1:14" x14ac:dyDescent="0.2">
      <c r="A462" s="198"/>
      <c r="B462" s="204" t="e">
        <f>VLOOKUP(A462,Adr!A:B,2,FALSE)</f>
        <v>#N/A</v>
      </c>
      <c r="C462" s="185"/>
      <c r="D462" s="289"/>
      <c r="E462" s="173"/>
      <c r="F462" s="166"/>
      <c r="G462" s="169"/>
      <c r="H462" s="169"/>
      <c r="I462" s="192" t="str">
        <f t="shared" si="42"/>
        <v/>
      </c>
      <c r="J462" s="167" t="str">
        <f t="shared" si="43"/>
        <v/>
      </c>
      <c r="K462" s="5"/>
      <c r="L462" s="167" t="str">
        <f t="shared" si="44"/>
        <v/>
      </c>
      <c r="M462" s="5" t="e">
        <f t="shared" si="40"/>
        <v>#N/A</v>
      </c>
      <c r="N462" s="3" t="str">
        <f t="shared" si="45"/>
        <v/>
      </c>
    </row>
    <row r="463" spans="1:14" x14ac:dyDescent="0.2">
      <c r="A463" s="166"/>
      <c r="B463" s="204" t="e">
        <f>VLOOKUP(A463,Adr!A:B,2,FALSE)</f>
        <v>#N/A</v>
      </c>
      <c r="C463" s="197"/>
      <c r="D463" s="292"/>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x14ac:dyDescent="0.2">
      <c r="A464" s="198"/>
      <c r="B464" s="204" t="e">
        <f>VLOOKUP(A464,Adr!A:B,2,FALSE)</f>
        <v>#N/A</v>
      </c>
      <c r="C464" s="196"/>
      <c r="D464" s="291"/>
      <c r="E464" s="230"/>
      <c r="F464" s="166"/>
      <c r="G464" s="169"/>
      <c r="H464" s="169"/>
      <c r="I464" s="192" t="str">
        <f t="shared" si="42"/>
        <v/>
      </c>
      <c r="J464" s="167" t="str">
        <f t="shared" si="43"/>
        <v/>
      </c>
      <c r="K464" s="5"/>
      <c r="L464" s="167" t="str">
        <f t="shared" si="44"/>
        <v/>
      </c>
      <c r="M464" s="5" t="e">
        <f t="shared" si="46"/>
        <v>#N/A</v>
      </c>
      <c r="N464" s="3" t="str">
        <f t="shared" si="45"/>
        <v/>
      </c>
    </row>
    <row r="465" spans="1:14" x14ac:dyDescent="0.2">
      <c r="A465" s="198"/>
      <c r="B465" s="204" t="e">
        <f>VLOOKUP(A465,Adr!A:B,2,FALSE)</f>
        <v>#N/A</v>
      </c>
      <c r="C465" s="169"/>
      <c r="D465" s="290"/>
      <c r="E465" s="173"/>
      <c r="F465" s="166"/>
      <c r="G465" s="169"/>
      <c r="H465" s="169"/>
      <c r="I465" s="192" t="str">
        <f t="shared" si="42"/>
        <v/>
      </c>
      <c r="J465" s="167" t="str">
        <f t="shared" si="43"/>
        <v/>
      </c>
      <c r="K465" s="5"/>
      <c r="L465" s="167" t="str">
        <f t="shared" si="44"/>
        <v/>
      </c>
      <c r="M465" s="5" t="e">
        <f t="shared" si="46"/>
        <v>#N/A</v>
      </c>
      <c r="N465" s="3" t="str">
        <f t="shared" si="45"/>
        <v/>
      </c>
    </row>
    <row r="466" spans="1:14" x14ac:dyDescent="0.2">
      <c r="A466" s="198"/>
      <c r="B466" s="204" t="e">
        <f>VLOOKUP(A466,Adr!A:B,2,FALSE)</f>
        <v>#N/A</v>
      </c>
      <c r="C466" s="196"/>
      <c r="D466" s="291"/>
      <c r="E466" s="173"/>
      <c r="F466" s="166"/>
      <c r="G466" s="169"/>
      <c r="H466" s="169"/>
      <c r="I466" s="192" t="str">
        <f t="shared" si="42"/>
        <v/>
      </c>
      <c r="J466" s="167" t="str">
        <f t="shared" si="43"/>
        <v/>
      </c>
      <c r="K466" s="5"/>
      <c r="L466" s="167" t="str">
        <f t="shared" si="44"/>
        <v/>
      </c>
      <c r="M466" s="5" t="e">
        <f t="shared" si="46"/>
        <v>#N/A</v>
      </c>
      <c r="N466" s="3" t="str">
        <f t="shared" si="45"/>
        <v/>
      </c>
    </row>
    <row r="467" spans="1:14" x14ac:dyDescent="0.2">
      <c r="A467" s="198"/>
      <c r="B467" s="204" t="e">
        <f>VLOOKUP(A467,Adr!A:B,2,FALSE)</f>
        <v>#N/A</v>
      </c>
      <c r="C467" s="185"/>
      <c r="D467" s="289"/>
      <c r="E467" s="173"/>
      <c r="F467" s="166"/>
      <c r="G467" s="169"/>
      <c r="H467" s="169"/>
      <c r="I467" s="192" t="str">
        <f t="shared" si="42"/>
        <v/>
      </c>
      <c r="J467" s="167" t="str">
        <f t="shared" si="43"/>
        <v/>
      </c>
      <c r="K467" s="5"/>
      <c r="L467" s="167" t="str">
        <f t="shared" si="44"/>
        <v/>
      </c>
      <c r="M467" s="5" t="e">
        <f t="shared" si="46"/>
        <v>#N/A</v>
      </c>
      <c r="N467" s="3" t="str">
        <f t="shared" si="45"/>
        <v/>
      </c>
    </row>
    <row r="468" spans="1:14" x14ac:dyDescent="0.2">
      <c r="A468" s="166"/>
      <c r="B468" s="204" t="e">
        <f>VLOOKUP(A468,Adr!A:B,2,FALSE)</f>
        <v>#N/A</v>
      </c>
      <c r="C468" s="185"/>
      <c r="D468" s="289"/>
      <c r="E468" s="230"/>
      <c r="F468" s="166"/>
      <c r="G468" s="169"/>
      <c r="H468" s="169"/>
      <c r="I468" s="192" t="str">
        <f t="shared" si="42"/>
        <v/>
      </c>
      <c r="J468" s="167" t="str">
        <f t="shared" si="43"/>
        <v/>
      </c>
      <c r="K468" s="5"/>
      <c r="L468" s="167" t="str">
        <f t="shared" si="44"/>
        <v/>
      </c>
      <c r="M468" s="5" t="e">
        <f t="shared" si="46"/>
        <v>#N/A</v>
      </c>
      <c r="N468" s="3" t="str">
        <f t="shared" si="45"/>
        <v/>
      </c>
    </row>
    <row r="469" spans="1:14" x14ac:dyDescent="0.2">
      <c r="A469" s="202"/>
      <c r="B469" s="204" t="e">
        <f>VLOOKUP(A469,Adr!A:B,2,FALSE)</f>
        <v>#N/A</v>
      </c>
      <c r="C469" s="185"/>
      <c r="D469" s="289"/>
      <c r="E469" s="173"/>
      <c r="F469" s="166"/>
      <c r="G469" s="169"/>
      <c r="H469" s="169"/>
      <c r="I469" s="192" t="str">
        <f t="shared" si="42"/>
        <v/>
      </c>
      <c r="J469" s="167" t="str">
        <f t="shared" si="43"/>
        <v/>
      </c>
      <c r="K469" s="5"/>
      <c r="L469" s="167" t="str">
        <f t="shared" si="44"/>
        <v/>
      </c>
      <c r="M469" s="5" t="e">
        <f t="shared" si="46"/>
        <v>#N/A</v>
      </c>
      <c r="N469" s="3" t="str">
        <f t="shared" si="45"/>
        <v/>
      </c>
    </row>
    <row r="470" spans="1:14" x14ac:dyDescent="0.2">
      <c r="A470" s="166"/>
      <c r="B470" s="204" t="e">
        <f>VLOOKUP(A470,Adr!A:B,2,FALSE)</f>
        <v>#N/A</v>
      </c>
      <c r="C470" s="196"/>
      <c r="D470" s="291"/>
      <c r="E470" s="230"/>
      <c r="F470" s="166"/>
      <c r="G470" s="169"/>
      <c r="H470" s="169"/>
      <c r="I470" s="192" t="str">
        <f t="shared" si="42"/>
        <v/>
      </c>
      <c r="J470" s="167" t="str">
        <f t="shared" si="43"/>
        <v/>
      </c>
      <c r="K470" s="5"/>
      <c r="L470" s="167" t="str">
        <f t="shared" si="44"/>
        <v/>
      </c>
      <c r="M470" s="5" t="e">
        <f t="shared" si="46"/>
        <v>#N/A</v>
      </c>
      <c r="N470" s="3" t="str">
        <f t="shared" si="45"/>
        <v/>
      </c>
    </row>
    <row r="471" spans="1:14" x14ac:dyDescent="0.2">
      <c r="A471" s="202"/>
      <c r="B471" s="204" t="e">
        <f>VLOOKUP(A471,Adr!A:B,2,FALSE)</f>
        <v>#N/A</v>
      </c>
      <c r="C471" s="196"/>
      <c r="D471" s="289"/>
      <c r="E471" s="173"/>
      <c r="F471" s="166"/>
      <c r="G471" s="169"/>
      <c r="H471" s="169"/>
      <c r="I471" s="192" t="str">
        <f t="shared" si="42"/>
        <v/>
      </c>
      <c r="J471" s="167" t="str">
        <f t="shared" si="43"/>
        <v/>
      </c>
      <c r="K471" s="5"/>
      <c r="L471" s="167" t="str">
        <f t="shared" si="44"/>
        <v/>
      </c>
      <c r="M471" s="5" t="e">
        <f t="shared" si="46"/>
        <v>#N/A</v>
      </c>
      <c r="N471" s="3" t="str">
        <f t="shared" si="45"/>
        <v/>
      </c>
    </row>
    <row r="472" spans="1:14" x14ac:dyDescent="0.2">
      <c r="A472" s="166"/>
      <c r="B472" s="204" t="e">
        <f>VLOOKUP(A472,Adr!A:B,2,FALSE)</f>
        <v>#N/A</v>
      </c>
      <c r="C472" s="197"/>
      <c r="D472" s="292"/>
      <c r="E472" s="230"/>
      <c r="F472" s="166"/>
      <c r="G472" s="169"/>
      <c r="H472" s="169"/>
      <c r="I472" s="192" t="str">
        <f t="shared" si="42"/>
        <v/>
      </c>
      <c r="J472" s="167" t="str">
        <f t="shared" si="43"/>
        <v/>
      </c>
      <c r="K472" s="5"/>
      <c r="L472" s="167" t="str">
        <f t="shared" si="44"/>
        <v/>
      </c>
      <c r="M472" s="5" t="e">
        <f t="shared" si="46"/>
        <v>#N/A</v>
      </c>
      <c r="N472" s="3" t="str">
        <f t="shared" si="45"/>
        <v/>
      </c>
    </row>
    <row r="473" spans="1:14" x14ac:dyDescent="0.2">
      <c r="A473" s="182"/>
      <c r="B473" s="204" t="e">
        <f>VLOOKUP(A473,Adr!A:B,2,FALSE)</f>
        <v>#N/A</v>
      </c>
      <c r="C473" s="185"/>
      <c r="D473" s="291"/>
      <c r="E473" s="173"/>
      <c r="F473" s="166"/>
      <c r="G473" s="169"/>
      <c r="H473" s="169"/>
      <c r="I473" s="192" t="str">
        <f t="shared" si="42"/>
        <v/>
      </c>
      <c r="J473" s="167" t="str">
        <f t="shared" si="43"/>
        <v/>
      </c>
      <c r="K473" s="5"/>
      <c r="L473" s="167" t="str">
        <f t="shared" si="44"/>
        <v/>
      </c>
      <c r="M473" s="5" t="e">
        <f t="shared" si="46"/>
        <v>#N/A</v>
      </c>
      <c r="N473" s="3" t="str">
        <f t="shared" si="45"/>
        <v/>
      </c>
    </row>
    <row r="474" spans="1:14" x14ac:dyDescent="0.2">
      <c r="A474" s="182"/>
      <c r="B474" s="204" t="e">
        <f>VLOOKUP(A474,Adr!A:B,2,FALSE)</f>
        <v>#N/A</v>
      </c>
      <c r="C474" s="185"/>
      <c r="D474" s="291"/>
      <c r="E474" s="230"/>
      <c r="F474" s="166"/>
      <c r="G474" s="169"/>
      <c r="H474" s="169"/>
      <c r="I474" s="192" t="str">
        <f t="shared" si="42"/>
        <v/>
      </c>
      <c r="J474" s="167" t="str">
        <f t="shared" si="43"/>
        <v/>
      </c>
      <c r="K474" s="5"/>
      <c r="L474" s="167" t="str">
        <f t="shared" si="44"/>
        <v/>
      </c>
      <c r="M474" s="5" t="e">
        <f t="shared" si="46"/>
        <v>#N/A</v>
      </c>
      <c r="N474" s="3" t="str">
        <f t="shared" si="45"/>
        <v/>
      </c>
    </row>
    <row r="475" spans="1:14" x14ac:dyDescent="0.2">
      <c r="A475" s="198"/>
      <c r="B475" s="204" t="e">
        <f>VLOOKUP(A475,Adr!A:B,2,FALSE)</f>
        <v>#N/A</v>
      </c>
      <c r="C475" s="185"/>
      <c r="D475" s="289"/>
      <c r="E475" s="230"/>
      <c r="F475" s="166"/>
      <c r="G475" s="169"/>
      <c r="H475" s="169"/>
      <c r="I475" s="192" t="str">
        <f t="shared" si="42"/>
        <v/>
      </c>
      <c r="J475" s="167" t="str">
        <f t="shared" si="43"/>
        <v/>
      </c>
      <c r="K475" s="5"/>
      <c r="L475" s="167" t="str">
        <f t="shared" si="44"/>
        <v/>
      </c>
      <c r="M475" s="5" t="e">
        <f t="shared" si="46"/>
        <v>#N/A</v>
      </c>
      <c r="N475" s="3" t="str">
        <f t="shared" si="45"/>
        <v/>
      </c>
    </row>
    <row r="476" spans="1:14" x14ac:dyDescent="0.2">
      <c r="A476" s="166"/>
      <c r="B476" s="204" t="e">
        <f>VLOOKUP(A476,Adr!A:B,2,FALSE)</f>
        <v>#N/A</v>
      </c>
      <c r="C476" s="185"/>
      <c r="D476" s="289"/>
      <c r="E476" s="173"/>
      <c r="F476" s="166"/>
      <c r="G476" s="169"/>
      <c r="H476" s="169"/>
      <c r="I476" s="192" t="str">
        <f t="shared" si="42"/>
        <v/>
      </c>
      <c r="J476" s="167" t="str">
        <f t="shared" si="43"/>
        <v/>
      </c>
      <c r="K476" s="5"/>
      <c r="L476" s="167" t="str">
        <f t="shared" si="44"/>
        <v/>
      </c>
      <c r="M476" s="5" t="e">
        <f t="shared" si="46"/>
        <v>#N/A</v>
      </c>
      <c r="N476" s="3" t="str">
        <f t="shared" si="45"/>
        <v/>
      </c>
    </row>
    <row r="477" spans="1:14" x14ac:dyDescent="0.2">
      <c r="A477" s="182"/>
      <c r="B477" s="204" t="e">
        <f>VLOOKUP(A477,Adr!A:B,2,FALSE)</f>
        <v>#N/A</v>
      </c>
      <c r="C477" s="185"/>
      <c r="D477" s="289"/>
      <c r="E477" s="230"/>
      <c r="F477" s="166"/>
      <c r="G477" s="169"/>
      <c r="H477" s="169"/>
      <c r="I477" s="192" t="str">
        <f t="shared" si="42"/>
        <v/>
      </c>
      <c r="J477" s="167" t="str">
        <f t="shared" si="43"/>
        <v/>
      </c>
      <c r="K477" s="5"/>
      <c r="L477" s="167" t="str">
        <f t="shared" si="44"/>
        <v/>
      </c>
      <c r="M477" s="5" t="e">
        <f t="shared" si="46"/>
        <v>#N/A</v>
      </c>
      <c r="N477" s="3" t="str">
        <f t="shared" si="45"/>
        <v/>
      </c>
    </row>
    <row r="478" spans="1:14" x14ac:dyDescent="0.2">
      <c r="A478" s="166"/>
      <c r="B478" s="204" t="e">
        <f>VLOOKUP(A478,Adr!A:B,2,FALSE)</f>
        <v>#N/A</v>
      </c>
      <c r="C478" s="185"/>
      <c r="D478" s="289"/>
      <c r="E478" s="173"/>
      <c r="F478" s="166"/>
      <c r="G478" s="169"/>
      <c r="H478" s="169"/>
      <c r="I478" s="192" t="str">
        <f t="shared" si="42"/>
        <v/>
      </c>
      <c r="J478" s="167" t="str">
        <f t="shared" si="43"/>
        <v/>
      </c>
      <c r="K478" s="5"/>
      <c r="L478" s="167" t="str">
        <f t="shared" si="44"/>
        <v/>
      </c>
      <c r="M478" s="5" t="e">
        <f t="shared" si="46"/>
        <v>#N/A</v>
      </c>
      <c r="N478" s="3" t="str">
        <f t="shared" si="45"/>
        <v/>
      </c>
    </row>
    <row r="479" spans="1:14" x14ac:dyDescent="0.2">
      <c r="A479" s="166"/>
      <c r="B479" s="204" t="e">
        <f>VLOOKUP(A479,Adr!A:B,2,FALSE)</f>
        <v>#N/A</v>
      </c>
      <c r="C479" s="185"/>
      <c r="D479" s="289"/>
      <c r="E479" s="230"/>
      <c r="F479" s="166"/>
      <c r="G479" s="169"/>
      <c r="H479" s="169"/>
      <c r="I479" s="192" t="str">
        <f t="shared" si="42"/>
        <v/>
      </c>
      <c r="J479" s="167" t="str">
        <f t="shared" si="43"/>
        <v/>
      </c>
      <c r="K479" s="5"/>
      <c r="L479" s="167" t="str">
        <f t="shared" si="44"/>
        <v/>
      </c>
      <c r="M479" s="5" t="e">
        <f t="shared" si="46"/>
        <v>#N/A</v>
      </c>
      <c r="N479" s="3" t="str">
        <f t="shared" si="45"/>
        <v/>
      </c>
    </row>
    <row r="480" spans="1:14" x14ac:dyDescent="0.2">
      <c r="A480" s="166"/>
      <c r="B480" s="204" t="e">
        <f>VLOOKUP(A480,Adr!A:B,2,FALSE)</f>
        <v>#N/A</v>
      </c>
      <c r="C480" s="185"/>
      <c r="D480" s="289"/>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x14ac:dyDescent="0.2">
      <c r="A481" s="166"/>
      <c r="B481" s="204" t="e">
        <f>VLOOKUP(A481,Adr!A:B,2,FALSE)</f>
        <v>#N/A</v>
      </c>
      <c r="C481" s="185"/>
      <c r="D481" s="289"/>
      <c r="E481" s="230"/>
      <c r="F481" s="166"/>
      <c r="G481" s="169"/>
      <c r="H481" s="169"/>
      <c r="I481" s="192" t="str">
        <f t="shared" si="47"/>
        <v/>
      </c>
      <c r="J481" s="167" t="str">
        <f t="shared" si="48"/>
        <v/>
      </c>
      <c r="K481" s="5"/>
      <c r="L481" s="167" t="str">
        <f t="shared" si="49"/>
        <v/>
      </c>
      <c r="M481" s="5" t="e">
        <f t="shared" si="46"/>
        <v>#N/A</v>
      </c>
      <c r="N481" s="3" t="str">
        <f t="shared" si="45"/>
        <v/>
      </c>
    </row>
    <row r="482" spans="1:14" x14ac:dyDescent="0.2">
      <c r="A482" s="198"/>
      <c r="B482" s="204" t="e">
        <f>VLOOKUP(A482,Adr!A:B,2,FALSE)</f>
        <v>#N/A</v>
      </c>
      <c r="C482" s="169"/>
      <c r="D482" s="290"/>
      <c r="E482" s="173"/>
      <c r="F482" s="166"/>
      <c r="G482" s="169"/>
      <c r="H482" s="169"/>
      <c r="I482" s="192" t="str">
        <f t="shared" si="47"/>
        <v/>
      </c>
      <c r="J482" s="167" t="str">
        <f t="shared" si="48"/>
        <v/>
      </c>
      <c r="K482" s="5"/>
      <c r="L482" s="167" t="str">
        <f t="shared" si="49"/>
        <v/>
      </c>
      <c r="M482" s="5" t="e">
        <f t="shared" si="46"/>
        <v>#N/A</v>
      </c>
      <c r="N482" s="3" t="str">
        <f t="shared" si="45"/>
        <v/>
      </c>
    </row>
    <row r="483" spans="1:14" x14ac:dyDescent="0.2">
      <c r="A483" s="198"/>
      <c r="B483" s="204" t="e">
        <f>VLOOKUP(A483,Adr!A:B,2,FALSE)</f>
        <v>#N/A</v>
      </c>
      <c r="C483" s="185"/>
      <c r="D483" s="289"/>
      <c r="E483" s="173"/>
      <c r="F483" s="166"/>
      <c r="G483" s="169"/>
      <c r="H483" s="169"/>
      <c r="I483" s="192" t="str">
        <f t="shared" si="47"/>
        <v/>
      </c>
      <c r="J483" s="167" t="str">
        <f t="shared" si="48"/>
        <v/>
      </c>
      <c r="K483" s="5"/>
      <c r="L483" s="167" t="str">
        <f t="shared" si="49"/>
        <v/>
      </c>
      <c r="M483" s="5" t="e">
        <f t="shared" si="46"/>
        <v>#N/A</v>
      </c>
      <c r="N483" s="3" t="str">
        <f t="shared" si="45"/>
        <v/>
      </c>
    </row>
    <row r="484" spans="1:14" x14ac:dyDescent="0.2">
      <c r="A484" s="202"/>
      <c r="B484" s="204" t="e">
        <f>VLOOKUP(A484,Adr!A:B,2,FALSE)</f>
        <v>#N/A</v>
      </c>
      <c r="C484" s="196"/>
      <c r="D484" s="289"/>
      <c r="E484" s="173"/>
      <c r="F484" s="166"/>
      <c r="G484" s="169"/>
      <c r="H484" s="169"/>
      <c r="I484" s="192" t="str">
        <f t="shared" si="47"/>
        <v/>
      </c>
      <c r="J484" s="167" t="str">
        <f t="shared" si="48"/>
        <v/>
      </c>
      <c r="K484" s="5"/>
      <c r="L484" s="167" t="str">
        <f t="shared" si="49"/>
        <v/>
      </c>
      <c r="M484" s="5" t="e">
        <f t="shared" si="46"/>
        <v>#N/A</v>
      </c>
      <c r="N484" s="3" t="str">
        <f t="shared" si="45"/>
        <v/>
      </c>
    </row>
    <row r="485" spans="1:14" x14ac:dyDescent="0.2">
      <c r="A485" s="166"/>
      <c r="B485" s="204" t="e">
        <f>VLOOKUP(A485,Adr!A:B,2,FALSE)</f>
        <v>#N/A</v>
      </c>
      <c r="C485" s="185"/>
      <c r="D485" s="291"/>
      <c r="E485" s="173"/>
      <c r="F485" s="166"/>
      <c r="G485" s="169"/>
      <c r="H485" s="169"/>
      <c r="I485" s="192" t="str">
        <f t="shared" si="47"/>
        <v/>
      </c>
      <c r="J485" s="167" t="str">
        <f t="shared" si="48"/>
        <v/>
      </c>
      <c r="K485" s="5"/>
      <c r="L485" s="167" t="str">
        <f t="shared" si="49"/>
        <v/>
      </c>
      <c r="M485" s="5" t="e">
        <f t="shared" si="46"/>
        <v>#N/A</v>
      </c>
      <c r="N485" s="3" t="str">
        <f t="shared" si="45"/>
        <v/>
      </c>
    </row>
    <row r="486" spans="1:14" x14ac:dyDescent="0.2">
      <c r="A486" s="166"/>
      <c r="B486" s="204" t="e">
        <f>VLOOKUP(A486,Adr!A:B,2,FALSE)</f>
        <v>#N/A</v>
      </c>
      <c r="C486" s="196"/>
      <c r="D486" s="289"/>
      <c r="E486" s="230"/>
      <c r="F486" s="166"/>
      <c r="G486" s="169"/>
      <c r="H486" s="169"/>
      <c r="I486" s="192" t="str">
        <f t="shared" si="47"/>
        <v/>
      </c>
      <c r="J486" s="167" t="str">
        <f t="shared" si="48"/>
        <v/>
      </c>
      <c r="K486" s="5"/>
      <c r="L486" s="167" t="str">
        <f t="shared" si="49"/>
        <v/>
      </c>
      <c r="M486" s="5" t="e">
        <f t="shared" si="46"/>
        <v>#N/A</v>
      </c>
      <c r="N486" s="3" t="str">
        <f t="shared" si="45"/>
        <v/>
      </c>
    </row>
    <row r="487" spans="1:14" x14ac:dyDescent="0.2">
      <c r="A487" s="166"/>
      <c r="B487" s="204" t="e">
        <f>VLOOKUP(A487,Adr!A:B,2,FALSE)</f>
        <v>#N/A</v>
      </c>
      <c r="C487" s="185"/>
      <c r="D487" s="289"/>
      <c r="E487" s="230"/>
      <c r="F487" s="166"/>
      <c r="G487" s="169"/>
      <c r="H487" s="169"/>
      <c r="I487" s="192" t="str">
        <f t="shared" si="47"/>
        <v/>
      </c>
      <c r="J487" s="167" t="str">
        <f t="shared" si="48"/>
        <v/>
      </c>
      <c r="K487" s="5"/>
      <c r="L487" s="167" t="str">
        <f t="shared" si="49"/>
        <v/>
      </c>
      <c r="M487" s="5" t="e">
        <f t="shared" si="46"/>
        <v>#N/A</v>
      </c>
      <c r="N487" s="3" t="str">
        <f t="shared" si="45"/>
        <v/>
      </c>
    </row>
    <row r="488" spans="1:14" x14ac:dyDescent="0.2">
      <c r="A488" s="166"/>
      <c r="B488" s="204" t="e">
        <f>VLOOKUP(A488,Adr!A:B,2,FALSE)</f>
        <v>#N/A</v>
      </c>
      <c r="C488" s="169"/>
      <c r="D488" s="290"/>
      <c r="E488" s="173"/>
      <c r="F488" s="166"/>
      <c r="G488" s="169"/>
      <c r="H488" s="169"/>
      <c r="I488" s="192" t="str">
        <f t="shared" si="47"/>
        <v/>
      </c>
      <c r="J488" s="167" t="str">
        <f t="shared" si="48"/>
        <v/>
      </c>
      <c r="K488" s="5"/>
      <c r="L488" s="167" t="str">
        <f t="shared" si="49"/>
        <v/>
      </c>
      <c r="M488" s="5" t="e">
        <f t="shared" si="46"/>
        <v>#N/A</v>
      </c>
      <c r="N488" s="3" t="str">
        <f t="shared" si="45"/>
        <v/>
      </c>
    </row>
    <row r="489" spans="1:14" x14ac:dyDescent="0.2">
      <c r="A489" s="166"/>
      <c r="B489" s="204" t="e">
        <f>VLOOKUP(A489,Adr!A:B,2,FALSE)</f>
        <v>#N/A</v>
      </c>
      <c r="C489" s="185"/>
      <c r="D489" s="289"/>
      <c r="E489" s="230"/>
      <c r="F489" s="166"/>
      <c r="G489" s="169"/>
      <c r="H489" s="169"/>
      <c r="I489" s="192" t="str">
        <f t="shared" si="47"/>
        <v/>
      </c>
      <c r="J489" s="167" t="str">
        <f t="shared" si="48"/>
        <v/>
      </c>
      <c r="K489" s="5"/>
      <c r="L489" s="167" t="str">
        <f t="shared" si="49"/>
        <v/>
      </c>
      <c r="M489" s="5" t="e">
        <f t="shared" si="46"/>
        <v>#N/A</v>
      </c>
      <c r="N489" s="3" t="str">
        <f t="shared" si="45"/>
        <v/>
      </c>
    </row>
    <row r="490" spans="1:14" x14ac:dyDescent="0.2">
      <c r="A490" s="198"/>
      <c r="B490" s="204" t="e">
        <f>VLOOKUP(A490,Adr!A:B,2,FALSE)</f>
        <v>#N/A</v>
      </c>
      <c r="C490" s="169"/>
      <c r="D490" s="290"/>
      <c r="E490" s="173"/>
      <c r="F490" s="166"/>
      <c r="G490" s="169"/>
      <c r="H490" s="169"/>
      <c r="I490" s="192" t="str">
        <f t="shared" si="47"/>
        <v/>
      </c>
      <c r="J490" s="167" t="str">
        <f t="shared" si="48"/>
        <v/>
      </c>
      <c r="K490" s="5"/>
      <c r="L490" s="167" t="str">
        <f t="shared" si="49"/>
        <v/>
      </c>
      <c r="M490" s="5" t="e">
        <f t="shared" si="46"/>
        <v>#N/A</v>
      </c>
      <c r="N490" s="3" t="str">
        <f t="shared" si="45"/>
        <v/>
      </c>
    </row>
    <row r="491" spans="1:14" x14ac:dyDescent="0.2">
      <c r="A491" s="166"/>
      <c r="B491" s="204" t="e">
        <f>VLOOKUP(A491,Adr!A:B,2,FALSE)</f>
        <v>#N/A</v>
      </c>
      <c r="C491" s="185"/>
      <c r="D491" s="289"/>
      <c r="E491" s="173"/>
      <c r="F491" s="166"/>
      <c r="G491" s="169"/>
      <c r="H491" s="169"/>
      <c r="I491" s="192" t="str">
        <f t="shared" si="47"/>
        <v/>
      </c>
      <c r="J491" s="167" t="str">
        <f t="shared" si="48"/>
        <v/>
      </c>
      <c r="K491" s="5"/>
      <c r="L491" s="167" t="str">
        <f t="shared" si="49"/>
        <v/>
      </c>
      <c r="M491" s="5" t="e">
        <f t="shared" si="46"/>
        <v>#N/A</v>
      </c>
      <c r="N491" s="3" t="str">
        <f t="shared" si="45"/>
        <v/>
      </c>
    </row>
    <row r="492" spans="1:14" x14ac:dyDescent="0.2">
      <c r="A492" s="166"/>
      <c r="B492" s="204" t="e">
        <f>VLOOKUP(A492,Adr!A:B,2,FALSE)</f>
        <v>#N/A</v>
      </c>
      <c r="C492" s="196"/>
      <c r="D492" s="291"/>
      <c r="E492" s="230"/>
      <c r="F492" s="166"/>
      <c r="G492" s="169"/>
      <c r="H492" s="169"/>
      <c r="I492" s="192" t="str">
        <f t="shared" si="47"/>
        <v/>
      </c>
      <c r="J492" s="167" t="str">
        <f t="shared" si="48"/>
        <v/>
      </c>
      <c r="K492" s="5"/>
      <c r="L492" s="167" t="str">
        <f t="shared" si="49"/>
        <v/>
      </c>
      <c r="M492" s="5" t="e">
        <f t="shared" si="46"/>
        <v>#N/A</v>
      </c>
      <c r="N492" s="3" t="str">
        <f t="shared" si="45"/>
        <v/>
      </c>
    </row>
    <row r="493" spans="1:14" x14ac:dyDescent="0.2">
      <c r="A493" s="202"/>
      <c r="B493" s="204" t="e">
        <f>VLOOKUP(A493,Adr!A:B,2,FALSE)</f>
        <v>#N/A</v>
      </c>
      <c r="C493" s="169"/>
      <c r="D493" s="290"/>
      <c r="E493" s="173"/>
      <c r="F493" s="166"/>
      <c r="G493" s="169"/>
      <c r="H493" s="169"/>
      <c r="I493" s="192" t="str">
        <f t="shared" si="47"/>
        <v/>
      </c>
      <c r="J493" s="167" t="str">
        <f t="shared" si="48"/>
        <v/>
      </c>
      <c r="K493" s="5"/>
      <c r="L493" s="167" t="str">
        <f t="shared" si="49"/>
        <v/>
      </c>
      <c r="M493" s="5" t="e">
        <f t="shared" si="46"/>
        <v>#N/A</v>
      </c>
      <c r="N493" s="3" t="str">
        <f t="shared" si="45"/>
        <v/>
      </c>
    </row>
    <row r="494" spans="1:14" x14ac:dyDescent="0.2">
      <c r="A494" s="202"/>
      <c r="B494" s="204" t="e">
        <f>VLOOKUP(A494,Adr!A:B,2,FALSE)</f>
        <v>#N/A</v>
      </c>
      <c r="C494" s="169"/>
      <c r="D494" s="290"/>
      <c r="E494" s="173"/>
      <c r="F494" s="166"/>
      <c r="G494" s="169"/>
      <c r="H494" s="169"/>
      <c r="I494" s="192" t="str">
        <f t="shared" si="47"/>
        <v/>
      </c>
      <c r="J494" s="167" t="str">
        <f t="shared" si="48"/>
        <v/>
      </c>
      <c r="K494" s="5"/>
      <c r="L494" s="167" t="str">
        <f t="shared" si="49"/>
        <v/>
      </c>
      <c r="M494" s="5" t="e">
        <f t="shared" si="46"/>
        <v>#N/A</v>
      </c>
      <c r="N494" s="3" t="str">
        <f t="shared" si="45"/>
        <v/>
      </c>
    </row>
    <row r="495" spans="1:14" x14ac:dyDescent="0.2">
      <c r="A495" s="198"/>
      <c r="B495" s="204" t="e">
        <f>VLOOKUP(A495,Adr!A:B,2,FALSE)</f>
        <v>#N/A</v>
      </c>
      <c r="C495" s="196"/>
      <c r="D495" s="291"/>
      <c r="E495" s="230"/>
      <c r="F495" s="166"/>
      <c r="G495" s="169"/>
      <c r="H495" s="169"/>
      <c r="I495" s="192" t="str">
        <f t="shared" si="47"/>
        <v/>
      </c>
      <c r="J495" s="167" t="str">
        <f t="shared" si="48"/>
        <v/>
      </c>
      <c r="K495" s="5"/>
      <c r="L495" s="167" t="str">
        <f t="shared" si="49"/>
        <v/>
      </c>
      <c r="M495" s="5" t="e">
        <f t="shared" si="46"/>
        <v>#N/A</v>
      </c>
      <c r="N495" s="3" t="str">
        <f t="shared" si="45"/>
        <v/>
      </c>
    </row>
    <row r="496" spans="1:14" x14ac:dyDescent="0.2">
      <c r="A496" s="202"/>
      <c r="B496" s="204" t="e">
        <f>VLOOKUP(A496,Adr!A:B,2,FALSE)</f>
        <v>#N/A</v>
      </c>
      <c r="C496" s="185"/>
      <c r="D496" s="289"/>
      <c r="E496" s="230"/>
      <c r="F496" s="166"/>
      <c r="G496" s="169"/>
      <c r="H496" s="169"/>
      <c r="I496" s="192" t="str">
        <f t="shared" si="47"/>
        <v/>
      </c>
      <c r="J496" s="167" t="str">
        <f t="shared" si="48"/>
        <v/>
      </c>
      <c r="K496" s="5"/>
      <c r="L496" s="167" t="str">
        <f t="shared" si="49"/>
        <v/>
      </c>
      <c r="M496" s="5" t="e">
        <f t="shared" si="46"/>
        <v>#N/A</v>
      </c>
      <c r="N496" s="3" t="str">
        <f t="shared" si="45"/>
        <v/>
      </c>
    </row>
    <row r="497" spans="1:14" x14ac:dyDescent="0.2">
      <c r="A497" s="198"/>
      <c r="B497" s="204" t="e">
        <f>VLOOKUP(A497,Adr!A:B,2,FALSE)</f>
        <v>#N/A</v>
      </c>
      <c r="C497" s="169"/>
      <c r="D497" s="290"/>
      <c r="E497" s="230"/>
      <c r="F497" s="166"/>
      <c r="G497" s="169"/>
      <c r="H497" s="169"/>
      <c r="I497" s="192" t="str">
        <f t="shared" si="47"/>
        <v/>
      </c>
      <c r="J497" s="167" t="str">
        <f t="shared" si="48"/>
        <v/>
      </c>
      <c r="K497" s="5"/>
      <c r="L497" s="167" t="str">
        <f t="shared" si="49"/>
        <v/>
      </c>
      <c r="M497" s="5" t="e">
        <f t="shared" si="46"/>
        <v>#N/A</v>
      </c>
      <c r="N497" s="3" t="str">
        <f t="shared" si="45"/>
        <v/>
      </c>
    </row>
    <row r="498" spans="1:14" x14ac:dyDescent="0.2">
      <c r="A498" s="198"/>
      <c r="B498" s="204" t="e">
        <f>VLOOKUP(A498,Adr!A:B,2,FALSE)</f>
        <v>#N/A</v>
      </c>
      <c r="C498" s="185"/>
      <c r="D498" s="289"/>
      <c r="E498" s="173"/>
      <c r="F498" s="166"/>
      <c r="G498" s="169"/>
      <c r="H498" s="169"/>
      <c r="I498" s="192" t="str">
        <f t="shared" si="47"/>
        <v/>
      </c>
      <c r="J498" s="167" t="str">
        <f t="shared" si="48"/>
        <v/>
      </c>
      <c r="K498" s="5"/>
      <c r="L498" s="167" t="str">
        <f t="shared" si="49"/>
        <v/>
      </c>
      <c r="M498" s="5" t="e">
        <f t="shared" si="46"/>
        <v>#N/A</v>
      </c>
      <c r="N498" s="3" t="str">
        <f t="shared" si="45"/>
        <v/>
      </c>
    </row>
    <row r="499" spans="1:14" x14ac:dyDescent="0.2">
      <c r="A499" s="178"/>
      <c r="B499" s="204" t="e">
        <f>VLOOKUP(A499,Adr!A:B,2,FALSE)</f>
        <v>#N/A</v>
      </c>
      <c r="C499" s="196"/>
      <c r="D499" s="289"/>
      <c r="E499" s="230"/>
      <c r="F499" s="166"/>
      <c r="G499" s="169"/>
      <c r="H499" s="169"/>
      <c r="I499" s="192" t="str">
        <f t="shared" si="47"/>
        <v/>
      </c>
      <c r="J499" s="167" t="str">
        <f t="shared" si="48"/>
        <v/>
      </c>
      <c r="K499" s="5"/>
      <c r="L499" s="167" t="str">
        <f t="shared" si="49"/>
        <v/>
      </c>
      <c r="M499" s="5" t="e">
        <f t="shared" si="46"/>
        <v>#N/A</v>
      </c>
      <c r="N499" s="3" t="str">
        <f t="shared" si="45"/>
        <v/>
      </c>
    </row>
    <row r="500" spans="1:14" x14ac:dyDescent="0.2">
      <c r="A500" s="166"/>
      <c r="B500" s="204" t="e">
        <f>VLOOKUP(A500,Adr!A:B,2,FALSE)</f>
        <v>#N/A</v>
      </c>
      <c r="C500" s="196"/>
      <c r="D500" s="291"/>
      <c r="E500" s="173"/>
      <c r="F500" s="166"/>
      <c r="G500" s="169"/>
      <c r="H500" s="169"/>
      <c r="I500" s="192" t="str">
        <f t="shared" si="47"/>
        <v/>
      </c>
      <c r="J500" s="167" t="str">
        <f t="shared" si="48"/>
        <v/>
      </c>
      <c r="K500" s="5"/>
      <c r="L500" s="167" t="str">
        <f t="shared" si="49"/>
        <v/>
      </c>
      <c r="M500" s="5" t="e">
        <f t="shared" si="46"/>
        <v>#N/A</v>
      </c>
      <c r="N500" s="3" t="str">
        <f t="shared" si="45"/>
        <v/>
      </c>
    </row>
    <row r="501" spans="1:14" x14ac:dyDescent="0.2">
      <c r="A501" s="202"/>
      <c r="B501" s="204" t="e">
        <f>VLOOKUP(A501,Adr!A:B,2,FALSE)</f>
        <v>#N/A</v>
      </c>
      <c r="C501" s="185"/>
      <c r="D501" s="289"/>
      <c r="E501" s="173"/>
      <c r="F501" s="166"/>
      <c r="G501" s="169"/>
      <c r="H501" s="169"/>
      <c r="I501" s="192" t="str">
        <f t="shared" si="47"/>
        <v/>
      </c>
      <c r="J501" s="167" t="str">
        <f t="shared" si="48"/>
        <v/>
      </c>
      <c r="K501" s="5"/>
      <c r="L501" s="167" t="str">
        <f t="shared" si="49"/>
        <v/>
      </c>
      <c r="M501" s="5" t="e">
        <f t="shared" si="46"/>
        <v>#N/A</v>
      </c>
      <c r="N501" s="3" t="str">
        <f t="shared" si="45"/>
        <v/>
      </c>
    </row>
    <row r="502" spans="1:14" x14ac:dyDescent="0.2">
      <c r="A502" s="202"/>
      <c r="B502" s="204" t="e">
        <f>VLOOKUP(A502,Adr!A:B,2,FALSE)</f>
        <v>#N/A</v>
      </c>
      <c r="C502" s="185"/>
      <c r="D502" s="289"/>
      <c r="E502" s="230"/>
      <c r="F502" s="166"/>
      <c r="G502" s="169"/>
      <c r="H502" s="169"/>
      <c r="I502" s="192" t="str">
        <f t="shared" si="47"/>
        <v/>
      </c>
      <c r="J502" s="167" t="str">
        <f t="shared" si="48"/>
        <v/>
      </c>
      <c r="K502" s="5"/>
      <c r="L502" s="167" t="str">
        <f t="shared" si="49"/>
        <v/>
      </c>
      <c r="M502" s="5" t="e">
        <f t="shared" si="46"/>
        <v>#N/A</v>
      </c>
      <c r="N502" s="3" t="str">
        <f t="shared" si="45"/>
        <v/>
      </c>
    </row>
    <row r="503" spans="1:14" x14ac:dyDescent="0.2">
      <c r="A503" s="166"/>
      <c r="B503" s="204" t="e">
        <f>VLOOKUP(A503,Adr!A:B,2,FALSE)</f>
        <v>#N/A</v>
      </c>
      <c r="C503" s="196"/>
      <c r="D503" s="291"/>
      <c r="E503" s="173"/>
      <c r="F503" s="166"/>
      <c r="G503" s="169"/>
      <c r="H503" s="169"/>
      <c r="I503" s="192" t="str">
        <f t="shared" si="47"/>
        <v/>
      </c>
      <c r="J503" s="167" t="str">
        <f t="shared" si="48"/>
        <v/>
      </c>
      <c r="K503" s="5"/>
      <c r="L503" s="167" t="str">
        <f t="shared" si="49"/>
        <v/>
      </c>
      <c r="M503" s="5" t="e">
        <f t="shared" si="46"/>
        <v>#N/A</v>
      </c>
      <c r="N503" s="3" t="str">
        <f t="shared" si="45"/>
        <v/>
      </c>
    </row>
    <row r="504" spans="1:14" x14ac:dyDescent="0.2">
      <c r="A504" s="202"/>
      <c r="B504" s="204" t="e">
        <f>VLOOKUP(A504,Adr!A:B,2,FALSE)</f>
        <v>#N/A</v>
      </c>
      <c r="C504" s="196"/>
      <c r="D504" s="291"/>
      <c r="E504" s="230"/>
      <c r="F504" s="166"/>
      <c r="G504" s="169"/>
      <c r="H504" s="169"/>
      <c r="I504" s="192" t="str">
        <f t="shared" si="47"/>
        <v/>
      </c>
      <c r="J504" s="167" t="str">
        <f t="shared" si="48"/>
        <v/>
      </c>
      <c r="K504" s="5"/>
      <c r="L504" s="167" t="str">
        <f t="shared" si="49"/>
        <v/>
      </c>
      <c r="M504" s="5" t="e">
        <f t="shared" si="46"/>
        <v>#N/A</v>
      </c>
      <c r="N504" s="3" t="str">
        <f t="shared" si="45"/>
        <v/>
      </c>
    </row>
    <row r="505" spans="1:14" x14ac:dyDescent="0.2">
      <c r="A505" s="202"/>
      <c r="B505" s="204" t="e">
        <f>VLOOKUP(A505,Adr!A:B,2,FALSE)</f>
        <v>#N/A</v>
      </c>
      <c r="C505" s="185"/>
      <c r="D505" s="289"/>
      <c r="E505" s="173"/>
      <c r="F505" s="166"/>
      <c r="G505" s="169"/>
      <c r="H505" s="169"/>
      <c r="I505" s="192" t="str">
        <f t="shared" si="47"/>
        <v/>
      </c>
      <c r="J505" s="167" t="str">
        <f t="shared" si="48"/>
        <v/>
      </c>
      <c r="K505" s="5"/>
      <c r="L505" s="167" t="str">
        <f t="shared" si="49"/>
        <v/>
      </c>
      <c r="M505" s="5" t="e">
        <f t="shared" si="46"/>
        <v>#N/A</v>
      </c>
      <c r="N505" s="3" t="str">
        <f t="shared" si="45"/>
        <v/>
      </c>
    </row>
    <row r="506" spans="1:14" x14ac:dyDescent="0.2">
      <c r="A506" s="166"/>
      <c r="B506" s="204" t="e">
        <f>VLOOKUP(A506,Adr!A:B,2,FALSE)</f>
        <v>#N/A</v>
      </c>
      <c r="C506" s="196"/>
      <c r="D506" s="291"/>
      <c r="E506" s="230"/>
      <c r="F506" s="166"/>
      <c r="G506" s="169"/>
      <c r="H506" s="169"/>
      <c r="I506" s="192" t="str">
        <f t="shared" si="47"/>
        <v/>
      </c>
      <c r="J506" s="167" t="str">
        <f t="shared" si="48"/>
        <v/>
      </c>
      <c r="K506" s="5"/>
      <c r="L506" s="167" t="str">
        <f t="shared" si="49"/>
        <v/>
      </c>
      <c r="M506" s="5" t="e">
        <f t="shared" si="46"/>
        <v>#N/A</v>
      </c>
      <c r="N506" s="3" t="str">
        <f t="shared" si="45"/>
        <v/>
      </c>
    </row>
    <row r="507" spans="1:14" x14ac:dyDescent="0.2">
      <c r="A507" s="166"/>
      <c r="B507" s="204" t="e">
        <f>VLOOKUP(A507,Adr!A:B,2,FALSE)</f>
        <v>#N/A</v>
      </c>
      <c r="C507" s="185"/>
      <c r="D507" s="289"/>
      <c r="E507" s="173"/>
      <c r="F507" s="166"/>
      <c r="G507" s="169"/>
      <c r="H507" s="169"/>
      <c r="I507" s="192" t="str">
        <f t="shared" si="47"/>
        <v/>
      </c>
      <c r="J507" s="167" t="str">
        <f t="shared" si="48"/>
        <v/>
      </c>
      <c r="K507" s="5"/>
      <c r="L507" s="167" t="str">
        <f t="shared" si="49"/>
        <v/>
      </c>
      <c r="M507" s="5" t="e">
        <f t="shared" si="46"/>
        <v>#N/A</v>
      </c>
      <c r="N507" s="3" t="str">
        <f t="shared" si="45"/>
        <v/>
      </c>
    </row>
    <row r="508" spans="1:14" x14ac:dyDescent="0.2">
      <c r="A508" s="198"/>
      <c r="B508" s="204" t="e">
        <f>VLOOKUP(A508,Adr!A:B,2,FALSE)</f>
        <v>#N/A</v>
      </c>
      <c r="C508" s="169"/>
      <c r="D508" s="290"/>
      <c r="E508" s="173"/>
      <c r="F508" s="166"/>
      <c r="G508" s="169"/>
      <c r="H508" s="169"/>
      <c r="I508" s="192" t="str">
        <f t="shared" si="47"/>
        <v/>
      </c>
      <c r="J508" s="167" t="str">
        <f t="shared" si="48"/>
        <v/>
      </c>
      <c r="K508" s="5"/>
      <c r="L508" s="167" t="str">
        <f t="shared" si="49"/>
        <v/>
      </c>
      <c r="M508" s="5" t="e">
        <f t="shared" si="46"/>
        <v>#N/A</v>
      </c>
      <c r="N508" s="3" t="str">
        <f t="shared" si="45"/>
        <v/>
      </c>
    </row>
    <row r="509" spans="1:14" x14ac:dyDescent="0.2">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x14ac:dyDescent="0.2">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x14ac:dyDescent="0.2">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x14ac:dyDescent="0.2">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x14ac:dyDescent="0.2">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x14ac:dyDescent="0.2">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x14ac:dyDescent="0.2">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x14ac:dyDescent="0.2">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x14ac:dyDescent="0.2">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x14ac:dyDescent="0.2">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x14ac:dyDescent="0.2">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x14ac:dyDescent="0.2">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x14ac:dyDescent="0.2">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x14ac:dyDescent="0.2">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x14ac:dyDescent="0.2">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x14ac:dyDescent="0.2">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x14ac:dyDescent="0.2">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x14ac:dyDescent="0.2">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x14ac:dyDescent="0.2">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x14ac:dyDescent="0.2">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x14ac:dyDescent="0.2">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x14ac:dyDescent="0.2">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x14ac:dyDescent="0.2">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x14ac:dyDescent="0.2">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x14ac:dyDescent="0.2">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x14ac:dyDescent="0.2">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x14ac:dyDescent="0.2">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x14ac:dyDescent="0.2">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x14ac:dyDescent="0.2">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x14ac:dyDescent="0.2">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x14ac:dyDescent="0.2">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x14ac:dyDescent="0.2">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x14ac:dyDescent="0.2">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x14ac:dyDescent="0.2">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x14ac:dyDescent="0.2">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x14ac:dyDescent="0.2">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x14ac:dyDescent="0.2">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x14ac:dyDescent="0.2">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x14ac:dyDescent="0.2">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x14ac:dyDescent="0.2">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x14ac:dyDescent="0.2">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x14ac:dyDescent="0.2">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x14ac:dyDescent="0.2">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x14ac:dyDescent="0.2">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x14ac:dyDescent="0.2">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x14ac:dyDescent="0.2">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x14ac:dyDescent="0.2">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x14ac:dyDescent="0.2">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x14ac:dyDescent="0.2">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x14ac:dyDescent="0.2">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x14ac:dyDescent="0.2">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x14ac:dyDescent="0.2">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x14ac:dyDescent="0.2">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x14ac:dyDescent="0.2">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x14ac:dyDescent="0.2">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x14ac:dyDescent="0.2">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x14ac:dyDescent="0.2">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x14ac:dyDescent="0.2">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x14ac:dyDescent="0.2">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x14ac:dyDescent="0.2">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x14ac:dyDescent="0.2">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x14ac:dyDescent="0.2">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x14ac:dyDescent="0.2">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x14ac:dyDescent="0.2">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x14ac:dyDescent="0.2">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x14ac:dyDescent="0.2">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x14ac:dyDescent="0.2">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x14ac:dyDescent="0.2">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x14ac:dyDescent="0.2">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x14ac:dyDescent="0.2">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x14ac:dyDescent="0.2">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x14ac:dyDescent="0.2">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x14ac:dyDescent="0.2">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x14ac:dyDescent="0.2">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x14ac:dyDescent="0.2">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x14ac:dyDescent="0.2">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x14ac:dyDescent="0.2">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x14ac:dyDescent="0.2">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x14ac:dyDescent="0.2">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x14ac:dyDescent="0.2">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x14ac:dyDescent="0.2">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x14ac:dyDescent="0.2">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x14ac:dyDescent="0.2">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x14ac:dyDescent="0.2">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x14ac:dyDescent="0.2">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x14ac:dyDescent="0.2">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x14ac:dyDescent="0.2">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x14ac:dyDescent="0.2">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x14ac:dyDescent="0.2">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x14ac:dyDescent="0.2">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x14ac:dyDescent="0.2">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x14ac:dyDescent="0.2">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x14ac:dyDescent="0.2">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x14ac:dyDescent="0.2">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x14ac:dyDescent="0.2">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x14ac:dyDescent="0.2">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x14ac:dyDescent="0.2">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x14ac:dyDescent="0.2">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x14ac:dyDescent="0.2">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x14ac:dyDescent="0.2">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x14ac:dyDescent="0.2">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x14ac:dyDescent="0.2">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x14ac:dyDescent="0.2">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x14ac:dyDescent="0.2">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x14ac:dyDescent="0.2">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x14ac:dyDescent="0.2">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x14ac:dyDescent="0.2">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x14ac:dyDescent="0.2">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x14ac:dyDescent="0.2">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x14ac:dyDescent="0.2">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x14ac:dyDescent="0.2">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x14ac:dyDescent="0.2">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x14ac:dyDescent="0.2">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x14ac:dyDescent="0.2">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x14ac:dyDescent="0.2">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x14ac:dyDescent="0.2">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x14ac:dyDescent="0.2">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x14ac:dyDescent="0.2">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x14ac:dyDescent="0.2">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x14ac:dyDescent="0.2">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x14ac:dyDescent="0.2">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x14ac:dyDescent="0.2">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x14ac:dyDescent="0.2">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x14ac:dyDescent="0.2">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x14ac:dyDescent="0.2">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x14ac:dyDescent="0.2">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x14ac:dyDescent="0.2">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x14ac:dyDescent="0.2">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x14ac:dyDescent="0.2">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x14ac:dyDescent="0.2">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x14ac:dyDescent="0.2">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x14ac:dyDescent="0.2">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x14ac:dyDescent="0.2">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x14ac:dyDescent="0.2">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x14ac:dyDescent="0.2">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x14ac:dyDescent="0.2">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x14ac:dyDescent="0.2">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x14ac:dyDescent="0.2">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x14ac:dyDescent="0.2">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x14ac:dyDescent="0.2">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x14ac:dyDescent="0.2">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x14ac:dyDescent="0.2">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x14ac:dyDescent="0.2">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x14ac:dyDescent="0.2">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x14ac:dyDescent="0.2">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x14ac:dyDescent="0.2">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x14ac:dyDescent="0.2">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x14ac:dyDescent="0.2">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x14ac:dyDescent="0.2">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x14ac:dyDescent="0.2">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x14ac:dyDescent="0.2">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x14ac:dyDescent="0.2">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x14ac:dyDescent="0.2">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x14ac:dyDescent="0.2">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x14ac:dyDescent="0.2">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x14ac:dyDescent="0.2">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x14ac:dyDescent="0.2">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x14ac:dyDescent="0.2">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x14ac:dyDescent="0.2">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x14ac:dyDescent="0.2">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x14ac:dyDescent="0.2">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x14ac:dyDescent="0.2">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x14ac:dyDescent="0.2">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x14ac:dyDescent="0.2">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x14ac:dyDescent="0.2">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x14ac:dyDescent="0.2">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x14ac:dyDescent="0.2">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x14ac:dyDescent="0.2">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x14ac:dyDescent="0.2">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x14ac:dyDescent="0.2">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x14ac:dyDescent="0.2">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x14ac:dyDescent="0.2">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x14ac:dyDescent="0.2">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x14ac:dyDescent="0.2">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x14ac:dyDescent="0.2">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x14ac:dyDescent="0.2">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x14ac:dyDescent="0.2">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x14ac:dyDescent="0.2">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x14ac:dyDescent="0.2">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x14ac:dyDescent="0.2">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x14ac:dyDescent="0.2">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x14ac:dyDescent="0.2">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x14ac:dyDescent="0.2">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x14ac:dyDescent="0.2">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x14ac:dyDescent="0.2">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x14ac:dyDescent="0.2">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x14ac:dyDescent="0.2">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x14ac:dyDescent="0.2">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x14ac:dyDescent="0.2">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x14ac:dyDescent="0.2">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x14ac:dyDescent="0.2">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x14ac:dyDescent="0.2">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x14ac:dyDescent="0.2">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x14ac:dyDescent="0.2">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x14ac:dyDescent="0.2">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x14ac:dyDescent="0.2">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x14ac:dyDescent="0.2">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x14ac:dyDescent="0.2">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x14ac:dyDescent="0.2">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x14ac:dyDescent="0.2">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x14ac:dyDescent="0.2">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x14ac:dyDescent="0.2">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x14ac:dyDescent="0.2">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x14ac:dyDescent="0.2">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x14ac:dyDescent="0.2">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x14ac:dyDescent="0.2">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x14ac:dyDescent="0.2">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x14ac:dyDescent="0.2">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x14ac:dyDescent="0.2">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x14ac:dyDescent="0.2">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x14ac:dyDescent="0.2">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x14ac:dyDescent="0.2">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x14ac:dyDescent="0.2">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x14ac:dyDescent="0.2">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x14ac:dyDescent="0.2">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x14ac:dyDescent="0.2">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x14ac:dyDescent="0.2">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x14ac:dyDescent="0.2">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x14ac:dyDescent="0.2">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x14ac:dyDescent="0.2">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x14ac:dyDescent="0.2">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x14ac:dyDescent="0.2">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x14ac:dyDescent="0.2">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x14ac:dyDescent="0.2">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x14ac:dyDescent="0.2">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x14ac:dyDescent="0.2">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x14ac:dyDescent="0.2">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x14ac:dyDescent="0.2">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x14ac:dyDescent="0.2">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x14ac:dyDescent="0.2">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x14ac:dyDescent="0.2">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x14ac:dyDescent="0.2">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x14ac:dyDescent="0.2">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x14ac:dyDescent="0.2">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x14ac:dyDescent="0.2">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x14ac:dyDescent="0.2">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x14ac:dyDescent="0.2">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x14ac:dyDescent="0.2">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x14ac:dyDescent="0.2">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x14ac:dyDescent="0.2">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x14ac:dyDescent="0.2">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x14ac:dyDescent="0.2">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x14ac:dyDescent="0.2">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x14ac:dyDescent="0.2">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x14ac:dyDescent="0.2">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x14ac:dyDescent="0.2">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x14ac:dyDescent="0.2">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x14ac:dyDescent="0.2">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x14ac:dyDescent="0.2">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x14ac:dyDescent="0.2">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x14ac:dyDescent="0.2">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x14ac:dyDescent="0.2">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x14ac:dyDescent="0.2">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x14ac:dyDescent="0.2">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x14ac:dyDescent="0.2">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x14ac:dyDescent="0.2">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x14ac:dyDescent="0.2">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x14ac:dyDescent="0.2">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x14ac:dyDescent="0.2">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x14ac:dyDescent="0.2">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x14ac:dyDescent="0.2">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x14ac:dyDescent="0.2">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x14ac:dyDescent="0.2">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x14ac:dyDescent="0.2">
      <c r="C788" s="196"/>
      <c r="G788" s="185"/>
      <c r="H788" s="185"/>
    </row>
    <row r="789" spans="1:14" x14ac:dyDescent="0.2">
      <c r="C789" s="196"/>
      <c r="G789" s="185"/>
      <c r="H789" s="185"/>
    </row>
    <row r="790" spans="1:14" x14ac:dyDescent="0.2">
      <c r="G790" s="185"/>
      <c r="H790" s="185"/>
    </row>
    <row r="791" spans="1:14" x14ac:dyDescent="0.2">
      <c r="G791" s="185"/>
      <c r="H791" s="185"/>
    </row>
    <row r="792" spans="1:14" x14ac:dyDescent="0.2">
      <c r="G792" s="185"/>
      <c r="H792" s="185"/>
    </row>
    <row r="793" spans="1:14" x14ac:dyDescent="0.2">
      <c r="G793" s="185"/>
      <c r="H793" s="185"/>
    </row>
  </sheetData>
  <sheetProtection sheet="1"/>
  <sortState xmlns:xlrd2="http://schemas.microsoft.com/office/spreadsheetml/2017/richdata2" ref="A2:N787">
    <sortCondition ref="B2:B787"/>
  </sortState>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N98"/>
  <sheetViews>
    <sheetView workbookViewId="0">
      <pane ySplit="1" topLeftCell="A2" activePane="bottomLeft" state="frozen"/>
      <selection pane="bottomLeft" activeCell="F15" sqref="F15"/>
    </sheetView>
  </sheetViews>
  <sheetFormatPr defaultColWidth="8.77734375" defaultRowHeight="13.2" x14ac:dyDescent="0.25"/>
  <cols>
    <col min="1" max="1" width="24.109375" customWidth="1"/>
    <col min="2" max="2" width="2.109375" customWidth="1"/>
    <col min="3" max="3" width="5" bestFit="1" customWidth="1"/>
    <col min="4" max="4" width="14" bestFit="1" customWidth="1"/>
    <col min="5" max="5" width="6.44140625" bestFit="1" customWidth="1"/>
    <col min="7" max="7" width="41.44140625" bestFit="1" customWidth="1"/>
    <col min="8" max="8" width="2" customWidth="1"/>
    <col min="9" max="9" width="6.44140625" bestFit="1" customWidth="1"/>
    <col min="10" max="10" width="41.109375" bestFit="1" customWidth="1"/>
  </cols>
  <sheetData>
    <row r="1" spans="1:14" s="1" customFormat="1" x14ac:dyDescent="0.25">
      <c r="A1" s="2" t="s">
        <v>1054</v>
      </c>
      <c r="B1" s="2"/>
      <c r="C1" s="2" t="s">
        <v>335</v>
      </c>
      <c r="D1" s="2" t="s">
        <v>1219</v>
      </c>
      <c r="E1" s="2" t="s">
        <v>1220</v>
      </c>
      <c r="F1" s="2" t="s">
        <v>315</v>
      </c>
      <c r="G1" s="2" t="s">
        <v>1221</v>
      </c>
      <c r="H1" s="2"/>
      <c r="I1" s="2" t="s">
        <v>315</v>
      </c>
      <c r="J1" s="2" t="s">
        <v>1222</v>
      </c>
      <c r="K1" s="2"/>
      <c r="L1" s="2"/>
      <c r="M1" s="2"/>
      <c r="N1" s="2"/>
    </row>
    <row r="2" spans="1:14" x14ac:dyDescent="0.25">
      <c r="A2" t="s">
        <v>1223</v>
      </c>
      <c r="C2" t="s">
        <v>338</v>
      </c>
      <c r="D2" t="s">
        <v>1224</v>
      </c>
      <c r="E2">
        <v>1</v>
      </c>
      <c r="F2" t="s">
        <v>319</v>
      </c>
      <c r="G2" t="s">
        <v>1225</v>
      </c>
      <c r="I2" t="s">
        <v>317</v>
      </c>
      <c r="J2" t="s">
        <v>1226</v>
      </c>
    </row>
    <row r="3" spans="1:14" x14ac:dyDescent="0.25">
      <c r="A3" t="s">
        <v>1060</v>
      </c>
      <c r="C3" t="s">
        <v>340</v>
      </c>
      <c r="D3" t="s">
        <v>1227</v>
      </c>
      <c r="E3">
        <v>1</v>
      </c>
      <c r="F3" t="s">
        <v>319</v>
      </c>
      <c r="G3" t="s">
        <v>1225</v>
      </c>
      <c r="I3" t="s">
        <v>319</v>
      </c>
      <c r="J3" t="s">
        <v>320</v>
      </c>
    </row>
    <row r="4" spans="1:14" x14ac:dyDescent="0.25">
      <c r="A4" t="s">
        <v>1124</v>
      </c>
      <c r="C4" t="s">
        <v>342</v>
      </c>
      <c r="D4" t="s">
        <v>1228</v>
      </c>
      <c r="E4">
        <v>1</v>
      </c>
      <c r="F4" t="s">
        <v>319</v>
      </c>
      <c r="G4" t="s">
        <v>1225</v>
      </c>
      <c r="I4" t="s">
        <v>321</v>
      </c>
      <c r="J4" t="s">
        <v>322</v>
      </c>
    </row>
    <row r="5" spans="1:14" x14ac:dyDescent="0.25">
      <c r="A5" t="s">
        <v>1080</v>
      </c>
      <c r="C5" t="s">
        <v>344</v>
      </c>
      <c r="D5" t="s">
        <v>1229</v>
      </c>
      <c r="E5">
        <v>1</v>
      </c>
      <c r="F5" t="s">
        <v>319</v>
      </c>
      <c r="G5" t="s">
        <v>1225</v>
      </c>
      <c r="I5" t="s">
        <v>323</v>
      </c>
      <c r="J5" t="s">
        <v>324</v>
      </c>
    </row>
    <row r="6" spans="1:14" x14ac:dyDescent="0.25">
      <c r="A6" t="s">
        <v>1230</v>
      </c>
      <c r="C6" t="s">
        <v>346</v>
      </c>
      <c r="D6" t="s">
        <v>1231</v>
      </c>
      <c r="E6">
        <v>1</v>
      </c>
      <c r="F6" t="s">
        <v>319</v>
      </c>
      <c r="G6" t="s">
        <v>1225</v>
      </c>
      <c r="I6" t="s">
        <v>325</v>
      </c>
      <c r="J6" t="s">
        <v>1232</v>
      </c>
    </row>
    <row r="7" spans="1:14" x14ac:dyDescent="0.25">
      <c r="A7" t="s">
        <v>1233</v>
      </c>
      <c r="C7" t="s">
        <v>348</v>
      </c>
      <c r="D7" t="s">
        <v>1234</v>
      </c>
      <c r="E7">
        <v>2</v>
      </c>
      <c r="F7" t="s">
        <v>321</v>
      </c>
      <c r="G7" t="s">
        <v>1235</v>
      </c>
    </row>
    <row r="8" spans="1:14" x14ac:dyDescent="0.25">
      <c r="A8" t="s">
        <v>1088</v>
      </c>
      <c r="C8" t="s">
        <v>350</v>
      </c>
      <c r="D8" t="s">
        <v>1236</v>
      </c>
      <c r="E8">
        <v>3</v>
      </c>
      <c r="F8" t="s">
        <v>321</v>
      </c>
      <c r="G8" t="s">
        <v>1237</v>
      </c>
    </row>
    <row r="9" spans="1:14" x14ac:dyDescent="0.25">
      <c r="A9" t="s">
        <v>1238</v>
      </c>
      <c r="C9" t="s">
        <v>352</v>
      </c>
      <c r="D9" t="s">
        <v>1239</v>
      </c>
      <c r="E9">
        <v>3</v>
      </c>
      <c r="F9" t="s">
        <v>321</v>
      </c>
      <c r="G9" t="s">
        <v>1240</v>
      </c>
    </row>
    <row r="10" spans="1:14" x14ac:dyDescent="0.25">
      <c r="A10" t="s">
        <v>1162</v>
      </c>
      <c r="C10" t="s">
        <v>354</v>
      </c>
      <c r="D10" t="s">
        <v>1241</v>
      </c>
      <c r="E10">
        <v>4</v>
      </c>
      <c r="F10" t="s">
        <v>321</v>
      </c>
      <c r="G10" t="s">
        <v>1242</v>
      </c>
    </row>
    <row r="11" spans="1:14" x14ac:dyDescent="0.25">
      <c r="A11" t="s">
        <v>1164</v>
      </c>
      <c r="C11" t="s">
        <v>356</v>
      </c>
      <c r="D11" t="s">
        <v>1243</v>
      </c>
      <c r="E11">
        <v>4</v>
      </c>
      <c r="F11" t="s">
        <v>317</v>
      </c>
      <c r="G11" t="s">
        <v>1242</v>
      </c>
    </row>
    <row r="12" spans="1:14" x14ac:dyDescent="0.25">
      <c r="A12" t="s">
        <v>1126</v>
      </c>
      <c r="C12" t="s">
        <v>358</v>
      </c>
      <c r="D12" t="s">
        <v>1244</v>
      </c>
      <c r="E12">
        <v>4</v>
      </c>
      <c r="F12" t="s">
        <v>317</v>
      </c>
      <c r="G12" t="s">
        <v>1242</v>
      </c>
    </row>
    <row r="13" spans="1:14" x14ac:dyDescent="0.25">
      <c r="A13" t="s">
        <v>1166</v>
      </c>
      <c r="C13" t="s">
        <v>360</v>
      </c>
      <c r="D13" t="s">
        <v>1245</v>
      </c>
      <c r="E13">
        <v>4</v>
      </c>
      <c r="F13" t="s">
        <v>325</v>
      </c>
      <c r="G13" t="s">
        <v>1242</v>
      </c>
    </row>
    <row r="14" spans="1:14" x14ac:dyDescent="0.25">
      <c r="A14" t="s">
        <v>1062</v>
      </c>
      <c r="C14" t="s">
        <v>362</v>
      </c>
      <c r="D14" t="s">
        <v>1246</v>
      </c>
      <c r="E14">
        <v>4</v>
      </c>
      <c r="F14" t="s">
        <v>321</v>
      </c>
      <c r="G14" t="s">
        <v>1242</v>
      </c>
    </row>
    <row r="15" spans="1:14" x14ac:dyDescent="0.25">
      <c r="A15" t="s">
        <v>1064</v>
      </c>
      <c r="C15" t="s">
        <v>364</v>
      </c>
    </row>
    <row r="16" spans="1:14" x14ac:dyDescent="0.25">
      <c r="A16" t="s">
        <v>1128</v>
      </c>
      <c r="C16" t="s">
        <v>365</v>
      </c>
    </row>
    <row r="17" spans="1:3" x14ac:dyDescent="0.25">
      <c r="A17" t="s">
        <v>1090</v>
      </c>
      <c r="C17" t="s">
        <v>366</v>
      </c>
    </row>
    <row r="18" spans="1:3" x14ac:dyDescent="0.25">
      <c r="A18" t="s">
        <v>1130</v>
      </c>
      <c r="C18" t="s">
        <v>367</v>
      </c>
    </row>
    <row r="19" spans="1:3" x14ac:dyDescent="0.25">
      <c r="A19" t="s">
        <v>1132</v>
      </c>
      <c r="C19" t="s">
        <v>368</v>
      </c>
    </row>
    <row r="20" spans="1:3" x14ac:dyDescent="0.25">
      <c r="A20" t="s">
        <v>1168</v>
      </c>
      <c r="C20" t="s">
        <v>1247</v>
      </c>
    </row>
    <row r="21" spans="1:3" x14ac:dyDescent="0.25">
      <c r="A21" t="s">
        <v>1248</v>
      </c>
      <c r="C21" t="s">
        <v>1249</v>
      </c>
    </row>
    <row r="22" spans="1:3" x14ac:dyDescent="0.25">
      <c r="A22" t="s">
        <v>1250</v>
      </c>
      <c r="C22" t="s">
        <v>1251</v>
      </c>
    </row>
    <row r="23" spans="1:3" x14ac:dyDescent="0.25">
      <c r="A23" t="s">
        <v>1170</v>
      </c>
      <c r="C23" t="s">
        <v>1252</v>
      </c>
    </row>
    <row r="24" spans="1:3" x14ac:dyDescent="0.25">
      <c r="A24" t="s">
        <v>1253</v>
      </c>
      <c r="C24" t="s">
        <v>1254</v>
      </c>
    </row>
    <row r="25" spans="1:3" x14ac:dyDescent="0.25">
      <c r="A25" t="s">
        <v>1172</v>
      </c>
      <c r="C25" t="s">
        <v>1255</v>
      </c>
    </row>
    <row r="26" spans="1:3" x14ac:dyDescent="0.25">
      <c r="A26" t="s">
        <v>1134</v>
      </c>
      <c r="C26" t="s">
        <v>1256</v>
      </c>
    </row>
    <row r="27" spans="1:3" x14ac:dyDescent="0.25">
      <c r="A27" t="s">
        <v>1076</v>
      </c>
      <c r="C27" t="s">
        <v>1257</v>
      </c>
    </row>
    <row r="28" spans="1:3" x14ac:dyDescent="0.25">
      <c r="A28" t="s">
        <v>1094</v>
      </c>
    </row>
    <row r="29" spans="1:3" x14ac:dyDescent="0.25">
      <c r="A29" t="s">
        <v>1096</v>
      </c>
    </row>
    <row r="30" spans="1:3" x14ac:dyDescent="0.25">
      <c r="A30" t="s">
        <v>1174</v>
      </c>
    </row>
    <row r="31" spans="1:3" x14ac:dyDescent="0.25">
      <c r="A31" t="s">
        <v>1136</v>
      </c>
    </row>
    <row r="32" spans="1:3" x14ac:dyDescent="0.25">
      <c r="A32" t="s">
        <v>1176</v>
      </c>
    </row>
    <row r="33" spans="1:1" x14ac:dyDescent="0.25">
      <c r="A33" t="s">
        <v>1100</v>
      </c>
    </row>
    <row r="34" spans="1:1" x14ac:dyDescent="0.25">
      <c r="A34" t="s">
        <v>1178</v>
      </c>
    </row>
    <row r="35" spans="1:1" x14ac:dyDescent="0.25">
      <c r="A35" t="s">
        <v>1198</v>
      </c>
    </row>
    <row r="36" spans="1:1" x14ac:dyDescent="0.25">
      <c r="A36" t="s">
        <v>1102</v>
      </c>
    </row>
    <row r="37" spans="1:1" x14ac:dyDescent="0.25">
      <c r="A37" t="s">
        <v>1180</v>
      </c>
    </row>
    <row r="38" spans="1:1" x14ac:dyDescent="0.25">
      <c r="A38" t="s">
        <v>1258</v>
      </c>
    </row>
    <row r="39" spans="1:1" x14ac:dyDescent="0.25">
      <c r="A39" t="s">
        <v>1182</v>
      </c>
    </row>
    <row r="40" spans="1:1" x14ac:dyDescent="0.25">
      <c r="A40" t="s">
        <v>1216</v>
      </c>
    </row>
    <row r="41" spans="1:1" x14ac:dyDescent="0.25">
      <c r="A41" t="s">
        <v>1078</v>
      </c>
    </row>
    <row r="42" spans="1:1" x14ac:dyDescent="0.25">
      <c r="A42" t="s">
        <v>1140</v>
      </c>
    </row>
    <row r="43" spans="1:1" x14ac:dyDescent="0.25">
      <c r="A43" t="s">
        <v>1259</v>
      </c>
    </row>
    <row r="44" spans="1:1" x14ac:dyDescent="0.25">
      <c r="A44" t="s">
        <v>1260</v>
      </c>
    </row>
    <row r="45" spans="1:1" x14ac:dyDescent="0.25">
      <c r="A45" t="s">
        <v>1261</v>
      </c>
    </row>
    <row r="46" spans="1:1" x14ac:dyDescent="0.25">
      <c r="A46" t="s">
        <v>1184</v>
      </c>
    </row>
    <row r="47" spans="1:1" x14ac:dyDescent="0.25">
      <c r="A47" t="s">
        <v>1104</v>
      </c>
    </row>
    <row r="48" spans="1:1" x14ac:dyDescent="0.25">
      <c r="A48" t="s">
        <v>1144</v>
      </c>
    </row>
    <row r="49" spans="1:1" x14ac:dyDescent="0.25">
      <c r="A49" t="s">
        <v>1142</v>
      </c>
    </row>
    <row r="50" spans="1:1" x14ac:dyDescent="0.25">
      <c r="A50" t="s">
        <v>1218</v>
      </c>
    </row>
    <row r="51" spans="1:1" x14ac:dyDescent="0.25">
      <c r="A51" t="s">
        <v>1186</v>
      </c>
    </row>
    <row r="52" spans="1:1" x14ac:dyDescent="0.25">
      <c r="A52" t="s">
        <v>1106</v>
      </c>
    </row>
    <row r="53" spans="1:1" x14ac:dyDescent="0.25">
      <c r="A53" t="s">
        <v>1262</v>
      </c>
    </row>
    <row r="54" spans="1:1" x14ac:dyDescent="0.25">
      <c r="A54" t="s">
        <v>1188</v>
      </c>
    </row>
    <row r="55" spans="1:1" x14ac:dyDescent="0.25">
      <c r="A55" t="s">
        <v>1263</v>
      </c>
    </row>
    <row r="56" spans="1:1" x14ac:dyDescent="0.25">
      <c r="A56" t="s">
        <v>1110</v>
      </c>
    </row>
    <row r="57" spans="1:1" x14ac:dyDescent="0.25">
      <c r="A57" t="s">
        <v>1264</v>
      </c>
    </row>
    <row r="58" spans="1:1" x14ac:dyDescent="0.25">
      <c r="A58" t="s">
        <v>1214</v>
      </c>
    </row>
    <row r="59" spans="1:1" x14ac:dyDescent="0.25">
      <c r="A59" t="s">
        <v>1265</v>
      </c>
    </row>
    <row r="60" spans="1:1" x14ac:dyDescent="0.25">
      <c r="A60" t="s">
        <v>1190</v>
      </c>
    </row>
    <row r="61" spans="1:1" x14ac:dyDescent="0.25">
      <c r="A61" t="s">
        <v>1266</v>
      </c>
    </row>
    <row r="62" spans="1:1" x14ac:dyDescent="0.25">
      <c r="A62" t="s">
        <v>1192</v>
      </c>
    </row>
    <row r="63" spans="1:1" x14ac:dyDescent="0.25">
      <c r="A63" t="s">
        <v>1267</v>
      </c>
    </row>
    <row r="64" spans="1:1" x14ac:dyDescent="0.25">
      <c r="A64" t="s">
        <v>1112</v>
      </c>
    </row>
    <row r="65" spans="1:1" x14ac:dyDescent="0.25">
      <c r="A65" t="s">
        <v>1194</v>
      </c>
    </row>
    <row r="66" spans="1:1" x14ac:dyDescent="0.25">
      <c r="A66" t="s">
        <v>1146</v>
      </c>
    </row>
    <row r="67" spans="1:1" x14ac:dyDescent="0.25">
      <c r="A67" t="s">
        <v>1268</v>
      </c>
    </row>
    <row r="68" spans="1:1" x14ac:dyDescent="0.25">
      <c r="A68" t="s">
        <v>1196</v>
      </c>
    </row>
    <row r="69" spans="1:1" x14ac:dyDescent="0.25">
      <c r="A69" t="s">
        <v>1269</v>
      </c>
    </row>
    <row r="70" spans="1:1" x14ac:dyDescent="0.25">
      <c r="A70" t="s">
        <v>1270</v>
      </c>
    </row>
    <row r="71" spans="1:1" x14ac:dyDescent="0.25">
      <c r="A71" t="s">
        <v>1072</v>
      </c>
    </row>
    <row r="72" spans="1:1" x14ac:dyDescent="0.25">
      <c r="A72" t="s">
        <v>1114</v>
      </c>
    </row>
    <row r="73" spans="1:1" x14ac:dyDescent="0.25">
      <c r="A73" t="s">
        <v>1271</v>
      </c>
    </row>
    <row r="74" spans="1:1" x14ac:dyDescent="0.25">
      <c r="A74" t="s">
        <v>1116</v>
      </c>
    </row>
    <row r="75" spans="1:1" x14ac:dyDescent="0.25">
      <c r="A75" t="s">
        <v>1118</v>
      </c>
    </row>
    <row r="76" spans="1:1" x14ac:dyDescent="0.25">
      <c r="A76" t="s">
        <v>1148</v>
      </c>
    </row>
    <row r="77" spans="1:1" x14ac:dyDescent="0.25">
      <c r="A77" t="s">
        <v>1150</v>
      </c>
    </row>
    <row r="78" spans="1:1" x14ac:dyDescent="0.25">
      <c r="A78" t="s">
        <v>1272</v>
      </c>
    </row>
    <row r="79" spans="1:1" x14ac:dyDescent="0.25">
      <c r="A79" t="s">
        <v>1273</v>
      </c>
    </row>
    <row r="80" spans="1:1" x14ac:dyDescent="0.25">
      <c r="A80" t="s">
        <v>1152</v>
      </c>
    </row>
    <row r="81" spans="1:1" x14ac:dyDescent="0.25">
      <c r="A81" t="s">
        <v>1154</v>
      </c>
    </row>
    <row r="82" spans="1:1" x14ac:dyDescent="0.25">
      <c r="A82" t="s">
        <v>1212</v>
      </c>
    </row>
    <row r="83" spans="1:1" x14ac:dyDescent="0.25">
      <c r="A83" t="s">
        <v>1274</v>
      </c>
    </row>
    <row r="84" spans="1:1" x14ac:dyDescent="0.25">
      <c r="A84" t="s">
        <v>1200</v>
      </c>
    </row>
    <row r="85" spans="1:1" x14ac:dyDescent="0.25">
      <c r="A85" t="s">
        <v>1074</v>
      </c>
    </row>
    <row r="86" spans="1:1" x14ac:dyDescent="0.25">
      <c r="A86" t="s">
        <v>1084</v>
      </c>
    </row>
    <row r="87" spans="1:1" x14ac:dyDescent="0.25">
      <c r="A87" t="s">
        <v>1202</v>
      </c>
    </row>
    <row r="88" spans="1:1" x14ac:dyDescent="0.25">
      <c r="A88" t="s">
        <v>1156</v>
      </c>
    </row>
    <row r="89" spans="1:1" x14ac:dyDescent="0.25">
      <c r="A89" t="s">
        <v>1108</v>
      </c>
    </row>
    <row r="90" spans="1:1" x14ac:dyDescent="0.25">
      <c r="A90" t="s">
        <v>1120</v>
      </c>
    </row>
    <row r="91" spans="1:1" x14ac:dyDescent="0.25">
      <c r="A91" t="s">
        <v>1158</v>
      </c>
    </row>
    <row r="92" spans="1:1" x14ac:dyDescent="0.25">
      <c r="A92" t="s">
        <v>1204</v>
      </c>
    </row>
    <row r="93" spans="1:1" x14ac:dyDescent="0.25">
      <c r="A93" t="s">
        <v>1275</v>
      </c>
    </row>
    <row r="94" spans="1:1" x14ac:dyDescent="0.25">
      <c r="A94" t="s">
        <v>1206</v>
      </c>
    </row>
    <row r="95" spans="1:1" x14ac:dyDescent="0.25">
      <c r="A95" t="s">
        <v>1122</v>
      </c>
    </row>
    <row r="96" spans="1:1" x14ac:dyDescent="0.25">
      <c r="A96" t="s">
        <v>1208</v>
      </c>
    </row>
    <row r="97" spans="1:1" x14ac:dyDescent="0.25">
      <c r="A97" t="s">
        <v>1066</v>
      </c>
    </row>
    <row r="98" spans="1:1" x14ac:dyDescent="0.25">
      <c r="A98" t="s">
        <v>1160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P30"/>
  <sheetViews>
    <sheetView workbookViewId="0">
      <selection activeCell="F6" sqref="F6"/>
    </sheetView>
  </sheetViews>
  <sheetFormatPr defaultColWidth="9.109375" defaultRowHeight="15" x14ac:dyDescent="0.25"/>
  <cols>
    <col min="1" max="1" width="18.44140625" style="139" customWidth="1"/>
    <col min="2" max="2" width="37" style="139" customWidth="1"/>
    <col min="3" max="3" width="37.44140625" style="139" customWidth="1"/>
    <col min="4" max="4" width="10.44140625" style="137" customWidth="1"/>
    <col min="5" max="5" width="37.44140625" style="137" customWidth="1"/>
    <col min="6" max="6" width="36.44140625" style="137" customWidth="1"/>
    <col min="7" max="13" width="9.109375" style="137"/>
    <col min="14" max="14" width="38.44140625" style="137" hidden="1" customWidth="1"/>
    <col min="15" max="16" width="9.109375" style="137" hidden="1" customWidth="1"/>
    <col min="17" max="16384" width="9.109375" style="137"/>
  </cols>
  <sheetData>
    <row r="1" spans="1:16" ht="37.5" customHeight="1" x14ac:dyDescent="0.25">
      <c r="A1" s="808" t="str">
        <f>Spolu!C3&amp;", "&amp;Spolu!C6</f>
        <v>SLOVENSKÝ STRELECKÝ ZVÄZ, Wolkrova 4, Bratislava, 851 01</v>
      </c>
      <c r="B1" s="808"/>
      <c r="C1" s="808"/>
      <c r="N1" s="137" t="str">
        <f>O1&amp;" - "&amp;P1</f>
        <v>a - príspevok uznaným športom</v>
      </c>
      <c r="O1" s="137" t="s">
        <v>338</v>
      </c>
      <c r="P1" s="137" t="s">
        <v>339</v>
      </c>
    </row>
    <row r="2" spans="1:16" x14ac:dyDescent="0.25">
      <c r="N2" s="137" t="str">
        <f t="shared" ref="N2:N18" si="0">O2&amp;" - "&amp;P2</f>
        <v>b - príspevok Slovenskému olympijskému a športovému výboru</v>
      </c>
      <c r="O2" s="137" t="s">
        <v>340</v>
      </c>
      <c r="P2" s="137" t="s">
        <v>341</v>
      </c>
    </row>
    <row r="3" spans="1:16" x14ac:dyDescent="0.25">
      <c r="E3" s="809" t="s">
        <v>1276</v>
      </c>
      <c r="F3" s="810"/>
      <c r="N3" s="137" t="str">
        <f t="shared" si="0"/>
        <v>c - príspevok Slovenskému paralympijskému výboru</v>
      </c>
      <c r="O3" s="137" t="s">
        <v>342</v>
      </c>
      <c r="P3" s="137" t="s">
        <v>343</v>
      </c>
    </row>
    <row r="4" spans="1:16" ht="45.75" customHeight="1" x14ac:dyDescent="0.25">
      <c r="E4" s="810"/>
      <c r="F4" s="810"/>
      <c r="N4" s="137" t="str">
        <f t="shared" si="0"/>
        <v>d - príspevok športovcom top tímu</v>
      </c>
      <c r="O4" s="137" t="s">
        <v>344</v>
      </c>
      <c r="P4" s="137" t="s">
        <v>345</v>
      </c>
    </row>
    <row r="5" spans="1:16" ht="30.75" customHeight="1" x14ac:dyDescent="0.25">
      <c r="C5" s="138" t="s">
        <v>1277</v>
      </c>
      <c r="N5" s="137" t="str">
        <f t="shared" si="0"/>
        <v>e - rozvoj športov, ktoré nie sú uznanými podľa zákona č. 440/2015 Z. z.</v>
      </c>
      <c r="O5" s="137" t="s">
        <v>346</v>
      </c>
      <c r="P5" s="137" t="s">
        <v>351</v>
      </c>
    </row>
    <row r="6" spans="1:16" ht="30" x14ac:dyDescent="0.25">
      <c r="C6" s="138" t="s">
        <v>1278</v>
      </c>
      <c r="E6" s="140" t="s">
        <v>1279</v>
      </c>
      <c r="F6" s="149"/>
      <c r="N6" s="137" t="str">
        <f t="shared" si="0"/>
        <v>f - organizovanie významných a tradičných športových podujatí na území SR v roku 2020</v>
      </c>
      <c r="O6" s="137" t="s">
        <v>348</v>
      </c>
      <c r="P6" s="137" t="s">
        <v>1280</v>
      </c>
    </row>
    <row r="7" spans="1:16" x14ac:dyDescent="0.25">
      <c r="C7" s="138" t="s">
        <v>1281</v>
      </c>
      <c r="E7" s="140" t="s">
        <v>1282</v>
      </c>
      <c r="F7" s="150"/>
      <c r="N7" s="137" t="str">
        <f t="shared" si="0"/>
        <v>g - projekty školského, univerzitného športu a športu pre všetkých</v>
      </c>
      <c r="O7" s="137" t="s">
        <v>350</v>
      </c>
      <c r="P7" s="137" t="s">
        <v>1283</v>
      </c>
    </row>
    <row r="8" spans="1:16" x14ac:dyDescent="0.25">
      <c r="C8" s="138" t="s">
        <v>1284</v>
      </c>
      <c r="E8" s="140" t="s">
        <v>1285</v>
      </c>
      <c r="F8" s="151"/>
      <c r="N8" s="137" t="str">
        <f t="shared" si="0"/>
        <v>h - podpora a rozvoj turistických a cykloturistických trás</v>
      </c>
      <c r="O8" s="137" t="s">
        <v>352</v>
      </c>
      <c r="P8" s="137" t="s">
        <v>353</v>
      </c>
    </row>
    <row r="9" spans="1:16" x14ac:dyDescent="0.25">
      <c r="E9" s="140" t="s">
        <v>1286</v>
      </c>
      <c r="F9" s="149"/>
      <c r="N9" s="137" t="str">
        <f t="shared" si="0"/>
        <v>i - finančné odmeny športovcom za výsledky dosiahnuté v roku 2019 a trénerom mládeže za dosiahnuté výsledky ich športovcov v roku 2019 a za celoživotnú prácu s mládežou</v>
      </c>
      <c r="O9" s="137" t="s">
        <v>354</v>
      </c>
      <c r="P9" s="137" t="s">
        <v>1287</v>
      </c>
    </row>
    <row r="10" spans="1:16" x14ac:dyDescent="0.25">
      <c r="N10" s="137" t="str">
        <f t="shared" si="0"/>
        <v>j - projekty pre popularizáciu pohybových aktivít detí, mládeže a seniorov</v>
      </c>
      <c r="O10" s="137" t="s">
        <v>356</v>
      </c>
      <c r="P10" s="137" t="s">
        <v>1288</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811" t="s">
        <v>1289</v>
      </c>
      <c r="B12" s="811"/>
      <c r="C12" s="811"/>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1290</v>
      </c>
    </row>
    <row r="14" spans="1:16" ht="45" customHeight="1" x14ac:dyDescent="0.25">
      <c r="A14" s="812"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812"/>
      <c r="C14" s="812"/>
      <c r="F14" s="141"/>
      <c r="N14" s="137" t="str">
        <f t="shared" si="0"/>
        <v>n - organizovanie významnej súťaže podľa § 55 ods. 1 písm. b)</v>
      </c>
      <c r="O14" s="137" t="s">
        <v>364</v>
      </c>
      <c r="P14" s="137" t="s">
        <v>1291</v>
      </c>
    </row>
    <row r="15" spans="1:16" ht="32.25" customHeight="1" thickBot="1" x14ac:dyDescent="0.3">
      <c r="A15" s="139" t="s">
        <v>1292</v>
      </c>
      <c r="B15" s="813" t="s">
        <v>1293</v>
      </c>
      <c r="C15" s="814"/>
      <c r="N15" s="137" t="str">
        <f t="shared" si="0"/>
        <v>o - účasť na významnej súťaži podľa § 3 písm. h) druhého až štvrtého bodu Zákona o športe vrátane prípravy na túto súťaž</v>
      </c>
      <c r="O15" s="137" t="s">
        <v>365</v>
      </c>
      <c r="P15" s="137" t="s">
        <v>1294</v>
      </c>
    </row>
    <row r="16" spans="1:16" x14ac:dyDescent="0.25">
      <c r="A16" s="139" t="s">
        <v>1295</v>
      </c>
      <c r="B16" s="142">
        <f>F8</f>
        <v>0</v>
      </c>
      <c r="E16" s="145" t="s">
        <v>1296</v>
      </c>
      <c r="F16" s="146"/>
      <c r="N16" s="137" t="str">
        <f t="shared" si="0"/>
        <v>p - účasť na významnej súťaži podľa § 3 písm. h) prvého bodu Zákona o športe</v>
      </c>
      <c r="O16" s="137" t="s">
        <v>366</v>
      </c>
      <c r="P16" s="137" t="s">
        <v>1297</v>
      </c>
    </row>
    <row r="17" spans="1:16" x14ac:dyDescent="0.25">
      <c r="A17" s="139" t="s">
        <v>1298</v>
      </c>
      <c r="B17" s="254" t="s">
        <v>1299</v>
      </c>
      <c r="C17" s="194"/>
      <c r="E17" s="147"/>
      <c r="F17" s="284"/>
      <c r="N17" s="137" t="str">
        <f t="shared" si="0"/>
        <v xml:space="preserve">q - </v>
      </c>
      <c r="O17" s="137" t="s">
        <v>367</v>
      </c>
    </row>
    <row r="18" spans="1:16" x14ac:dyDescent="0.25">
      <c r="B18" s="193" t="s">
        <v>1300</v>
      </c>
      <c r="C18" s="142">
        <f>Spolu!C4</f>
        <v>465</v>
      </c>
      <c r="E18" s="147" t="s">
        <v>1301</v>
      </c>
      <c r="F18" s="284">
        <v>421947749446</v>
      </c>
      <c r="N18" s="137" t="str">
        <f t="shared" si="0"/>
        <v xml:space="preserve">r - </v>
      </c>
      <c r="O18" s="137" t="s">
        <v>368</v>
      </c>
    </row>
    <row r="19" spans="1:16" x14ac:dyDescent="0.25">
      <c r="E19" s="147" t="s">
        <v>1302</v>
      </c>
      <c r="F19" s="284">
        <v>421947749756</v>
      </c>
    </row>
    <row r="20" spans="1:16" ht="15.6" thickBot="1" x14ac:dyDescent="0.3">
      <c r="A20" s="139" t="s">
        <v>396</v>
      </c>
      <c r="B20" s="143">
        <f>F6</f>
        <v>0</v>
      </c>
      <c r="E20" s="208"/>
      <c r="F20" s="285"/>
    </row>
    <row r="21" spans="1:16" ht="189" customHeight="1" x14ac:dyDescent="0.25">
      <c r="B21" s="211"/>
      <c r="C21" s="144"/>
    </row>
    <row r="22" spans="1:16" ht="39.75" customHeight="1" x14ac:dyDescent="0.25">
      <c r="B22" s="807" t="s">
        <v>1303</v>
      </c>
      <c r="C22" s="807"/>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1304</v>
      </c>
    </row>
    <row r="29" spans="1:16" x14ac:dyDescent="0.25">
      <c r="N29" s="137" t="s">
        <v>1305</v>
      </c>
    </row>
    <row r="30" spans="1:16" x14ac:dyDescent="0.25">
      <c r="N30" s="137" t="s">
        <v>1306</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00000000-0002-0000-0800-000000000000}">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pageSetUpPr fitToPage="1"/>
  </sheetPr>
  <dimension ref="A1:P29"/>
  <sheetViews>
    <sheetView workbookViewId="0">
      <selection activeCell="F6" sqref="F6"/>
    </sheetView>
  </sheetViews>
  <sheetFormatPr defaultColWidth="9.109375" defaultRowHeight="15" x14ac:dyDescent="0.25"/>
  <cols>
    <col min="1" max="1" width="18.44140625" style="139" customWidth="1"/>
    <col min="2" max="2" width="37" style="139" customWidth="1"/>
    <col min="3" max="3" width="37.44140625" style="139" customWidth="1"/>
    <col min="4" max="4" width="10.44140625" style="137" customWidth="1"/>
    <col min="5" max="5" width="37.44140625" style="137" customWidth="1"/>
    <col min="6" max="6" width="36.44140625" style="137" customWidth="1"/>
    <col min="7" max="7" width="19.109375" style="137" bestFit="1" customWidth="1"/>
    <col min="8" max="8" width="3.109375" style="137" customWidth="1"/>
    <col min="9" max="13" width="9.109375" style="137"/>
    <col min="14" max="14" width="38.44140625" style="137" hidden="1" customWidth="1"/>
    <col min="15" max="16" width="9.109375" style="137" hidden="1" customWidth="1"/>
    <col min="17" max="17" width="9.109375" style="137" customWidth="1"/>
    <col min="18" max="16384" width="9.109375" style="137"/>
  </cols>
  <sheetData>
    <row r="1" spans="1:16" ht="37.5" customHeight="1" x14ac:dyDescent="0.25">
      <c r="A1" s="808" t="str">
        <f>Spolu!C3&amp;", "&amp;Spolu!C6</f>
        <v>SLOVENSKÝ STRELECKÝ ZVÄZ, Wolkrova 4, Bratislava, 851 01</v>
      </c>
      <c r="B1" s="808"/>
      <c r="C1" s="808"/>
      <c r="N1" s="137" t="str">
        <f>O1&amp;" - "&amp;P1</f>
        <v>a - príspevok uznaným športom</v>
      </c>
      <c r="O1" s="137" t="s">
        <v>338</v>
      </c>
      <c r="P1" s="137" t="str">
        <f>Spolu!B17</f>
        <v>príspevok uznaným športom</v>
      </c>
    </row>
    <row r="2" spans="1:16" x14ac:dyDescent="0.25">
      <c r="N2" s="137" t="str">
        <f t="shared" ref="N2:N19" si="0">O2&amp;" - "&amp;P2</f>
        <v>b - príspevok Slovenskému olympijskému a športovému výboru</v>
      </c>
      <c r="O2" s="137" t="s">
        <v>340</v>
      </c>
      <c r="P2" s="137" t="str">
        <f>Spolu!B18</f>
        <v>príspevok Slovenskému olympijskému a športovému výboru</v>
      </c>
    </row>
    <row r="3" spans="1:16" x14ac:dyDescent="0.25">
      <c r="E3" s="809" t="s">
        <v>1276</v>
      </c>
      <c r="F3" s="810"/>
      <c r="N3" s="137" t="str">
        <f t="shared" si="0"/>
        <v>c - príspevok Slovenskému paralympijskému výboru</v>
      </c>
      <c r="O3" s="137" t="s">
        <v>342</v>
      </c>
      <c r="P3" s="137" t="str">
        <f>Spolu!B19</f>
        <v>príspevok Slovenskému paralympijskému výboru</v>
      </c>
    </row>
    <row r="4" spans="1:16" ht="45.75" customHeight="1" x14ac:dyDescent="0.25">
      <c r="E4" s="810"/>
      <c r="F4" s="810"/>
      <c r="N4" s="137" t="str">
        <f t="shared" si="0"/>
        <v>d - príspevok športovcom top tímu</v>
      </c>
      <c r="O4" s="137" t="s">
        <v>344</v>
      </c>
      <c r="P4" s="137" t="str">
        <f>Spolu!B20</f>
        <v>príspevok športovcom top tímu</v>
      </c>
    </row>
    <row r="5" spans="1:16" ht="30.75" customHeight="1" x14ac:dyDescent="0.25">
      <c r="C5" s="272" t="s">
        <v>1277</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0" x14ac:dyDescent="0.25">
      <c r="C6" s="138" t="s">
        <v>1278</v>
      </c>
      <c r="E6" s="140" t="s">
        <v>1279</v>
      </c>
      <c r="F6" s="149"/>
      <c r="N6" s="137" t="str">
        <f t="shared" si="0"/>
        <v>f - plnenie úloh verejného záujmu v športe</v>
      </c>
      <c r="O6" s="137" t="s">
        <v>348</v>
      </c>
      <c r="P6" s="137" t="str">
        <f>Spolu!B22</f>
        <v>plnenie úloh verejného záujmu v športe</v>
      </c>
    </row>
    <row r="7" spans="1:16" x14ac:dyDescent="0.25">
      <c r="C7" s="138" t="s">
        <v>1281</v>
      </c>
      <c r="E7" s="140" t="s">
        <v>1282</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5">
      <c r="C8" s="138" t="s">
        <v>1284</v>
      </c>
      <c r="E8" s="140" t="s">
        <v>1285</v>
      </c>
      <c r="F8" s="151"/>
      <c r="N8" s="137" t="str">
        <f t="shared" si="0"/>
        <v>h - podpora a rozvoj turistických a cykloturistických trás</v>
      </c>
      <c r="O8" s="137" t="s">
        <v>352</v>
      </c>
      <c r="P8" s="137" t="str">
        <f>Spolu!B24</f>
        <v>podpora a rozvoj turistických a cykloturistických trás</v>
      </c>
    </row>
    <row r="9" spans="1:16" x14ac:dyDescent="0.25">
      <c r="C9" s="273"/>
      <c r="E9" s="140" t="s">
        <v>1307</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5">
      <c r="E10" s="140" t="s">
        <v>1286</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811" t="s">
        <v>1308</v>
      </c>
      <c r="B12" s="811"/>
      <c r="C12" s="811"/>
      <c r="D12" s="138"/>
      <c r="E12" s="138"/>
      <c r="F12" s="195" t="s">
        <v>1309</v>
      </c>
      <c r="G12" s="138"/>
      <c r="N12" s="137" t="str">
        <f t="shared" si="0"/>
        <v>l - podpora zdravotne postihnutých športovcov</v>
      </c>
      <c r="O12" s="137" t="s">
        <v>360</v>
      </c>
      <c r="P12" s="137" t="str">
        <f>Spolu!B28</f>
        <v>podpora zdravotne postihnutých športovcov</v>
      </c>
    </row>
    <row r="13" spans="1:16" ht="55.5" customHeight="1" x14ac:dyDescent="0.25">
      <c r="A13" s="812"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812"/>
      <c r="C13" s="812"/>
      <c r="F13" s="195" t="s">
        <v>1400</v>
      </c>
      <c r="N13" s="137" t="str">
        <f t="shared" si="0"/>
        <v>m - organizácia tradičných športových podujatí</v>
      </c>
      <c r="O13" s="137" t="s">
        <v>362</v>
      </c>
      <c r="P13" s="137" t="str">
        <f>Spolu!B29</f>
        <v>organizácia tradičných športových podujatí</v>
      </c>
    </row>
    <row r="14" spans="1:16" ht="34.5" customHeight="1" x14ac:dyDescent="0.25">
      <c r="A14" s="139" t="s">
        <v>1292</v>
      </c>
      <c r="B14" s="813" t="s">
        <v>1310</v>
      </c>
      <c r="C14" s="814"/>
      <c r="F14" s="313"/>
      <c r="N14" s="137" t="str">
        <f t="shared" si="0"/>
        <v xml:space="preserve">n - </v>
      </c>
      <c r="O14" s="137" t="s">
        <v>364</v>
      </c>
    </row>
    <row r="15" spans="1:16" ht="34.5" customHeight="1" x14ac:dyDescent="0.25">
      <c r="A15" s="139" t="s">
        <v>1311</v>
      </c>
      <c r="B15" s="813"/>
      <c r="C15" s="814"/>
      <c r="F15" s="816"/>
      <c r="N15" s="137" t="str">
        <f t="shared" si="0"/>
        <v xml:space="preserve">o - </v>
      </c>
      <c r="O15" s="137" t="s">
        <v>365</v>
      </c>
    </row>
    <row r="16" spans="1:16" x14ac:dyDescent="0.25">
      <c r="A16" s="139" t="s">
        <v>1295</v>
      </c>
      <c r="B16" s="142">
        <f>F8</f>
        <v>0</v>
      </c>
      <c r="C16" s="137"/>
      <c r="F16" s="816"/>
      <c r="N16" s="137" t="str">
        <f t="shared" si="0"/>
        <v xml:space="preserve">p - </v>
      </c>
      <c r="O16" s="137" t="s">
        <v>366</v>
      </c>
    </row>
    <row r="17" spans="1:16" ht="32.25" customHeight="1" x14ac:dyDescent="0.25">
      <c r="A17" s="139" t="s">
        <v>1298</v>
      </c>
      <c r="B17" s="142">
        <f>F9</f>
        <v>0</v>
      </c>
      <c r="C17" s="137"/>
      <c r="F17" s="816"/>
      <c r="N17" s="137" t="str">
        <f t="shared" si="0"/>
        <v xml:space="preserve">q - </v>
      </c>
      <c r="O17" s="137" t="s">
        <v>367</v>
      </c>
    </row>
    <row r="18" spans="1:16" ht="15.6" thickBot="1" x14ac:dyDescent="0.3">
      <c r="B18" s="193" t="s">
        <v>1312</v>
      </c>
      <c r="C18" s="194">
        <v>31</v>
      </c>
      <c r="N18" s="137" t="str">
        <f t="shared" si="0"/>
        <v xml:space="preserve">r - </v>
      </c>
      <c r="O18" s="137" t="s">
        <v>368</v>
      </c>
    </row>
    <row r="19" spans="1:16" x14ac:dyDescent="0.25">
      <c r="B19" s="193" t="s">
        <v>1300</v>
      </c>
      <c r="C19" s="142">
        <f>Spolu!C4</f>
        <v>465</v>
      </c>
      <c r="F19" s="145" t="s">
        <v>1296</v>
      </c>
      <c r="G19" s="207"/>
      <c r="H19" s="146"/>
      <c r="N19" s="137" t="str">
        <f t="shared" si="0"/>
        <v xml:space="preserve"> - </v>
      </c>
    </row>
    <row r="20" spans="1:16" x14ac:dyDescent="0.25">
      <c r="A20" s="139" t="s">
        <v>396</v>
      </c>
      <c r="B20" s="143">
        <f>F6</f>
        <v>0</v>
      </c>
      <c r="C20" s="137"/>
      <c r="F20" s="147"/>
      <c r="G20" s="286"/>
      <c r="H20" s="148"/>
    </row>
    <row r="21" spans="1:16" x14ac:dyDescent="0.25">
      <c r="B21" s="137"/>
      <c r="C21" s="137"/>
      <c r="F21" s="147" t="s">
        <v>1301</v>
      </c>
      <c r="G21" s="286">
        <v>421947749446</v>
      </c>
      <c r="H21" s="148"/>
      <c r="N21" s="137" t="str">
        <f>O21&amp;" - "&amp;P21</f>
        <v>026 01 - Šport pre všetkých, školský a univerzitný šport</v>
      </c>
      <c r="O21" s="137" t="s">
        <v>317</v>
      </c>
      <c r="P21" s="137" t="s">
        <v>318</v>
      </c>
    </row>
    <row r="22" spans="1:16" x14ac:dyDescent="0.25">
      <c r="A22" s="137"/>
      <c r="B22" s="137"/>
      <c r="F22" s="147" t="s">
        <v>1302</v>
      </c>
      <c r="G22" s="286">
        <v>421947749756</v>
      </c>
      <c r="H22" s="148"/>
      <c r="N22" s="137" t="str">
        <f>O22&amp;" - "&amp;P22</f>
        <v>026 02 - Uznané športy</v>
      </c>
      <c r="O22" s="137" t="s">
        <v>319</v>
      </c>
      <c r="P22" s="137" t="s">
        <v>320</v>
      </c>
    </row>
    <row r="23" spans="1:16" ht="80.55"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815" t="s">
        <v>1303</v>
      </c>
      <c r="C24" s="815"/>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1313</v>
      </c>
    </row>
    <row r="28" spans="1:16" x14ac:dyDescent="0.25">
      <c r="N28" s="137" t="s">
        <v>1314</v>
      </c>
    </row>
    <row r="29" spans="1:16" x14ac:dyDescent="0.25">
      <c r="N29" s="137" t="s">
        <v>1315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00000000-0002-0000-0900-000000000000}">
      <formula1>$N$1:$N$19</formula1>
    </dataValidation>
    <dataValidation type="list" allowBlank="1" showInputMessage="1" showErrorMessage="1" sqref="B14:C14" xr:uid="{00000000-0002-0000-0900-000001000000}">
      <formula1>$N$21:$N$25</formula1>
    </dataValidation>
    <dataValidation type="list" allowBlank="1" showInputMessage="1" showErrorMessage="1" sqref="F9" xr:uid="{00000000-0002-0000-0900-000002000000}">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4"/>
  <dimension ref="A1:B57"/>
  <sheetViews>
    <sheetView workbookViewId="0">
      <pane ySplit="3" topLeftCell="A4"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1316</v>
      </c>
    </row>
    <row r="2" spans="1:2" ht="30" customHeight="1" x14ac:dyDescent="0.25">
      <c r="A2" s="817" t="s">
        <v>1317</v>
      </c>
      <c r="B2" s="817"/>
    </row>
    <row r="3" spans="1:2" x14ac:dyDescent="0.25">
      <c r="A3" s="61" t="s">
        <v>1318</v>
      </c>
      <c r="B3" s="61" t="s">
        <v>1319</v>
      </c>
    </row>
    <row r="4" spans="1:2" x14ac:dyDescent="0.25">
      <c r="A4" s="62" t="s">
        <v>1320</v>
      </c>
      <c r="B4" s="62" t="s">
        <v>1321</v>
      </c>
    </row>
    <row r="5" spans="1:2" x14ac:dyDescent="0.25">
      <c r="A5" s="62" t="s">
        <v>1322</v>
      </c>
      <c r="B5" s="62" t="s">
        <v>1323</v>
      </c>
    </row>
    <row r="6" spans="1:2" x14ac:dyDescent="0.25">
      <c r="A6" s="62" t="s">
        <v>1324</v>
      </c>
      <c r="B6" s="62" t="s">
        <v>1325</v>
      </c>
    </row>
    <row r="7" spans="1:2" x14ac:dyDescent="0.25">
      <c r="A7" s="62" t="s">
        <v>1326</v>
      </c>
      <c r="B7" s="62" t="s">
        <v>1327</v>
      </c>
    </row>
    <row r="8" spans="1:2" x14ac:dyDescent="0.25">
      <c r="A8" s="62" t="s">
        <v>1328</v>
      </c>
      <c r="B8" s="62" t="s">
        <v>1329</v>
      </c>
    </row>
    <row r="9" spans="1:2" x14ac:dyDescent="0.25">
      <c r="A9" s="62" t="s">
        <v>1330</v>
      </c>
      <c r="B9" s="62" t="s">
        <v>1331</v>
      </c>
    </row>
    <row r="10" spans="1:2" x14ac:dyDescent="0.25">
      <c r="A10" s="62" t="s">
        <v>1332</v>
      </c>
      <c r="B10" s="62" t="s">
        <v>1333</v>
      </c>
    </row>
    <row r="11" spans="1:2" x14ac:dyDescent="0.25">
      <c r="A11" s="62" t="s">
        <v>1334</v>
      </c>
      <c r="B11" s="62" t="s">
        <v>1335</v>
      </c>
    </row>
    <row r="12" spans="1:2" x14ac:dyDescent="0.25">
      <c r="A12" s="62" t="s">
        <v>1336</v>
      </c>
      <c r="B12" s="62" t="s">
        <v>1337</v>
      </c>
    </row>
    <row r="13" spans="1:2" x14ac:dyDescent="0.25">
      <c r="A13" s="62" t="s">
        <v>1338</v>
      </c>
      <c r="B13" s="62" t="s">
        <v>1339</v>
      </c>
    </row>
    <row r="14" spans="1:2" x14ac:dyDescent="0.25">
      <c r="A14" s="62" t="s">
        <v>1340</v>
      </c>
      <c r="B14" s="62" t="s">
        <v>1341</v>
      </c>
    </row>
    <row r="15" spans="1:2" x14ac:dyDescent="0.25">
      <c r="A15" s="62" t="s">
        <v>1342</v>
      </c>
      <c r="B15" s="62" t="s">
        <v>1343</v>
      </c>
    </row>
    <row r="16" spans="1:2" x14ac:dyDescent="0.25">
      <c r="A16" s="62" t="s">
        <v>1344</v>
      </c>
      <c r="B16" s="62" t="s">
        <v>1345</v>
      </c>
    </row>
    <row r="17" spans="1:2" x14ac:dyDescent="0.25">
      <c r="A17" s="62" t="s">
        <v>1346</v>
      </c>
      <c r="B17" s="62" t="s">
        <v>1347</v>
      </c>
    </row>
    <row r="18" spans="1:2" x14ac:dyDescent="0.25">
      <c r="A18" s="62" t="s">
        <v>1348</v>
      </c>
      <c r="B18" s="62" t="s">
        <v>1349</v>
      </c>
    </row>
    <row r="19" spans="1:2" x14ac:dyDescent="0.25">
      <c r="A19" s="62" t="s">
        <v>1350</v>
      </c>
      <c r="B19" s="62" t="s">
        <v>1351</v>
      </c>
    </row>
    <row r="20" spans="1:2" x14ac:dyDescent="0.25">
      <c r="A20" s="62" t="s">
        <v>1352</v>
      </c>
      <c r="B20" s="62" t="s">
        <v>1353</v>
      </c>
    </row>
    <row r="21" spans="1:2" x14ac:dyDescent="0.25">
      <c r="A21" s="62" t="s">
        <v>1354</v>
      </c>
      <c r="B21" s="62" t="s">
        <v>1355</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Strečanský</dc:creator>
  <cp:lastModifiedBy>dada raschmanova</cp:lastModifiedBy>
  <cp:revision/>
  <cp:lastPrinted>2026-04-08T18:50:27Z</cp:lastPrinted>
  <dcterms:created xsi:type="dcterms:W3CDTF">2017-02-20T06:20:12Z</dcterms:created>
  <dcterms:modified xsi:type="dcterms:W3CDTF">2026-04-16T05:38:51Z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