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Juraj\Desktop\Moje data\Čerpanie dotácie 2017,2018,19,20,21,22, 23, 24, 25, 26\Čerpanie dotácie 2025\"/>
    </mc:Choice>
  </mc:AlternateContent>
  <xr:revisionPtr revIDLastSave="0" documentId="13_ncr:1_{0AF8CDC6-1802-44A1-86A3-B73654EDB4B2}" xr6:coauthVersionLast="47" xr6:coauthVersionMax="47" xr10:uidLastSave="{00000000-0000-0000-0000-000000000000}"/>
  <bookViews>
    <workbookView xWindow="120" yWindow="120" windowWidth="24525" windowHeight="13665"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<sst xmlns="http://schemas.openxmlformats.org/spreadsheetml/2006/main" count="3581" uniqueCount="1949">
  <si>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</si>
  <si>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</si>
  <si>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</si>
  <si>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</si>
  <si>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</si>
  <si>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</si>
  <si>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</si>
  <si>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</si>
  <si>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</si>
  <si>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</si>
  <si>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</si>
  <si>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</si>
  <si>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</si>
  <si>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</si>
  <si>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</si>
  <si>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</si>
  <si>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</si>
  <si>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</si>
  <si>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</si>
  <si>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</si>
  <si>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</si>
  <si>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</si>
  <si>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</si>
  <si>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</si>
  <si>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</si>
  <si>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</si>
  <si>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</si>
  <si>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</si>
  <si>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</si>
  <si>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</si>
  <si>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</si>
  <si>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</si>
  <si>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</si>
  <si>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</si>
  <si>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</si>
  <si>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</si>
  <si>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</si>
  <si>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</si>
  <si>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</si>
  <si>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</si>
  <si>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</si>
  <si>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</si>
  <si>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</si>
  <si>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</si>
  <si>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</si>
  <si>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</si>
  <si>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</si>
  <si>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</si>
  <si>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</si>
  <si>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</si>
  <si>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</si>
  <si>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</si>
  <si>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</si>
  <si>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</si>
  <si>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</si>
  <si>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</si>
  <si>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</si>
  <si>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</si>
  <si>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</si>
  <si>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</si>
  <si>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</si>
  <si>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</si>
  <si>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</si>
  <si>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</si>
  <si>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</si>
  <si>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</si>
  <si>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</si>
  <si>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</si>
  <si>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</si>
  <si>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</si>
  <si>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</si>
  <si>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</si>
  <si>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</si>
  <si>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</si>
  <si>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</si>
  <si>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</si>
  <si>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</si>
  <si>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</si>
  <si>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</si>
  <si>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</si>
  <si>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</si>
  <si>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</si>
  <si>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</si>
  <si>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</si>
  <si>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</si>
  <si>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</si>
  <si>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</si>
  <si>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</si>
  <si>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</si>
  <si>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</si>
  <si>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</si>
  <si>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</si>
  <si>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</si>
  <si>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</si>
  <si>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</si>
  <si>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</si>
  <si>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</si>
  <si>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</si>
  <si>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</si>
  <si>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</si>
  <si>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</si>
  <si>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</si>
  <si>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</si>
  <si>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</si>
  <si>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</si>
  <si>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</si>
  <si>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</si>
  <si>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</si>
  <si>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</si>
  <si>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</si>
  <si>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</si>
  <si>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</si>
  <si>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</si>
  <si>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</si>
  <si>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</si>
  <si>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</si>
  <si>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</si>
  <si>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</si>
  <si>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</si>
  <si>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</si>
  <si>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</si>
  <si>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</si>
  <si>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</si>
  <si>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</si>
  <si>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</si>
  <si>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</si>
  <si>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</si>
  <si>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</si>
  <si>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</si>
  <si>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</si>
  <si>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</si>
  <si>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</si>
  <si>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</si>
  <si>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</si>
  <si>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</si>
  <si>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</si>
  <si>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</si>
  <si>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</si>
  <si>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</si>
  <si>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</si>
  <si>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</si>
  <si>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</si>
  <si>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</si>
  <si>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</si>
  <si>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</si>
  <si>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</si>
  <si>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</si>
  <si>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</si>
  <si>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</si>
  <si>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</si>
  <si>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</si>
  <si>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</si>
  <si>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</si>
  <si>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</si>
  <si>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</si>
  <si>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</si>
  <si>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</si>
  <si>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</si>
  <si>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</si>
  <si>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</si>
  <si>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</si>
  <si>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</si>
  <si>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</si>
  <si>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</si>
  <si>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</si>
  <si>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</si>
  <si>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</si>
  <si>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</si>
  <si>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</si>
  <si>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</si>
  <si>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</si>
  <si>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</si>
  <si>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</si>
  <si>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</si>
  <si>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</si>
  <si>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</si>
  <si>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</si>
  <si>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</si>
  <si>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</si>
  <si>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</si>
  <si>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</si>
  <si>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</si>
  <si>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</si>
  <si>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</si>
  <si>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</si>
  <si>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</si>
  <si>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</si>
  <si>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</si>
  <si>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</si>
  <si>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</si>
  <si>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</si>
  <si>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</si>
  <si>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</si>
  <si>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</si>
  <si>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</si>
  <si>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</si>
  <si>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</si>
  <si>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</si>
  <si>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</si>
  <si>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</si>
  <si>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</si>
  <si>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</si>
  <si>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</si>
  <si>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</si>
  <si>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</si>
  <si>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</si>
  <si>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</si>
  <si>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</si>
  <si>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</si>
  <si>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</si>
  <si>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</si>
  <si>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</si>
  <si>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</si>
  <si>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</si>
  <si>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</si>
  <si>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</si>
  <si>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</si>
  <si>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</si>
  <si>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</si>
  <si>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</si>
  <si>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</si>
  <si>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</si>
  <si>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</si>
  <si>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</si>
  <si>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</si>
  <si>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</si>
  <si>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</si>
  <si>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</si>
  <si>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</si>
  <si>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</si>
  <si>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</si>
  <si>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</si>
  <si>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</si>
  <si>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</si>
  <si>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</si>
  <si>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</si>
  <si>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</si>
  <si>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</si>
  <si>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</si>
  <si>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</si>
  <si>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</si>
  <si>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</si>
  <si>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</si>
  <si>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</si>
  <si>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</si>
  <si>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</si>
  <si>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</si>
  <si>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</si>
  <si>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</si>
  <si>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</si>
  <si>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</si>
  <si>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</si>
  <si>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</si>
  <si>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</si>
  <si>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</si>
  <si>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</si>
  <si>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</si>
  <si>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</si>
  <si>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</si>
  <si>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</si>
  <si>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</si>
  <si>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</si>
  <si>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</si>
  <si>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</si>
  <si>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</si>
  <si>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</si>
  <si>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</si>
  <si>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</si>
  <si>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</si>
  <si>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</si>
  <si>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</si>
  <si>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</si>
  <si>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</si>
  <si>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</si>
  <si>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</si>
  <si>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</si>
  <si>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</si>
  <si>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</si>
  <si>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</si>
  <si>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</si>
  <si>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</si>
  <si>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</si>
  <si>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</si>
  <si>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</si>
  <si>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</si>
  <si>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</si>
  <si>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</si>
  <si>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</si>
  <si>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</si>
  <si>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</si>
  <si>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</si>
  <si>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</si>
  <si>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</si>
  <si>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</si>
  <si>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</si>
  <si>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</si>
  <si>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</si>
  <si>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</si>
  <si>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</si>
  <si>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</si>
  <si>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</si>
  <si>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</si>
  <si>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</si>
  <si>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</si>
  <si>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</si>
  <si>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</si>
  <si>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</si>
  <si>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</si>
  <si>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</si>
  <si>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</si>
  <si>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</si>
  <si>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</si>
  <si>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</si>
  <si>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</si>
  <si>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</si>
  <si>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</si>
  <si>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</si>
  <si>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</si>
  <si>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</si>
  <si>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</si>
  <si>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</si>
  <si>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</si>
  <si>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</si>
  <si>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</si>
  <si>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</si>
  <si>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</si>
  <si>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</si>
  <si>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</si>
  <si>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</si>
  <si>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</si>
  <si>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</si>
  <si>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</si>
  <si>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</si>
  <si>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</si>
  <si>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</si>
  <si>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</si>
  <si>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</si>
  <si>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</si>
  <si>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</si>
  <si>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</si>
  <si>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</si>
  <si>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</si>
  <si>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</si>
  <si>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</si>
  <si>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</si>
  <si>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</si>
  <si>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</si>
  <si>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</si>
  <si>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</si>
  <si>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</si>
  <si>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</si>
  <si>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</si>
  <si>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</si>
  <si>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</si>
  <si>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</si>
  <si>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</si>
  <si>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</si>
  <si>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</si>
  <si>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</si>
  <si>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</si>
  <si>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</si>
  <si>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</si>
  <si>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</si>
  <si>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</si>
  <si>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</si>
  <si>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</si>
  <si>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</si>
  <si>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</si>
  <si>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</si>
  <si>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</si>
  <si>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</si>
  <si>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</si>
  <si>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</si>
  <si>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</si>
  <si>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</si>
  <si>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</si>
  <si>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</si>
  <si>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</si>
  <si>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</si>
  <si>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</si>
  <si>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</si>
  <si>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</si>
  <si>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</si>
  <si>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</si>
  <si>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</si>
  <si>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</si>
  <si>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</si>
  <si>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</si>
  <si>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</si>
  <si>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</si>
  <si>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</si>
  <si>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</si>
  <si>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</si>
  <si>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</si>
  <si>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</si>
  <si>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</si>
  <si>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</si>
  <si>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</si>
  <si>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</si>
  <si>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</si>
  <si>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</si>
  <si>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</si>
  <si>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</si>
  <si>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</si>
  <si>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</si>
  <si>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</si>
  <si>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</si>
  <si>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</si>
  <si>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</si>
  <si>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</si>
  <si>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</si>
  <si>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</si>
  <si>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</si>
  <si>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</si>
  <si>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</si>
  <si>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</si>
  <si>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</si>
  <si>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</si>
  <si>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</si>
  <si>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</si>
  <si>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</si>
  <si>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</si>
  <si>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</si>
  <si>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</si>
  <si>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</si>
  <si>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</si>
  <si>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</si>
  <si>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</si>
  <si>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</si>
  <si>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</si>
  <si>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</si>
  <si>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</si>
  <si>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</si>
  <si>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</si>
  <si>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</si>
  <si>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</si>
  <si>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</si>
  <si>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</si>
  <si>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</si>
  <si>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</si>
  <si>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</si>
  <si>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</si>
  <si>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</si>
  <si>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</si>
  <si>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</si>
  <si>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</si>
  <si>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</si>
  <si>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</si>
  <si>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</si>
  <si>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</si>
  <si>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</si>
  <si>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</si>
  <si>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</si>
  <si>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</si>
  <si>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</si>
  <si>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</si>
  <si>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</si>
  <si>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</si>
  <si>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</si>
  <si>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</si>
  <si>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</si>
  <si>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</si>
  <si>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</si>
  <si>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</si>
  <si>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</si>
  <si>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</si>
  <si>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</si>
  <si>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</si>
  <si>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</si>
  <si>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</si>
  <si>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</si>
  <si>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</si>
  <si>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</si>
  <si>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</si>
  <si>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</si>
  <si>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</si>
  <si>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</si>
  <si>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</si>
  <si>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</si>
  <si>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</si>
  <si>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</si>
  <si>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</si>
  <si>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</si>
  <si>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</si>
  <si>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</si>
  <si>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</si>
  <si>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</si>
  <si>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</si>
  <si>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</si>
  <si>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</si>
  <si>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</si>
  <si>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</si>
  <si>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</si>
  <si>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</si>
  <si>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</si>
  <si>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</si>
  <si>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</si>
  <si>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</si>
  <si>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</si>
  <si>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</si>
  <si>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</si>
  <si>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</si>
  <si>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</si>
  <si>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</si>
  <si>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</si>
  <si>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</si>
  <si>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</si>
  <si>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</si>
  <si>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</si>
  <si>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</si>
  <si>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</si>
  <si>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</si>
  <si>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</si>
  <si>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</si>
  <si>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</si>
  <si>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</si>
  <si>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</si>
  <si>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</si>
  <si>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</si>
  <si>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</si>
  <si>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</si>
  <si>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</si>
  <si>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</si>
  <si>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</si>
  <si>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</si>
  <si>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</si>
  <si>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</si>
  <si>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</si>
  <si>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</si>
  <si>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</si>
  <si>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</si>
  <si>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</si>
  <si>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</si>
  <si>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</si>
  <si>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</si>
  <si>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</si>
  <si>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</si>
  <si>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</si>
  <si>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</si>
  <si>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</si>
  <si>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</si>
  <si>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</si>
  <si>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</si>
  <si>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</si>
  <si>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</si>
  <si>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</si>
  <si>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</si>
  <si>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</si>
  <si>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</si>
  <si>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</si>
  <si>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</si>
  <si>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</si>
  <si>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</si>
  <si>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</si>
  <si>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</si>
  <si>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</si>
  <si>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</si>
  <si>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</si>
  <si>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</si>
  <si>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</si>
  <si>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</si>
  <si>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</si>
  <si>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</si>
  <si>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</si>
  <si>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</si>
  <si>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</si>
  <si>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</si>
  <si>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</si>
  <si>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</si>
  <si>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</si>
  <si>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</si>
  <si>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</si>
  <si>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</si>
  <si>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</si>
  <si>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</si>
  <si>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</si>
  <si>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</si>
  <si>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</si>
  <si>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</si>
  <si>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</si>
  <si>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</si>
  <si>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</si>
  <si>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</si>
  <si>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</si>
  <si>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</si>
  <si>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</si>
  <si>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</si>
  <si>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</si>
  <si>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</si>
  <si>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</si>
  <si>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</si>
  <si>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</si>
  <si>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</si>
  <si>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</si>
  <si>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</si>
  <si>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</si>
  <si>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</si>
  <si>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</si>
  <si>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</si>
  <si>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</si>
  <si>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</si>
  <si>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</si>
  <si>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</si>
  <si>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</si>
  <si>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</si>
  <si>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</si>
  <si>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</si>
  <si>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</si>
  <si>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</si>
  <si>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</si>
  <si>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</si>
  <si>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</si>
  <si>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</si>
  <si>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</si>
  <si>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</si>
  <si>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</si>
  <si>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</si>
  <si>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</si>
  <si>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</si>
  <si>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</si>
  <si>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</si>
  <si>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</si>
  <si>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</si>
  <si>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</si>
  <si>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</si>
  <si>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</si>
  <si>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</si>
  <si>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</si>
  <si>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</si>
  <si>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</si>
  <si>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</si>
  <si>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</si>
  <si>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</si>
  <si>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</si>
  <si>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</si>
  <si>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</si>
  <si>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</si>
  <si>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</si>
  <si>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</si>
  <si>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</si>
  <si>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</si>
  <si>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</si>
  <si>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</si>
  <si>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</si>
  <si>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</si>
  <si>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</si>
  <si>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</si>
  <si>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</si>
  <si>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</si>
  <si>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</si>
  <si>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</si>
  <si>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</si>
  <si>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</si>
  <si>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</si>
  <si>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</si>
  <si>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</si>
  <si>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</si>
  <si>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</si>
  <si>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</si>
  <si>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</si>
  <si>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</si>
  <si>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</si>
  <si>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</si>
  <si>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</si>
  <si>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</si>
  <si>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</si>
  <si>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</si>
  <si>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</si>
  <si>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</si>
  <si>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</si>
  <si>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</si>
  <si>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</si>
  <si>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</si>
  <si>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</si>
  <si>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</si>
  <si>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</si>
  <si>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</si>
  <si>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</si>
  <si>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</si>
  <si>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</si>
  <si>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</si>
  <si>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</si>
  <si>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</si>
  <si>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</si>
  <si>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</si>
  <si>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</si>
  <si>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</si>
  <si>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</si>
  <si>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</si>
  <si>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</si>
  <si>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</si>
  <si>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</si>
  <si>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</si>
  <si>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</si>
  <si>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</si>
  <si>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</si>
  <si>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</si>
  <si>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</si>
  <si>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</si>
  <si>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</si>
  <si>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</si>
  <si>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</si>
  <si>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</si>
  <si>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</si>
  <si>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</si>
  <si>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</si>
  <si>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</si>
  <si>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</si>
  <si>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</si>
  <si>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</si>
  <si>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</si>
  <si>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</si>
  <si>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</si>
  <si>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</si>
  <si>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</si>
  <si>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</si>
  <si>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</si>
  <si>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</si>
  <si>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</si>
  <si>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</si>
  <si>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</si>
  <si>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</si>
  <si>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</si>
  <si>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</si>
  <si>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</si>
  <si>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</si>
  <si>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</si>
  <si>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</si>
  <si>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</si>
  <si>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</si>
  <si>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</si>
  <si>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</si>
  <si>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</si>
  <si>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</si>
  <si>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</si>
  <si>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</si>
  <si>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</si>
  <si>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</si>
  <si>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</si>
  <si>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</si>
  <si>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</si>
  <si>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</si>
  <si>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</si>
  <si>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</si>
  <si>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</si>
  <si>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</si>
  <si>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</si>
  <si>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</si>
  <si>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</si>
  <si>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</si>
  <si>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</si>
  <si>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</si>
  <si>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</si>
  <si>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</si>
  <si>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</si>
  <si>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</si>
  <si>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</si>
  <si>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</si>
  <si>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</si>
  <si>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</si>
  <si>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</si>
  <si>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</si>
  <si>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</si>
  <si>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</si>
  <si>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</si>
  <si>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</si>
  <si>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</si>
  <si>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</si>
  <si>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</si>
  <si>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</si>
  <si>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</si>
  <si>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</si>
  <si>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</si>
  <si>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</si>
  <si>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</si>
  <si>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</si>
  <si>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</si>
  <si>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</si>
  <si>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</si>
  <si>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</si>
  <si>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</si>
  <si>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</si>
  <si>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</si>
  <si>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</si>
  <si>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</si>
  <si>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</si>
  <si>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</si>
  <si>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</si>
  <si>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</si>
  <si>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</si>
  <si>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</si>
  <si>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</si>
  <si>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</si>
  <si>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</si>
  <si>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</si>
  <si>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</si>
  <si>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</si>
  <si>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</si>
  <si>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</si>
  <si>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</si>
  <si>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</si>
  <si>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</si>
  <si>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</si>
  <si>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</si>
  <si>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</si>
  <si>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</si>
  <si>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</si>
  <si>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</si>
  <si>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</si>
  <si>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</si>
  <si>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</si>
  <si>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</si>
  <si>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</si>
  <si>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</si>
  <si>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</si>
  <si>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</si>
  <si>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</si>
  <si>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</si>
  <si>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</si>
  <si>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</si>
  <si>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</si>
  <si>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</si>
  <si>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</si>
  <si>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</si>
  <si>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</si>
  <si>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</si>
  <si>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</si>
  <si>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</si>
  <si>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</si>
  <si>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</si>
  <si>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</si>
  <si>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</si>
  <si>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</si>
  <si>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</si>
  <si>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</si>
  <si>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</si>
  <si>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</si>
  <si>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</si>
  <si>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</si>
  <si>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</si>
  <si>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</si>
  <si>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</si>
  <si>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</si>
  <si>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</si>
  <si>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</si>
  <si>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</si>
  <si>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</si>
  <si>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</si>
  <si>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</si>
  <si>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</si>
  <si>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</si>
  <si>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</si>
  <si>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</si>
  <si>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</si>
  <si>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</si>
  <si>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</si>
  <si>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</si>
  <si>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</si>
  <si>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</si>
  <si>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</si>
  <si>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</si>
  <si>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</si>
  <si>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</si>
  <si>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</si>
  <si>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</si>
  <si>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</si>
  <si>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</si>
  <si>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</si>
  <si>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</si>
  <si>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</si>
  <si>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</si>
  <si>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</si>
  <si>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</si>
  <si>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</si>
  <si>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</si>
  <si>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</si>
  <si>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</si>
  <si>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</si>
  <si>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</si>
  <si>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</si>
  <si>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</si>
  <si>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</si>
  <si>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</si>
  <si>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</si>
  <si>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</si>
  <si>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</si>
  <si>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</si>
  <si>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</si>
  <si>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</si>
  <si>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</si>
  <si>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</si>
  <si>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</si>
  <si>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</si>
  <si>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</si>
  <si>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</si>
  <si>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</si>
  <si>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</si>
  <si>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</si>
  <si>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</si>
  <si>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</si>
  <si>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</si>
  <si>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</si>
  <si>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</si>
  <si>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</si>
  <si>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</si>
  <si>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</si>
  <si>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</si>
  <si>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</si>
  <si>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</si>
  <si>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</si>
  <si>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</si>
  <si>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</si>
  <si>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</si>
  <si>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</si>
  <si>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</si>
  <si>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</si>
  <si>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</si>
  <si>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</si>
  <si>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</si>
  <si>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</si>
  <si>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</si>
  <si>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</si>
  <si>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</si>
  <si>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</si>
  <si>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</si>
  <si>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</si>
  <si>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</si>
  <si>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</si>
  <si>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</si>
  <si>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</si>
  <si>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</si>
  <si>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</si>
  <si>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</si>
  <si>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</si>
  <si>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</si>
  <si>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</si>
  <si>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</si>
  <si>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</si>
  <si>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</si>
  <si>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</si>
  <si>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</si>
  <si>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</si>
  <si>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</si>
  <si>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</si>
  <si>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</si>
  <si>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</si>
  <si>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</si>
  <si>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</si>
  <si>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</si>
  <si>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</si>
  <si>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</si>
  <si>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</si>
  <si>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</si>
  <si>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</si>
  <si>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</si>
  <si>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</si>
  <si>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</si>
  <si>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</si>
  <si>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</si>
  <si>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</si>
  <si>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</si>
  <si>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</si>
  <si>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</si>
  <si>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</si>
  <si>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</si>
  <si>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</si>
  <si>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</si>
  <si>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</si>
  <si>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</si>
  <si>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</si>
  <si>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</si>
  <si>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</si>
  <si>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</si>
  <si>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</si>
  <si>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</si>
  <si>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</si>
  <si>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</si>
  <si>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</si>
  <si>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</si>
  <si>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</si>
  <si>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</si>
  <si>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</si>
  <si>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</si>
  <si>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</si>
  <si>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</si>
  <si>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</si>
  <si>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</si>
  <si>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</si>
  <si>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</si>
  <si>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</si>
  <si>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</si>
  <si>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</si>
  <si>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</si>
  <si>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</si>
  <si>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</si>
  <si>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</si>
  <si>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</si>
  <si>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</si>
  <si>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</si>
  <si>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</si>
  <si>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</si>
  <si>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</si>
  <si>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</si>
  <si>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</si>
  <si>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</si>
  <si>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</si>
  <si>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</si>
  <si>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</si>
  <si>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</si>
  <si>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</si>
  <si>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</si>
  <si>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</si>
  <si>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</si>
  <si>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</si>
  <si>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</si>
  <si>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</si>
  <si>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</si>
  <si>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</si>
  <si>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</si>
  <si>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</si>
  <si>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</si>
  <si>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</si>
  <si>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</si>
  <si>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</si>
  <si>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</si>
  <si>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</si>
  <si>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</si>
  <si>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</si>
  <si>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</si>
  <si>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</si>
  <si>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</si>
  <si>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</si>
  <si>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</si>
  <si>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</si>
  <si>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</si>
  <si>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</si>
  <si>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</si>
  <si>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</si>
  <si>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</si>
  <si>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</si>
  <si>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</si>
  <si>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</si>
  <si>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</si>
  <si>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</si>
  <si>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</si>
  <si>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</si>
  <si>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</si>
  <si>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</si>
  <si>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</si>
  <si>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</si>
  <si>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</si>
  <si>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</si>
  <si>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</si>
  <si>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</si>
  <si>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</si>
  <si>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</si>
  <si>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</si>
  <si>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</si>
  <si>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</si>
  <si>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</si>
  <si>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</si>
  <si>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</si>
  <si>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</si>
  <si>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</si>
  <si>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</si>
  <si>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</si>
  <si>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</si>
  <si>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</si>
  <si>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</si>
  <si>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</si>
  <si>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</si>
  <si>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</si>
  <si>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</si>
  <si>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</si>
  <si>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</si>
  <si>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</si>
  <si>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</si>
  <si>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</si>
  <si>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</si>
  <si>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</si>
  <si>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</si>
  <si>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</si>
  <si>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</si>
  <si>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</si>
  <si>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</si>
  <si>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</si>
  <si>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</si>
  <si>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</si>
  <si>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</si>
  <si>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</si>
  <si>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</si>
  <si>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</si>
  <si>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</si>
  <si>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</si>
  <si>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</si>
  <si>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</si>
  <si>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</si>
  <si>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</si>
  <si>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</si>
  <si>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</si>
  <si>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</si>
  <si>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</si>
  <si>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</si>
  <si>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</si>
  <si>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</si>
  <si>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</si>
  <si>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</si>
  <si>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</si>
  <si>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</si>
  <si>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</si>
  <si>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</si>
  <si>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</si>
  <si>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</si>
  <si>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</si>
  <si>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</si>
  <si>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</si>
  <si>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</si>
  <si>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</si>
  <si>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</si>
  <si>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</si>
  <si>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</si>
  <si>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</si>
  <si>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</si>
  <si>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</si>
  <si>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</si>
  <si>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</si>
  <si>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</si>
  <si>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</si>
  <si>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</si>
  <si>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</si>
  <si>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</si>
  <si>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</si>
  <si>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</si>
  <si>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</si>
  <si>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</si>
  <si>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</si>
  <si>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</si>
  <si>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</si>
  <si>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</si>
  <si>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</si>
  <si>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</si>
  <si>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</si>
  <si>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</si>
  <si>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</si>
  <si>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</si>
  <si>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</si>
  <si>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</si>
  <si>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</si>
  <si>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</si>
  <si>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</si>
  <si>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</si>
  <si>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</si>
  <si>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</si>
  <si>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</si>
  <si>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</si>
  <si>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</si>
  <si>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</si>
  <si>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</si>
  <si>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</si>
  <si>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</si>
  <si>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</si>
  <si>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</si>
  <si>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</si>
  <si>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</si>
  <si>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</si>
  <si>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</si>
  <si>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</si>
  <si>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</si>
  <si>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</si>
  <si>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</si>
  <si>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</si>
  <si>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</si>
  <si>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</si>
  <si>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</si>
  <si>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</si>
  <si>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</si>
  <si>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</si>
  <si>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</si>
  <si>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</si>
  <si>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</si>
  <si>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</si>
  <si>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</si>
  <si>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</si>
  <si>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</si>
  <si>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</si>
  <si>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</si>
  <si>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</si>
  <si>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</si>
  <si>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</si>
  <si>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</si>
  <si>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</si>
  <si>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</si>
  <si>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</si>
  <si>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</si>
  <si>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</si>
  <si>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</si>
  <si>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</si>
  <si>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</si>
  <si>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</si>
  <si>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</si>
  <si>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</si>
  <si>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</si>
  <si>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</si>
  <si>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</si>
  <si>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</si>
  <si>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</si>
  <si>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</si>
  <si>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</si>
  <si>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</si>
  <si>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</si>
  <si>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</si>
  <si>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</si>
  <si>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</si>
  <si>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</si>
  <si>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</si>
  <si>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</si>
  <si>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</si>
  <si>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</si>
  <si>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</si>
  <si>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</si>
  <si>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</si>
  <si>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</si>
  <si>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</si>
  <si>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</si>
  <si>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</si>
  <si>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</si>
  <si>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</si>
  <si>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</si>
  <si>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</si>
  <si>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</si>
  <si>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</si>
  <si>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</si>
  <si>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</si>
  <si>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</si>
  <si>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</si>
  <si>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</si>
  <si>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</si>
  <si>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</si>
  <si>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</si>
  <si>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</si>
  <si>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</si>
  <si>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</si>
  <si>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</si>
  <si>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</si>
  <si>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</si>
  <si>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</si>
  <si>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</si>
  <si>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</si>
  <si>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</si>
  <si>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</si>
  <si>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</si>
  <si>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</si>
  <si>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</si>
  <si>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</si>
  <si>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</si>
  <si>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</si>
  <si>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</si>
  <si>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</si>
  <si>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</si>
  <si>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</si>
  <si>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</si>
  <si>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</si>
  <si>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</si>
  <si>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</si>
  <si>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</si>
  <si>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</si>
  <si>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</si>
  <si>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</si>
  <si>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</si>
  <si>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</si>
  <si>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</si>
  <si>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</si>
  <si>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</si>
  <si>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</si>
  <si>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</si>
  <si>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</si>
  <si>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</si>
  <si>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</si>
  <si>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</si>
  <si>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</si>
  <si>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</si>
  <si>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</si>
  <si>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</si>
  <si>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</si>
  <si>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</si>
  <si>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</si>
  <si>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</si>
  <si>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</si>
  <si>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</si>
  <si>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</si>
  <si>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</si>
  <si>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</si>
  <si>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</si>
  <si>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</si>
  <si>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</si>
  <si>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</si>
  <si>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</si>
  <si>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</si>
  <si>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</si>
  <si>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</si>
  <si>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</si>
  <si>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</si>
  <si>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</si>
  <si>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</si>
  <si>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</si>
  <si>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</si>
  <si>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</si>
  <si>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</si>
  <si>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</si>
  <si>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</si>
  <si>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</si>
  <si>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</si>
  <si>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</si>
  <si>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</si>
  <si>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</si>
  <si>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</si>
  <si>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</si>
  <si>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</si>
  <si>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</si>
  <si>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</si>
  <si>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</si>
  <si>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</si>
  <si>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</si>
  <si>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</si>
  <si>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</si>
  <si>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</si>
  <si>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</si>
  <si>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</si>
  <si>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</si>
  <si>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</si>
  <si>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</si>
  <si>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</si>
  <si>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</si>
  <si>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</si>
  <si>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</si>
  <si>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</si>
  <si>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</si>
  <si>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</si>
  <si>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</si>
  <si>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</si>
  <si>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</si>
  <si>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</si>
  <si>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</si>
  <si>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</si>
  <si>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</si>
  <si>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</si>
  <si>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</si>
  <si>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</si>
  <si>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</si>
  <si>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</si>
  <si>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</si>
  <si>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</si>
  <si>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</si>
  <si>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</si>
  <si>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</si>
  <si>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</si>
  <si>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</si>
  <si>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</si>
  <si>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</si>
  <si>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</si>
  <si>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</si>
  <si>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</si>
  <si>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</si>
  <si>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</si>
  <si>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</si>
  <si>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</si>
  <si>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</si>
  <si>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</si>
  <si>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</si>
  <si>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</si>
  <si>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</si>
  <si>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</si>
  <si>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</si>
  <si>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</si>
  <si>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</si>
  <si>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</si>
  <si>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</si>
  <si>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</si>
  <si>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</si>
  <si>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</si>
  <si>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</si>
  <si>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</si>
  <si>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</si>
  <si>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</si>
  <si>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</si>
  <si>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</si>
  <si>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</si>
  <si>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</si>
  <si>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</si>
  <si>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</si>
  <si>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</si>
  <si>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</si>
  <si>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</si>
  <si>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</si>
  <si>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</si>
  <si>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</si>
  <si>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</si>
  <si>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</si>
  <si>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</si>
  <si>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</si>
  <si>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</si>
  <si>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</si>
  <si>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</si>
  <si>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</si>
  <si>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</si>
  <si>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</si>
  <si>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</si>
  <si>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</si>
  <si>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</si>
  <si>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</si>
  <si>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</si>
  <si>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</si>
  <si>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</si>
  <si>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</si>
  <si>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</si>
  <si>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</si>
  <si>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</si>
  <si>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</si>
  <si>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</si>
  <si>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</si>
  <si>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</si>
  <si>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</si>
  <si>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</si>
  <si>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</si>
  <si>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</si>
  <si>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</si>
  <si>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</si>
  <si>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</si>
  <si>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</si>
  <si>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</si>
  <si>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</si>
  <si>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</si>
  <si>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</si>
  <si>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</si>
  <si>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</si>
  <si>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</si>
  <si>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</si>
  <si>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</si>
  <si>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</si>
  <si>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</si>
  <si>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</si>
  <si>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</si>
  <si>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</si>
  <si>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</si>
  <si>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</si>
  <si>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</si>
  <si>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</si>
  <si>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</si>
  <si>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</si>
  <si>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</si>
  <si>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</si>
  <si>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</si>
  <si>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</si>
  <si>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</si>
  <si>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</si>
  <si>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</si>
  <si>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</si>
  <si>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</si>
  <si>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</si>
  <si>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</si>
  <si>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</si>
  <si>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</si>
  <si>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</si>
  <si>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</si>
  <si>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</si>
  <si>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</si>
  <si>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</si>
  <si>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</si>
  <si>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</si>
  <si>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</si>
  <si>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</si>
  <si>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</si>
  <si>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</si>
  <si>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</si>
  <si>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</si>
  <si>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</si>
  <si>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</si>
  <si>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</si>
  <si>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</si>
  <si>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</si>
  <si>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</si>
  <si>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</si>
  <si>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</si>
  <si>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</si>
  <si>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</si>
  <si>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</si>
  <si>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</si>
  <si>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</si>
  <si>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</si>
  <si>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</si>
  <si>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</si>
  <si>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</si>
  <si>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</si>
  <si>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</si>
  <si>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</si>
  <si>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</si>
  <si>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</si>
  <si>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</si>
  <si>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</si>
  <si>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</si>
  <si>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</si>
  <si>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</si>
  <si>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</si>
  <si>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</si>
  <si>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</si>
  <si>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rybolovná technika - bežné transfery</t>
  </si>
  <si>
    <t>PV001</t>
  </si>
  <si>
    <t>3833</t>
  </si>
  <si>
    <t>Držiak na prospekty, 8 ks</t>
  </si>
  <si>
    <t>47040475</t>
  </si>
  <si>
    <t>BALOGRAF Nové Zámky, s.r.o.</t>
  </si>
  <si>
    <t>PV002</t>
  </si>
  <si>
    <t>Cestovné, konzultácia Rada SRZ, Mészáros</t>
  </si>
  <si>
    <t>PV003</t>
  </si>
  <si>
    <t>371</t>
  </si>
  <si>
    <t>Súprava na čistenie monitoru, 1 ks</t>
  </si>
  <si>
    <t>36564176</t>
  </si>
  <si>
    <t>COMPUTER ABC, s.r.o.</t>
  </si>
  <si>
    <t>PV004</t>
  </si>
  <si>
    <t>4/2025</t>
  </si>
  <si>
    <t>Prenájom telocvične</t>
  </si>
  <si>
    <t>00160288</t>
  </si>
  <si>
    <t>Gymnázium M.R.Štefánika,N.Zámky</t>
  </si>
  <si>
    <t>Pracovná cesta
Názov: Indorový tréning
Termín: 1/2025
Miesto - mesto a štát: Nové Zámky, SVK
Spôsob dopravy: OA vlastným
Počet všetkých osôb na pracovnej ceste 17
z toho:
- športovci: 12
- tréneri + rozhodcovia: 5</t>
  </si>
  <si>
    <t>PV005</t>
  </si>
  <si>
    <t>Cestovné, Indorový tréning , Rajcsó</t>
  </si>
  <si>
    <t>PV006</t>
  </si>
  <si>
    <t>Cestovné, Indorový tréning , Bircsák</t>
  </si>
  <si>
    <t>PV007</t>
  </si>
  <si>
    <t>Cestovné, indorový tréning, Mészáros Jan</t>
  </si>
  <si>
    <t>PV008</t>
  </si>
  <si>
    <t>Stravné, indorový tréning</t>
  </si>
  <si>
    <t>FU 1-1/2025</t>
  </si>
  <si>
    <t>2810295760</t>
  </si>
  <si>
    <t>Hlasové služby, Orange Slovensko</t>
  </si>
  <si>
    <t>35697270</t>
  </si>
  <si>
    <t>Orange Slovensko, a.s.</t>
  </si>
  <si>
    <t>FU 1-2/2025</t>
  </si>
  <si>
    <t>1521709566</t>
  </si>
  <si>
    <t>Nehlasové služby, O2 Slovensko</t>
  </si>
  <si>
    <t>47259116</t>
  </si>
  <si>
    <t>O2 Slovakia, s.r.o.</t>
  </si>
  <si>
    <t>FU 1-3/2025</t>
  </si>
  <si>
    <t>20250111</t>
  </si>
  <si>
    <t>International Casting Sport Federation</t>
  </si>
  <si>
    <t>FU 1/2025</t>
  </si>
  <si>
    <t>BV 10001</t>
  </si>
  <si>
    <t>Poplatok za zaslanie výpisu</t>
  </si>
  <si>
    <t>31320155</t>
  </si>
  <si>
    <t>Všeobecná úverová banka</t>
  </si>
  <si>
    <t>BV 10002</t>
  </si>
  <si>
    <t>Vedenie konta</t>
  </si>
  <si>
    <t>PV009</t>
  </si>
  <si>
    <t>66383</t>
  </si>
  <si>
    <t>Papierové vrecia, 5 ks</t>
  </si>
  <si>
    <t>47717092</t>
  </si>
  <si>
    <t>Gabriel Ježó-HYGPAP</t>
  </si>
  <si>
    <t>PV010</t>
  </si>
  <si>
    <t>Cestovné, výber materiálu, Jankovič</t>
  </si>
  <si>
    <t>PV011</t>
  </si>
  <si>
    <t>Cestovné, indorový tréning, Mészáros J.</t>
  </si>
  <si>
    <t>Pracovná cesta
Názov: Indorový tréning
Termín: 2/2025
Miesto - mesto a štát: Nové Zámky, SVK
Spôsob dopravy: OA vlastným
Počet všetkých osôb na pracovnej ceste 17
z toho:
- športovci: 12
- tréneri + rozhodcovia: 5</t>
  </si>
  <si>
    <t>PV012</t>
  </si>
  <si>
    <t>Cestovné, indorový tréning, Rajcsó</t>
  </si>
  <si>
    <t>PV013</t>
  </si>
  <si>
    <t>Cestovné, indorový tréning, Bircsák</t>
  </si>
  <si>
    <t>PV014</t>
  </si>
  <si>
    <t>PV015</t>
  </si>
  <si>
    <t>FU 2-1/2025</t>
  </si>
  <si>
    <t>2814911323</t>
  </si>
  <si>
    <t>FU 2-2/2025</t>
  </si>
  <si>
    <t>1311706965</t>
  </si>
  <si>
    <t>FU 2-3/2025</t>
  </si>
  <si>
    <t>311</t>
  </si>
  <si>
    <t>Nájom za sklad, 1.Q 2025</t>
  </si>
  <si>
    <t>00893421</t>
  </si>
  <si>
    <t>Stredná odborná škola stavebná</t>
  </si>
  <si>
    <t>BV 10003</t>
  </si>
  <si>
    <t>PV016</t>
  </si>
  <si>
    <t>00015</t>
  </si>
  <si>
    <t>Plastové štítky na Halové preteky BA</t>
  </si>
  <si>
    <t>35800968</t>
  </si>
  <si>
    <t>Obchodný dom TPD</t>
  </si>
  <si>
    <t>PV017</t>
  </si>
  <si>
    <t>00020</t>
  </si>
  <si>
    <t>Plastové štítky na Halové preteky NZ</t>
  </si>
  <si>
    <t>36556858</t>
  </si>
  <si>
    <t>Firma KOŠÍK - siete, s.r.o.</t>
  </si>
  <si>
    <t>PV018</t>
  </si>
  <si>
    <t>1/2025</t>
  </si>
  <si>
    <t>Štartovné na HP Mor.ryb.svazu, V.P.</t>
  </si>
  <si>
    <t>01578316</t>
  </si>
  <si>
    <t>Klub sport. ryb., V.Pavlovice</t>
  </si>
  <si>
    <t>PV019</t>
  </si>
  <si>
    <t>2/2025</t>
  </si>
  <si>
    <t>Ubytovanie na HP MRS</t>
  </si>
  <si>
    <t xml:space="preserve">Pracovná cesta
Názov : Halové preteky MRS
Termín: 8.-9.3.2025
Miesto - mesto a štát : Velké Pavlovice, CZE
Spôsob dopravy: OA vlastným
Počet všetkých osôb na pracovnej ceste 15
z toho:
- športovci (+ navádzači): 15
</t>
  </si>
  <si>
    <t>PV020</t>
  </si>
  <si>
    <t>Cestovné, HP MRS V. Pavlovice, Jankovič</t>
  </si>
  <si>
    <t>PV021</t>
  </si>
  <si>
    <t>Cestovné, HP MRS V.Pavlovice, Náhlik</t>
  </si>
  <si>
    <t>PV022</t>
  </si>
  <si>
    <t>Cestovné, HP MRS V.Pavlovice, Mészáros</t>
  </si>
  <si>
    <t>PV023</t>
  </si>
  <si>
    <t>Cestovné, HP MRS, V.Pavlovice, Konkoľ</t>
  </si>
  <si>
    <t>PV024</t>
  </si>
  <si>
    <t>Stravné, HP MRS V.Pavlovice</t>
  </si>
  <si>
    <t>PV025</t>
  </si>
  <si>
    <t>Cestovné, aktualizácia GPDA, Mészáros</t>
  </si>
  <si>
    <t>Pracovná cesta
Názov: Zasadnutie VV SZRT
Termín : 15.3.2025
Miesto - mesto a štát: Považská Bystrica,SVK
Spôsob dopravy: OA vlastným
Počet všetkých osôb na pracovnej ceste 13</t>
  </si>
  <si>
    <t>PV026</t>
  </si>
  <si>
    <t>Cestovné, VV SZRT, P.Bystrica,Mészáros</t>
  </si>
  <si>
    <t>PV027</t>
  </si>
  <si>
    <t>Cestovné, VV SZRT, P.Bystrica,Jankovič</t>
  </si>
  <si>
    <t>PV028</t>
  </si>
  <si>
    <t>Cestovné, VV SZRT, P.Bystrica, Náhlik</t>
  </si>
  <si>
    <t>PV029</t>
  </si>
  <si>
    <t>Cestovné, VV SZRT, P.Bystrica, Meszáros</t>
  </si>
  <si>
    <t>PV030</t>
  </si>
  <si>
    <t>Cestovné, VV SZRT, P.Bystrica, Konkoľ</t>
  </si>
  <si>
    <t>PV031</t>
  </si>
  <si>
    <t>Občerstvenie, VV SZRT, P.Bystrica</t>
  </si>
  <si>
    <t>PV032</t>
  </si>
  <si>
    <t>00671</t>
  </si>
  <si>
    <t>Cyanofix,lepidlo na opravu prútov</t>
  </si>
  <si>
    <t>Maliarstvo LAČNÝ, s.r.o.</t>
  </si>
  <si>
    <t>PV033</t>
  </si>
  <si>
    <t>47325</t>
  </si>
  <si>
    <t>Obal na súťažné prúty, 3 ks</t>
  </si>
  <si>
    <t>Gabriel Kliský</t>
  </si>
  <si>
    <t>PV034</t>
  </si>
  <si>
    <t>47343</t>
  </si>
  <si>
    <t>Prúzdro na prút, 1 ks</t>
  </si>
  <si>
    <t>Pracovná cesta
Názov: Halové preteky, Bratislava
Termín: 23.3.2025
Miesto - mesto a štát: Bratislava, SVK
Spôsob dopravy: OA vlastným
Počet všetkých osôb na pracovnej ceste 33
z toho:
- športovci : 25
- tréneri + rozhodcovia :8</t>
  </si>
  <si>
    <t>PV035</t>
  </si>
  <si>
    <t>Cestovné, HP Bratislava, Jankovičová</t>
  </si>
  <si>
    <t>PV036</t>
  </si>
  <si>
    <t>Cestovné, HP Bratislava, Carasová</t>
  </si>
  <si>
    <t>PV037</t>
  </si>
  <si>
    <t>Cestovné, HP Bratislava, Bircsák</t>
  </si>
  <si>
    <t>PV038</t>
  </si>
  <si>
    <t>Cestovné, HP Bratislava, Mészáros</t>
  </si>
  <si>
    <t>PV039</t>
  </si>
  <si>
    <t>Cestovné, HP Bratislava, Mikula</t>
  </si>
  <si>
    <t>PV040</t>
  </si>
  <si>
    <t>Cestovné, HP Bratislava, Michalik</t>
  </si>
  <si>
    <t>PV041</t>
  </si>
  <si>
    <t>Cestovné, HP Bratislava, Čapliar</t>
  </si>
  <si>
    <t>PV042</t>
  </si>
  <si>
    <t>Ošatné, HP Bratislava</t>
  </si>
  <si>
    <t>PV043</t>
  </si>
  <si>
    <t>Stravné, HP Bratislava</t>
  </si>
  <si>
    <t>PV044</t>
  </si>
  <si>
    <t>Toner Xerox, 3025, 1 ks</t>
  </si>
  <si>
    <t>Pracovná cesta
Názov: Indorový tréning
Termín: 3/2025
Miesto - mesto a štát: Nové Zámky, SVK
Spôsob dopravy : OA vlastným
Počet všetkých osôb na pracovnej ceste 14
z toho:
- športovci : 10
- tréneri + rozhodcovia: 4</t>
  </si>
  <si>
    <t>PV045</t>
  </si>
  <si>
    <t>PV046</t>
  </si>
  <si>
    <t>PV047</t>
  </si>
  <si>
    <t>Prezenčná listina a stravné, indor. tréning</t>
  </si>
  <si>
    <t>PV048</t>
  </si>
  <si>
    <t>587</t>
  </si>
  <si>
    <t>Údržba tlačiarne Xerox 3025</t>
  </si>
  <si>
    <t>PV049</t>
  </si>
  <si>
    <t>67988</t>
  </si>
  <si>
    <t>Papier do tlačiarne A4, 2x500 ks</t>
  </si>
  <si>
    <t>Gabriel Ježó, HYGPAP</t>
  </si>
  <si>
    <t>FU 3-1/2025</t>
  </si>
  <si>
    <t>1581747336</t>
  </si>
  <si>
    <t>FU 3-2/2025</t>
  </si>
  <si>
    <t>20250059</t>
  </si>
  <si>
    <t>Spracovanie účtovníctva za r. 2024</t>
  </si>
  <si>
    <t>47502401</t>
  </si>
  <si>
    <t>JK Accounting service, s.r.o.</t>
  </si>
  <si>
    <t>FU 3/2025</t>
  </si>
  <si>
    <t>BV 10004</t>
  </si>
  <si>
    <t>FU 3-3/2025</t>
  </si>
  <si>
    <t>342</t>
  </si>
  <si>
    <t>Nájom za sklad, 2.Q 2025</t>
  </si>
  <si>
    <t>BV10005</t>
  </si>
  <si>
    <t>PV050</t>
  </si>
  <si>
    <t>Cestovné, Vyúčtovanie r. 2024, Mészáros</t>
  </si>
  <si>
    <t>PV051</t>
  </si>
  <si>
    <t>00208</t>
  </si>
  <si>
    <t>Perforačné kliešte, 1 ks</t>
  </si>
  <si>
    <t>35202122</t>
  </si>
  <si>
    <t>HOSPODÁRSKE POTREBY</t>
  </si>
  <si>
    <t>PV052</t>
  </si>
  <si>
    <t>00039</t>
  </si>
  <si>
    <t>Štítky plastové, 13 ks, HP Gymi Cup</t>
  </si>
  <si>
    <t>PV053</t>
  </si>
  <si>
    <t>2700</t>
  </si>
  <si>
    <t>Pitný režim, HP Gymi Cup</t>
  </si>
  <si>
    <t>35793783</t>
  </si>
  <si>
    <t>Lidl, Slovenská republika,s.r.o.</t>
  </si>
  <si>
    <t>Pracovná cesta
Názov: Halové preteky Gymi Cup
Termín: 13.4.2025
Miesto - mesto a štát: Nové Zámky, SVK
Spôsob dopravy: OA vlastným
Počet všetkých osôb na pracovnej ceste 21
z toho:
- športovci: 15
- tréneri + rozhodcovia: 6</t>
  </si>
  <si>
    <t>PV054</t>
  </si>
  <si>
    <t>Cestovné, HP Nové Zámky, Révay</t>
  </si>
  <si>
    <t>PV055</t>
  </si>
  <si>
    <t>Cestovné, HP Nové Zámky, Náhlik</t>
  </si>
  <si>
    <t>PV056</t>
  </si>
  <si>
    <t>Cestovné, HP Nové Zámky, Carasová</t>
  </si>
  <si>
    <t>PV057</t>
  </si>
  <si>
    <t>Cestovné, HP Nové Zámky, Jankovičová</t>
  </si>
  <si>
    <t>PV058</t>
  </si>
  <si>
    <t>Cestovné, HP Nové Zámky, Gaál</t>
  </si>
  <si>
    <t>PV059</t>
  </si>
  <si>
    <t>Cestovné, HP Nové Zámky, Jankovič</t>
  </si>
  <si>
    <t>PV060</t>
  </si>
  <si>
    <t>Cestovné, HP Nové Zámky, Čapliar</t>
  </si>
  <si>
    <t>PV061</t>
  </si>
  <si>
    <t>Cestovné, HP Nové Zámky, Mikula</t>
  </si>
  <si>
    <t>PV062</t>
  </si>
  <si>
    <t>Cestovné, HP Nové Zámky, Michalik</t>
  </si>
  <si>
    <t>PV063</t>
  </si>
  <si>
    <t>Cestovné, HP Nové Zámky, Mészáros Jan</t>
  </si>
  <si>
    <t>PV064</t>
  </si>
  <si>
    <t>Stravné, HP Nové Zámky</t>
  </si>
  <si>
    <t>PV065</t>
  </si>
  <si>
    <t>Ošatné, HP Nové Zámky</t>
  </si>
  <si>
    <t>Pracovná cesta
Názov: Indorový tréning
Termín: 4/2025
Miesto - mesto a štát: Nové Zámky, SVK
Spôsob dopravy: OA vlastným
Počet všetkých osôb na pracovnej ceste 14
z toho:
- športovci : 10
- tréneri + rozhodcovia: 4</t>
  </si>
  <si>
    <t>PV066</t>
  </si>
  <si>
    <t>Cestovné, indorový tréning, Jankovič</t>
  </si>
  <si>
    <t>PV067</t>
  </si>
  <si>
    <t>PV068</t>
  </si>
  <si>
    <t>PV069</t>
  </si>
  <si>
    <t>PV070</t>
  </si>
  <si>
    <t>525500436</t>
  </si>
  <si>
    <t>Súťažný naviják, Čapliar</t>
  </si>
  <si>
    <t>36610739</t>
  </si>
  <si>
    <t>PNEUMATO s.r.o.</t>
  </si>
  <si>
    <t>FU 4-1/2025</t>
  </si>
  <si>
    <t>2819523884</t>
  </si>
  <si>
    <t>FU 4-2/2025</t>
  </si>
  <si>
    <t>2824185956</t>
  </si>
  <si>
    <t>FU 4-3/2025</t>
  </si>
  <si>
    <t>1601797073</t>
  </si>
  <si>
    <t>FU 4-4/2025</t>
  </si>
  <si>
    <t>37</t>
  </si>
  <si>
    <t>Úhrada nájomného HP Bratislava</t>
  </si>
  <si>
    <t>31780792</t>
  </si>
  <si>
    <t>Základná škola Kulíšková</t>
  </si>
  <si>
    <t>FU 4-5/2025</t>
  </si>
  <si>
    <t>Úhrada nájomného - energia HP Bratislava</t>
  </si>
  <si>
    <t>FU 4-6/2025</t>
  </si>
  <si>
    <t>9125331093</t>
  </si>
  <si>
    <t>Zálohová faktúra letenky Tallinn</t>
  </si>
  <si>
    <t>35897821</t>
  </si>
  <si>
    <t>Pelicantravel.com. s.r.o.</t>
  </si>
  <si>
    <t>FU 4-7/2025</t>
  </si>
  <si>
    <t>250065</t>
  </si>
  <si>
    <t>Súťažné bodovačky, 200 ks</t>
  </si>
  <si>
    <t>36358177</t>
  </si>
  <si>
    <t>NYKON, s.r.o.</t>
  </si>
  <si>
    <t>FU 4/2025</t>
  </si>
  <si>
    <t>BV 10006</t>
  </si>
  <si>
    <t>BV 10007</t>
  </si>
  <si>
    <t>PV071</t>
  </si>
  <si>
    <t>00005</t>
  </si>
  <si>
    <t>Medaile, stuhy, štítky HP Nové Zámky</t>
  </si>
  <si>
    <t>Pracovná cesta
Názov: Outdorový tréning
Termín: 5/2025
Miesto - mesto a štát: Nové Zámky, SVK
Spôsob dopravy: OA vlastným
Počet všetkých osôb na pracovnej ceste 13
z toho:
- športovci: 10
- tréneri + rozhodcovia: 3</t>
  </si>
  <si>
    <t>PV072</t>
  </si>
  <si>
    <t>Cestovné, outdor. tréning, Mészáros Jan</t>
  </si>
  <si>
    <t>PV073</t>
  </si>
  <si>
    <t>Cestovné, outdor. tréning, Bircsák</t>
  </si>
  <si>
    <t>PV074</t>
  </si>
  <si>
    <t>Cestovné, outdor. tréning, Schreiter</t>
  </si>
  <si>
    <t>PV075</t>
  </si>
  <si>
    <t>Stravné, outdor. tréning</t>
  </si>
  <si>
    <t>Pracovná cesta
Názov: Hanácky pohár
Termín: 16.-18.5.2025
Miesto - mesto a štát: Kroměříž, CZE
Spôsob dopravy: OA vlastným
Počet všetkých osôb na pracovnej ceste 4
z toho:
- športovci: 4</t>
  </si>
  <si>
    <t>PV076</t>
  </si>
  <si>
    <t>Cestovné, HP Kroměříž, Mészáros</t>
  </si>
  <si>
    <t>PV077</t>
  </si>
  <si>
    <t>Cestovné, HP Kroměříž, Náhlik</t>
  </si>
  <si>
    <t>PV078</t>
  </si>
  <si>
    <t>Cestovné, HP Kroměříž, Čapliar</t>
  </si>
  <si>
    <t>PV079</t>
  </si>
  <si>
    <t>Stravné, HP Kroměříž</t>
  </si>
  <si>
    <t>PV080</t>
  </si>
  <si>
    <t>69963</t>
  </si>
  <si>
    <t>Kancelárske potreby, obálky, vrecia</t>
  </si>
  <si>
    <t>Gabriel Ježo - HYGPAP</t>
  </si>
  <si>
    <t>PV081</t>
  </si>
  <si>
    <t>70077</t>
  </si>
  <si>
    <t>Kancelárske potreby, tašky</t>
  </si>
  <si>
    <t>Pracovná cesta
Názov: 1.kolo Slovensköho pohára
Termín: 23.-25.5.2025
Miesto - mesto a štát: Čunovo, SVK
Spôsob dopravy: OA vlastným
Počet všetkých osôb na pracovnej ceste 31
z toho:
- športovci: 25
- tréneri + rozhodcovia: 6</t>
  </si>
  <si>
    <t>PV082</t>
  </si>
  <si>
    <t>Cestovné, SP Čunovo, Supák</t>
  </si>
  <si>
    <t>PV083</t>
  </si>
  <si>
    <t>Cestovné, SP Čunovo, Mikula</t>
  </si>
  <si>
    <t>PV084</t>
  </si>
  <si>
    <t>Cestovné, SP Čunovo, Mészáros</t>
  </si>
  <si>
    <t>PV085</t>
  </si>
  <si>
    <t>Cestovné, SP Čunovo, Carasová</t>
  </si>
  <si>
    <t>PV086</t>
  </si>
  <si>
    <t>Cestovné, SP Čunovo, Čapliar</t>
  </si>
  <si>
    <t>PV087</t>
  </si>
  <si>
    <t>Cestovné, SP Čunovo, Michalik</t>
  </si>
  <si>
    <t>PV088</t>
  </si>
  <si>
    <t>Cestovné, SP Čunovo, Bircsák</t>
  </si>
  <si>
    <t>PV089</t>
  </si>
  <si>
    <t>Ošatné, SP Čunovo</t>
  </si>
  <si>
    <t>PV090</t>
  </si>
  <si>
    <t>Stravné, SP Čunovo</t>
  </si>
  <si>
    <t>Pracovná cesta
Názov: 2.kolo Svetového pohára
Termín: 30.-31.5.2025
Miesto - mesto a štát: Lenzing, AUT
Spôsob dopravy: OAvlastným
Počet všetkých osôb na pracovnej ceste 13
z toho:
- športovci: 8
- tréneri + rozhodcovia: 5</t>
  </si>
  <si>
    <t>PV091</t>
  </si>
  <si>
    <t>Cestovné, SP Lenzing, Supák</t>
  </si>
  <si>
    <t>PV092</t>
  </si>
  <si>
    <t>Cestovné, SP Lenzing, Carasová</t>
  </si>
  <si>
    <t>PV093</t>
  </si>
  <si>
    <t>Cestovné, SP Lenzing, Konkoľ</t>
  </si>
  <si>
    <t>PV094</t>
  </si>
  <si>
    <t>Cestovné, SP Lenzing, Jankovič</t>
  </si>
  <si>
    <t>PV095</t>
  </si>
  <si>
    <t>Cestovné, SP Lenzing, Mészáros</t>
  </si>
  <si>
    <t>PV096</t>
  </si>
  <si>
    <t>Stravné, SP Lenzing</t>
  </si>
  <si>
    <t>PV097</t>
  </si>
  <si>
    <t>Ošatné, SP Lenzing</t>
  </si>
  <si>
    <t>FU 5-1/2025</t>
  </si>
  <si>
    <t>250100006</t>
  </si>
  <si>
    <t>Medzinárodný kemp Štoky-prihláška</t>
  </si>
  <si>
    <t>8450033249</t>
  </si>
  <si>
    <t>FU 5-2/2025</t>
  </si>
  <si>
    <t>20220777</t>
  </si>
  <si>
    <t>Štartovné SP Tallinn</t>
  </si>
  <si>
    <t>80386456</t>
  </si>
  <si>
    <t>Eesti Castingu Liit MTU, Tallinn</t>
  </si>
  <si>
    <t>FU 5-3/2025</t>
  </si>
  <si>
    <t>250404</t>
  </si>
  <si>
    <t>Účastnícky poplatok SP Tallinn</t>
  </si>
  <si>
    <t>11914306</t>
  </si>
  <si>
    <t>CastSport OU, Tallinn</t>
  </si>
  <si>
    <t>FU 5-4/2025</t>
  </si>
  <si>
    <t>0387003577</t>
  </si>
  <si>
    <t>FU 5-5/2025</t>
  </si>
  <si>
    <t>1411782932</t>
  </si>
  <si>
    <t>FU 5-6/2025</t>
  </si>
  <si>
    <t>20250515</t>
  </si>
  <si>
    <t>Štartovné a ubytovanie SP Lenzing</t>
  </si>
  <si>
    <t>922913545</t>
  </si>
  <si>
    <t>Austrian Castingsport Federation</t>
  </si>
  <si>
    <t>FU 5-7/2025</t>
  </si>
  <si>
    <t>6804076674</t>
  </si>
  <si>
    <t>Poistenie účastníkov SVK na SP Lenzing</t>
  </si>
  <si>
    <t>Allianz, sk</t>
  </si>
  <si>
    <t>FU 5-8/2025</t>
  </si>
  <si>
    <t>6804076617</t>
  </si>
  <si>
    <t>FU 5/2025</t>
  </si>
  <si>
    <t>BV10008</t>
  </si>
  <si>
    <t>PV098</t>
  </si>
  <si>
    <t>50812</t>
  </si>
  <si>
    <t>Súťažný silon, 300 m</t>
  </si>
  <si>
    <t>40622045</t>
  </si>
  <si>
    <t>Pracovná cesta
Názov: Svetový pohár, 3. kolo
Termín: 6.-8.6.2025
Miesto - mesto a štát: Tallinn, EST
Spôsob dopravy: letecky
Počet všetkých osôb na pracovnej ceste 5
z toho:
- športovci: 5</t>
  </si>
  <si>
    <t>PV099</t>
  </si>
  <si>
    <t>Cestovné, 3.kolo SP Tallinn, Mészáros Jan</t>
  </si>
  <si>
    <t>PV100</t>
  </si>
  <si>
    <t>Cestovné, 3.kolo SP Tallinn, Benko</t>
  </si>
  <si>
    <t>PV101</t>
  </si>
  <si>
    <t>Cestovné, 3.kolo SP Tallinn, Konkoľ</t>
  </si>
  <si>
    <t>PV102</t>
  </si>
  <si>
    <t>Stravné, 3.kolo SP Tallinn</t>
  </si>
  <si>
    <t>PV103</t>
  </si>
  <si>
    <t>22847</t>
  </si>
  <si>
    <t>Tesniaci tmel, 1 ks</t>
  </si>
  <si>
    <t>45615993</t>
  </si>
  <si>
    <t>SVX  s.r.o.</t>
  </si>
  <si>
    <t>PV104</t>
  </si>
  <si>
    <t>Cestovné, M ČR Kroměříž, Mészáros</t>
  </si>
  <si>
    <t>PV105</t>
  </si>
  <si>
    <t>51529</t>
  </si>
  <si>
    <t>Tréningový silon, 300 m</t>
  </si>
  <si>
    <t>PV106</t>
  </si>
  <si>
    <t>PV107</t>
  </si>
  <si>
    <t>PV108</t>
  </si>
  <si>
    <t>51796</t>
  </si>
  <si>
    <t>Silon na náväzce, 300 m</t>
  </si>
  <si>
    <t>Pracovná cesta
Názov: Outdorový tréning
Termín: 6/2025
Miesto - mesto a štát: Nové Zámky, SVK
Spôsob dopravy: OA vlastným
Počet všetkých osôb na pracovnej ceste 13
- športovci: 9 
- tréneri + rozhodcovia: 4</t>
  </si>
  <si>
    <t>PV109</t>
  </si>
  <si>
    <t>Cestovné, testovanie náčinia, Jankovič</t>
  </si>
  <si>
    <t>PV110</t>
  </si>
  <si>
    <t>Cestovné, outdorový tréning, Bircsák</t>
  </si>
  <si>
    <t>PV111</t>
  </si>
  <si>
    <t>Stravné, outdorový tréning</t>
  </si>
  <si>
    <t>Pracovná cesta
Názov: Svetový pohár, 4. kolo 
Termín: 27.-29.6.2025
Miesto - mesto a štát: Iffezheim, GER
Spôsob dopravy: OA vlastným
Počet všetkých osôb na pracovnej ceste 5
z toho:
- športovci: 5</t>
  </si>
  <si>
    <t>PV112</t>
  </si>
  <si>
    <t>Cestovné, 4.kolo SP, Mészáros Jan</t>
  </si>
  <si>
    <t>PV113</t>
  </si>
  <si>
    <t>Cestovné, 4.kolo SP, Michalik</t>
  </si>
  <si>
    <t>PV114</t>
  </si>
  <si>
    <t>Stravné, 4. kolo SP</t>
  </si>
  <si>
    <t>FU 6/2025</t>
  </si>
  <si>
    <t>BV 10009</t>
  </si>
  <si>
    <t>FU 6-1/2025</t>
  </si>
  <si>
    <t>202501</t>
  </si>
  <si>
    <t>Prenájom ihriska TJ Čunovo, 1.-2.kolo SP</t>
  </si>
  <si>
    <t>00688932</t>
  </si>
  <si>
    <t>TJ Čunovo</t>
  </si>
  <si>
    <t>FU 6-2/2025</t>
  </si>
  <si>
    <t>0222025</t>
  </si>
  <si>
    <t>Služby portálu www.sportinfo.sk</t>
  </si>
  <si>
    <t>40391639</t>
  </si>
  <si>
    <t>Ľubomír Striežovský</t>
  </si>
  <si>
    <t>FU 6-3/2025</t>
  </si>
  <si>
    <t>6804108790</t>
  </si>
  <si>
    <t>Poistenie športovcov SP Tallinn</t>
  </si>
  <si>
    <t>Slovenská poisťovňa Allianz</t>
  </si>
  <si>
    <t>FU 6-4/2025</t>
  </si>
  <si>
    <t>Účastnícky poplatok SZRT na MSJ Vicenza</t>
  </si>
  <si>
    <t>FU 6-5/2025</t>
  </si>
  <si>
    <t>FU 6-6/2025</t>
  </si>
  <si>
    <t>1620301</t>
  </si>
  <si>
    <t>Doprava letisko Tallinn-Hotel</t>
  </si>
  <si>
    <t>12891285</t>
  </si>
  <si>
    <t>TAKSO - FIE Zaharenkov</t>
  </si>
  <si>
    <t>FU 6-7/2025</t>
  </si>
  <si>
    <t>15101</t>
  </si>
  <si>
    <t>Doprava Hotel-letisko Tallinn</t>
  </si>
  <si>
    <t>14101220</t>
  </si>
  <si>
    <t>TAKSO - OU Konstantum</t>
  </si>
  <si>
    <t>FU 6-8/2025</t>
  </si>
  <si>
    <t>1312701</t>
  </si>
  <si>
    <t>10745586</t>
  </si>
  <si>
    <t>TAKSO FIE Zuikov</t>
  </si>
  <si>
    <t>FU 6-9/2025</t>
  </si>
  <si>
    <t>FU 6-10/2025</t>
  </si>
  <si>
    <t>20250626</t>
  </si>
  <si>
    <t>Štartovné SP Iffezheim</t>
  </si>
  <si>
    <t>Anglerkameradschaft Iffezheim e.V</t>
  </si>
  <si>
    <t>FU 6-11/2025</t>
  </si>
  <si>
    <t>63390655</t>
  </si>
  <si>
    <t>Platba za tubus so súťažným náčiním</t>
  </si>
  <si>
    <t>FINNAIR</t>
  </si>
  <si>
    <t>FU 6-/2025</t>
  </si>
  <si>
    <t>BV 10010</t>
  </si>
  <si>
    <t>FU 6-12/2025</t>
  </si>
  <si>
    <t>375</t>
  </si>
  <si>
    <t>Prenájom skladu III. Q 2025</t>
  </si>
  <si>
    <t>FU 6-13/2025</t>
  </si>
  <si>
    <t>1020250016</t>
  </si>
  <si>
    <t>Platba za služby SoBe servis 1.polrok 2025</t>
  </si>
  <si>
    <t>47445181</t>
  </si>
  <si>
    <t>SoBe - servis s.r.o.</t>
  </si>
  <si>
    <t>BV10011</t>
  </si>
  <si>
    <t>PV115</t>
  </si>
  <si>
    <t>Sústredenie juniorov, MSJ</t>
  </si>
  <si>
    <t>Juraj Mészáros, +421905235472</t>
  </si>
  <si>
    <t xml:space="preserve">Členský poplatok SZRT do ICSF </t>
  </si>
  <si>
    <t>Kontaktná osoba zodpovedná za vyplnený formulár
meno a priezvisko: Juraj Mészáros
e-mail: meszaros.juraj50@gmail.com
tel. kontakt (mobil): +421 905 235 472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</si>
</sst>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71"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topLeftCell="A131"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7" t="s">
        <v>0</v>
      </c>
      <c r="C1" s="315"/>
      <c r="D1" s="315"/>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5"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5" t="s">
        <v>1358</v>
      </c>
      <c r="C10" s="205"/>
      <c r="D10" s="205"/>
    </row>
    <row r="11" spans="1:4" s="18" customFormat="1" ht="42.75" customHeight="1" x14ac:dyDescent="0.2">
      <c r="A11" s="295" t="s">
        <v>1359</v>
      </c>
      <c r="C11" s="205"/>
      <c r="D11" s="205"/>
    </row>
    <row r="12" spans="1:4" s="18" customFormat="1" ht="20.45" customHeight="1" x14ac:dyDescent="0.2">
      <c r="A12" s="303" t="s">
        <v>1378</v>
      </c>
      <c r="C12" s="205"/>
      <c r="D12" s="205"/>
    </row>
    <row r="13" spans="1:4" s="18" customFormat="1" ht="23.45" customHeight="1" x14ac:dyDescent="0.2">
      <c r="A13" s="308"/>
      <c r="C13" s="205"/>
      <c r="D13" s="205"/>
    </row>
    <row r="14" spans="1:4" s="18" customFormat="1" ht="18" x14ac:dyDescent="0.2">
      <c r="A14" s="309" t="s">
        <v>5</v>
      </c>
      <c r="C14" s="205"/>
      <c r="D14" s="205"/>
    </row>
    <row r="15" spans="1:4" ht="16.350000000000001" customHeight="1" x14ac:dyDescent="0.2">
      <c r="A15" s="127"/>
      <c r="C15" s="21"/>
    </row>
    <row r="16" spans="1:4" ht="306" x14ac:dyDescent="0.2">
      <c r="A16" s="297" t="s">
        <v>6</v>
      </c>
      <c r="C16" s="21"/>
    </row>
    <row r="17" spans="1:4" ht="17.45" customHeight="1" x14ac:dyDescent="0.2">
      <c r="A17" s="21"/>
      <c r="C17" s="21"/>
    </row>
    <row r="18" spans="1:4" ht="226.35" customHeight="1" x14ac:dyDescent="0.2">
      <c r="A18" s="297" t="s">
        <v>7</v>
      </c>
      <c r="B18" s="257"/>
      <c r="C18" s="21"/>
    </row>
    <row r="19" spans="1:4" ht="30.6" customHeight="1" x14ac:dyDescent="0.2">
      <c r="A19" s="21"/>
      <c r="B19" s="257"/>
      <c r="C19" s="21"/>
    </row>
    <row r="20" spans="1:4" ht="26.25" customHeight="1" x14ac:dyDescent="0.2">
      <c r="A20" s="298" t="s">
        <v>8</v>
      </c>
      <c r="C20" s="21"/>
    </row>
    <row r="21" spans="1:4" ht="38.25" x14ac:dyDescent="0.2">
      <c r="A21" s="19" t="s">
        <v>9</v>
      </c>
      <c r="C21" s="316"/>
      <c r="D21" s="316"/>
    </row>
    <row r="22" spans="1:4" x14ac:dyDescent="0.2">
      <c r="C22" s="317"/>
      <c r="D22" s="316"/>
    </row>
    <row r="23" spans="1:4" ht="63.75" x14ac:dyDescent="0.2">
      <c r="A23" s="23" t="s">
        <v>1379</v>
      </c>
      <c r="C23" s="255"/>
      <c r="D23" s="256"/>
    </row>
    <row r="24" spans="1:4" ht="12.75" customHeight="1" x14ac:dyDescent="0.2">
      <c r="C24" s="313"/>
      <c r="D24" s="314"/>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3" t="s">
        <v>14</v>
      </c>
      <c r="C43" s="22"/>
    </row>
    <row r="44" spans="1:3" ht="64.5" customHeight="1" x14ac:dyDescent="0.2">
      <c r="A44" s="299" t="s">
        <v>1365</v>
      </c>
      <c r="C44" s="22"/>
    </row>
    <row r="45" spans="1:3" ht="12.75" customHeight="1" x14ac:dyDescent="0.2">
      <c r="A45" s="292"/>
      <c r="C45" s="22"/>
    </row>
    <row r="46" spans="1:3" ht="41.45" customHeight="1" x14ac:dyDescent="0.2">
      <c r="A46" s="300" t="s">
        <v>15</v>
      </c>
      <c r="C46" s="22"/>
    </row>
    <row r="47" spans="1:3" ht="11.45" customHeight="1" x14ac:dyDescent="0.2"/>
    <row r="48" spans="1:3" x14ac:dyDescent="0.2">
      <c r="A48" s="301"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7"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0" t="s">
        <v>1389</v>
      </c>
    </row>
    <row r="73" spans="1:1" ht="38.25" x14ac:dyDescent="0.2">
      <c r="A73" s="23" t="s">
        <v>1390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4"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6"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6" t="s">
        <v>23</v>
      </c>
    </row>
    <row r="129" spans="1:1" ht="15.75" customHeight="1" x14ac:dyDescent="0.2">
      <c r="A129" s="305" t="s">
        <v>55</v>
      </c>
    </row>
    <row r="130" spans="1:1" ht="12.75" customHeight="1" x14ac:dyDescent="0.2">
      <c r="A130" s="23"/>
    </row>
    <row r="131" spans="1:1" x14ac:dyDescent="0.2">
      <c r="A131" s="296" t="s">
        <v>56</v>
      </c>
    </row>
    <row r="132" spans="1:1" ht="40.700000000000003" customHeight="1" x14ac:dyDescent="0.2">
      <c r="A132" s="23" t="s">
        <v>1375</v>
      </c>
    </row>
    <row r="133" spans="1:1" ht="61.5" customHeight="1" x14ac:dyDescent="0.2">
      <c r="A133" s="302" t="s">
        <v>1387</v>
      </c>
    </row>
    <row r="134" spans="1:1" x14ac:dyDescent="0.2">
      <c r="A134" s="260" t="s">
        <v>1388</v>
      </c>
    </row>
    <row r="135" spans="1:1" ht="102" x14ac:dyDescent="0.2">
      <c r="A135" s="302" t="s">
        <v>1376</v>
      </c>
    </row>
    <row r="136" spans="1:1" x14ac:dyDescent="0.2">
      <c r="A136"/>
    </row>
    <row r="137" spans="1:1" ht="71.45" customHeight="1" x14ac:dyDescent="0.2">
      <c r="A137" s="301"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8" t="s">
        <v>57</v>
      </c>
      <c r="B1" s="318"/>
      <c r="C1" s="318"/>
      <c r="D1" s="318"/>
      <c r="E1" s="318"/>
      <c r="F1" s="318"/>
      <c r="G1" s="318"/>
      <c r="H1" s="318"/>
      <c r="I1" s="52"/>
      <c r="J1" s="37"/>
    </row>
    <row r="2" spans="1:11" ht="15.75" x14ac:dyDescent="0.25">
      <c r="A2" s="324" t="s">
        <v>58</v>
      </c>
      <c r="B2" s="324"/>
      <c r="C2" s="324"/>
      <c r="D2" s="324"/>
      <c r="E2" s="324"/>
      <c r="F2" s="324"/>
      <c r="G2" s="324"/>
      <c r="H2" s="322" t="str">
        <f>+Doklady!I100</f>
        <v>V2</v>
      </c>
      <c r="I2" s="322"/>
    </row>
    <row r="3" spans="1:11" ht="15" x14ac:dyDescent="0.25">
      <c r="A3" s="40"/>
      <c r="B3" s="40"/>
      <c r="C3" s="40"/>
      <c r="D3" s="40"/>
      <c r="E3" s="40"/>
      <c r="F3" s="40"/>
      <c r="G3" s="40"/>
      <c r="H3" s="323">
        <f>+Doklady!I101</f>
        <v>45887</v>
      </c>
      <c r="I3" s="323"/>
    </row>
    <row r="4" spans="1:11" ht="15.75" customHeight="1" x14ac:dyDescent="0.2">
      <c r="A4" s="41" t="s">
        <v>59</v>
      </c>
      <c r="B4" s="319" t="s">
        <v>60</v>
      </c>
      <c r="C4" s="320"/>
      <c r="D4" s="320"/>
      <c r="E4" s="321"/>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8" priority="2" stopIfTrue="1">
      <formula>$A78&lt;&gt;""</formula>
    </cfRule>
  </conditionalFormatting>
  <conditionalFormatting sqref="A8:I76 I78">
    <cfRule type="expression" dxfId="107" priority="7" stopIfTrue="1">
      <formula>$A8&lt;&gt;""</formula>
    </cfRule>
  </conditionalFormatting>
  <conditionalFormatting sqref="B78:H2888">
    <cfRule type="expression" dxfId="106" priority="3" stopIfTrue="1">
      <formula>$A78&lt;&gt;""</formula>
    </cfRule>
  </conditionalFormatting>
  <conditionalFormatting sqref="D2886:D2913">
    <cfRule type="expression" dxfId="10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7" t="s">
        <v>311</v>
      </c>
      <c r="B1" s="328"/>
      <c r="C1" s="174">
        <v>45838</v>
      </c>
      <c r="D1" s="26"/>
      <c r="G1" s="252">
        <v>45688</v>
      </c>
    </row>
    <row r="2" spans="1:7" ht="15" x14ac:dyDescent="0.25">
      <c r="A2" s="28"/>
      <c r="B2" s="28"/>
      <c r="G2" s="252">
        <v>45716</v>
      </c>
    </row>
    <row r="3" spans="1:7" ht="14.25" x14ac:dyDescent="0.2">
      <c r="A3" s="30" t="s">
        <v>312</v>
      </c>
      <c r="B3" s="325" t="str">
        <f>INDEX(Adr!B:B,Doklady!B102+1)</f>
        <v>Slovenský zväz rybolovnej techniky</v>
      </c>
      <c r="C3" s="325"/>
      <c r="D3" s="325"/>
      <c r="G3" s="252">
        <v>45747</v>
      </c>
    </row>
    <row r="4" spans="1:7" ht="14.25" x14ac:dyDescent="0.2">
      <c r="A4" s="30" t="s">
        <v>313</v>
      </c>
      <c r="B4" s="29" t="str">
        <f>RIGHT("0000"&amp;INDEX(Adr!A:A,Doklady!B102+1),8)</f>
        <v>31871526</v>
      </c>
      <c r="G4" s="252">
        <v>45777</v>
      </c>
    </row>
    <row r="5" spans="1:7" ht="14.25" x14ac:dyDescent="0.2">
      <c r="A5" s="30" t="s">
        <v>314</v>
      </c>
      <c r="B5" s="29" t="str">
        <f>INDEX(Adr!D:D,Doklady!B102+1)&amp;", "&amp;INDEX(Adr!E:E,Doklady!B102+1)</f>
        <v>Svornosti 69, Nové Zámky</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39020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39020</v>
      </c>
      <c r="G15" s="252"/>
    </row>
    <row r="16" spans="1:7" ht="14.25" x14ac:dyDescent="0.2">
      <c r="G16" s="252"/>
    </row>
    <row r="17" spans="1:5" ht="72" customHeight="1" x14ac:dyDescent="0.2">
      <c r="A17" s="326" t="s">
        <v>328</v>
      </c>
      <c r="B17" s="326"/>
      <c r="C17" s="326"/>
      <c r="D17" s="326"/>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37" t="s">
        <v>1503</v>
      </c>
      <c r="B1" s="337"/>
      <c r="C1" s="337"/>
      <c r="D1" s="337"/>
      <c r="E1" s="337"/>
      <c r="F1" s="337"/>
      <c r="G1" s="337"/>
      <c r="H1" s="337"/>
      <c r="I1" s="337"/>
    </row>
    <row r="2" spans="1:26" ht="7.5" customHeight="1" x14ac:dyDescent="0.2">
      <c r="C2" s="8"/>
      <c r="D2" s="8"/>
      <c r="E2" s="8"/>
      <c r="F2" s="8"/>
      <c r="G2" s="8"/>
      <c r="H2" s="8"/>
      <c r="I2" s="8"/>
    </row>
    <row r="3" spans="1:26" s="9" customFormat="1" ht="26.1" customHeight="1" x14ac:dyDescent="0.2">
      <c r="B3" s="160" t="s">
        <v>59</v>
      </c>
      <c r="C3" s="338" t="str">
        <f>INDEX(Adr!B2:B87,Doklady!B102)</f>
        <v>Slovenský zväz rybolovnej techniky</v>
      </c>
      <c r="D3" s="338"/>
      <c r="E3" s="338"/>
      <c r="F3" s="338"/>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31871526</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Svornosti 69, Nové Zámky, 940 77</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9" t="s">
        <v>333</v>
      </c>
      <c r="F9" s="340"/>
      <c r="J9" s="8"/>
      <c r="L9" s="118"/>
      <c r="M9" s="118"/>
      <c r="N9" s="118"/>
      <c r="O9" s="118"/>
      <c r="P9" s="118"/>
      <c r="Q9" s="118"/>
      <c r="R9" s="118"/>
      <c r="S9" s="118"/>
    </row>
    <row r="10" spans="1:26" ht="18" x14ac:dyDescent="0.25">
      <c r="A10" s="69" t="s">
        <v>317</v>
      </c>
      <c r="B10" s="70" t="s">
        <v>318</v>
      </c>
      <c r="C10" s="126">
        <f>SUMIF(FP!J:J,Doklady!$B$1&amp;A10,FP!D:D)</f>
        <v>0</v>
      </c>
      <c r="D10" s="126">
        <f>C10-E10</f>
        <v>0</v>
      </c>
      <c r="E10" s="330">
        <f>SUMIF(K:K,A10,I:I)</f>
        <v>0</v>
      </c>
      <c r="F10" s="331"/>
      <c r="L10" s="120" t="s">
        <v>334</v>
      </c>
      <c r="M10" s="118"/>
      <c r="N10" s="118"/>
      <c r="O10" s="118"/>
      <c r="P10" s="118"/>
      <c r="Q10" s="118"/>
      <c r="R10" s="118"/>
      <c r="S10" s="118"/>
    </row>
    <row r="11" spans="1:26" ht="18" x14ac:dyDescent="0.25">
      <c r="A11" s="69" t="s">
        <v>319</v>
      </c>
      <c r="B11" s="70" t="s">
        <v>320</v>
      </c>
      <c r="C11" s="126">
        <f>SUMIF(FP!J:J,Doklady!$B$1&amp;A11,FP!D:D)</f>
        <v>39020</v>
      </c>
      <c r="D11" s="126">
        <f>+C11-E11</f>
        <v>39020</v>
      </c>
      <c r="E11" s="341">
        <f>+I39-I42+I44-I47</f>
        <v>0</v>
      </c>
      <c r="F11" s="342"/>
      <c r="J11" s="176"/>
      <c r="L11" s="161" t="str">
        <f>L41</f>
        <v>a - rybolovná technika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0">
        <f>SUMIF(K:K,A12,I:I)</f>
        <v>0</v>
      </c>
      <c r="F12" s="331"/>
      <c r="J12" s="177"/>
      <c r="L12" s="161" t="str">
        <f>L42</f>
        <v>a - rybolovná technika - kapitálové transfery</v>
      </c>
      <c r="N12" s="118"/>
      <c r="O12" s="118"/>
      <c r="P12" s="118"/>
      <c r="Q12" s="118"/>
      <c r="R12" s="118"/>
      <c r="S12" s="118"/>
    </row>
    <row r="13" spans="1:26" ht="18" x14ac:dyDescent="0.25">
      <c r="A13" s="69" t="s">
        <v>323</v>
      </c>
      <c r="B13" s="70" t="s">
        <v>324</v>
      </c>
      <c r="C13" s="126">
        <f>SUMIF(FP!J:J,Doklady!$B$1&amp;A13,FP!D:D)</f>
        <v>0</v>
      </c>
      <c r="D13" s="126">
        <f>C13-E13</f>
        <v>0</v>
      </c>
      <c r="E13" s="330">
        <f>SUMIF(K:K,A13,I:I)</f>
        <v>0</v>
      </c>
      <c r="F13" s="331"/>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3">
        <f>SUMIF(K:K,A14,I:I)</f>
        <v>0</v>
      </c>
      <c r="F14" s="344"/>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50" t="s">
        <v>336</v>
      </c>
      <c r="C16" s="351"/>
      <c r="D16" s="351"/>
      <c r="E16" s="351"/>
      <c r="F16" s="351"/>
      <c r="G16" s="351"/>
      <c r="H16" s="352"/>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5" t="s">
        <v>339</v>
      </c>
      <c r="C17" s="345"/>
      <c r="D17" s="345"/>
      <c r="E17" s="345"/>
      <c r="F17" s="345"/>
      <c r="G17" s="345"/>
      <c r="H17" s="345"/>
      <c r="I17" s="73">
        <f>SUMIF(FP!I:I,Doklady!$B$1&amp;A17,FP!D:D)</f>
        <v>39020</v>
      </c>
      <c r="T17" s="86"/>
    </row>
    <row r="18" spans="1:20" x14ac:dyDescent="0.2">
      <c r="A18" s="135" t="s">
        <v>340</v>
      </c>
      <c r="B18" s="345" t="s">
        <v>341</v>
      </c>
      <c r="C18" s="345"/>
      <c r="D18" s="345"/>
      <c r="E18" s="345"/>
      <c r="F18" s="345"/>
      <c r="G18" s="345"/>
      <c r="H18" s="345"/>
      <c r="I18" s="73">
        <f>SUMIF(FP!I:I,Doklady!$B$1&amp;A18,FP!D:D)</f>
        <v>0</v>
      </c>
    </row>
    <row r="19" spans="1:20" x14ac:dyDescent="0.2">
      <c r="A19" s="115" t="s">
        <v>342</v>
      </c>
      <c r="B19" s="345" t="s">
        <v>343</v>
      </c>
      <c r="C19" s="345"/>
      <c r="D19" s="345"/>
      <c r="E19" s="345"/>
      <c r="F19" s="345"/>
      <c r="G19" s="345"/>
      <c r="H19" s="345"/>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53" t="s">
        <v>349</v>
      </c>
      <c r="C22" s="354"/>
      <c r="D22" s="354"/>
      <c r="E22" s="354"/>
      <c r="F22" s="354"/>
      <c r="G22" s="354"/>
      <c r="H22" s="355"/>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46" t="s">
        <v>355</v>
      </c>
      <c r="C25" s="347"/>
      <c r="D25" s="347"/>
      <c r="E25" s="347"/>
      <c r="F25" s="347"/>
      <c r="G25" s="347"/>
      <c r="H25" s="348"/>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56"/>
      <c r="C32" s="357"/>
      <c r="D32" s="357"/>
      <c r="E32" s="357"/>
      <c r="F32" s="357"/>
      <c r="G32" s="357"/>
      <c r="H32" s="358"/>
      <c r="I32" s="73">
        <f>SUMIF(FP!I:I,Doklady!$B$1&amp;A32,FP!D:D)</f>
        <v>0</v>
      </c>
      <c r="T32" s="86"/>
    </row>
    <row r="33" spans="1:21" hidden="1" x14ac:dyDescent="0.2">
      <c r="A33" s="115" t="s">
        <v>367</v>
      </c>
      <c r="B33" s="356"/>
      <c r="C33" s="357"/>
      <c r="D33" s="357"/>
      <c r="E33" s="357"/>
      <c r="F33" s="357"/>
      <c r="G33" s="357"/>
      <c r="H33" s="358"/>
      <c r="I33" s="73">
        <f>SUMIF(FP!I:I,Doklady!$B$1&amp;A33,FP!D:D)</f>
        <v>0</v>
      </c>
      <c r="T33" s="86"/>
    </row>
    <row r="34" spans="1:21" hidden="1" x14ac:dyDescent="0.2">
      <c r="A34" s="135" t="s">
        <v>368</v>
      </c>
      <c r="B34" s="359"/>
      <c r="C34" s="359"/>
      <c r="D34" s="359"/>
      <c r="E34" s="359"/>
      <c r="F34" s="359"/>
      <c r="G34" s="359"/>
      <c r="H34" s="359"/>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rybolovná technika</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7804</v>
      </c>
      <c r="G39" s="78">
        <f>+MAX(I39-C39-D39-E39-F39-H39,0)</f>
        <v>31216</v>
      </c>
      <c r="H39" s="78">
        <f>+IFERROR(VLOOKUP(K40&amp;" - kapitálové transfery",B$53:C$90,2,0),0)</f>
        <v>0</v>
      </c>
      <c r="I39" s="73">
        <f>SUMIF(FP!K:K,K40,FP!D:D)</f>
        <v>39020</v>
      </c>
      <c r="L39" s="84">
        <f>COUNTIF(FP!N:N,Doklady!B1&amp;"aK")</f>
        <v>0</v>
      </c>
      <c r="T39" s="86"/>
    </row>
    <row r="40" spans="1:21" x14ac:dyDescent="0.2">
      <c r="A40" s="115" t="s">
        <v>338</v>
      </c>
      <c r="B40" s="116" t="s">
        <v>377</v>
      </c>
      <c r="C40" s="78">
        <f>DSUM(Doklady!A103:J10000,"GGG",Spolu!L40:M42)</f>
        <v>3626.4299999999994</v>
      </c>
      <c r="D40" s="78">
        <f>DSUM(Doklady!A103:J10000,"GGG",Spolu!N40:O42)</f>
        <v>6969.05</v>
      </c>
      <c r="E40" s="78">
        <f>DSUM(Doklady!A103:J10000,"GGG",Spolu!P40:Q42)</f>
        <v>24209.799999999996</v>
      </c>
      <c r="F40" s="78">
        <f>DSUM(Doklady!A103:J10000,"GGG",Spolu!R40:S42)</f>
        <v>4214.72</v>
      </c>
      <c r="G40" s="78">
        <f>DSUM(Doklady!A103:J10000,"GGG",Spolu!T40:U42)-H40</f>
        <v>0</v>
      </c>
      <c r="H40" s="78">
        <f>+IFERROR(VLOOKUP(K40&amp;" - kapitálové transfery",B$53:D$90,3,0),0)</f>
        <v>0</v>
      </c>
      <c r="I40" s="73">
        <f>+C40+D40+E40+F40+G40+H40</f>
        <v>39020</v>
      </c>
      <c r="J40" s="218" t="str">
        <f>+K45</f>
        <v>.</v>
      </c>
      <c r="K40" s="218" t="str">
        <f>IF(L38&gt;0,INDEX(FP!K:K,Doklady!B2),".")</f>
        <v>rybolovná technika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rybolovná technika - bežné transfery</v>
      </c>
      <c r="M41" s="120">
        <v>1</v>
      </c>
      <c r="N41" s="161" t="str">
        <f>+L41</f>
        <v>a - rybolovná technika - bežné transfery</v>
      </c>
      <c r="O41" s="120">
        <v>2</v>
      </c>
      <c r="P41" s="161" t="str">
        <f>+L41</f>
        <v>a - rybolovná technika - bežné transfery</v>
      </c>
      <c r="Q41" s="120">
        <v>3</v>
      </c>
      <c r="R41" s="161" t="str">
        <f>+L41</f>
        <v>a - rybolovná technika - bežné transfery</v>
      </c>
      <c r="S41" s="120">
        <v>4</v>
      </c>
      <c r="T41" s="161" t="str">
        <f>+L41</f>
        <v>a - rybolovná technika - bežné transfery</v>
      </c>
      <c r="U41" s="120">
        <v>5</v>
      </c>
    </row>
    <row r="42" spans="1:21" ht="10.5" customHeight="1" x14ac:dyDescent="0.2">
      <c r="A42" s="115" t="s">
        <v>338</v>
      </c>
      <c r="B42" s="116" t="s">
        <v>380</v>
      </c>
      <c r="C42" s="73">
        <f>+C40</f>
        <v>3626.4299999999994</v>
      </c>
      <c r="D42" s="216">
        <f>+D40</f>
        <v>6969.05</v>
      </c>
      <c r="E42" s="216">
        <f>+E40</f>
        <v>24209.799999999996</v>
      </c>
      <c r="F42" s="216">
        <f>+MIN(F39:F40)</f>
        <v>4214.72</v>
      </c>
      <c r="G42" s="216">
        <f>+MIN(G39+MAX(F39-F40,0)-MAX(E40-E39,0)-MAX(D40-D39,0)-MAX(C40-C39,0),G40)</f>
        <v>0</v>
      </c>
      <c r="H42" s="216">
        <f>+MIN(H39:H40)</f>
        <v>0</v>
      </c>
      <c r="I42" s="73">
        <f>+C42+D42+E42+MIN(F39:F40)+G42+H42</f>
        <v>39020</v>
      </c>
      <c r="J42" s="219">
        <f>+K47</f>
        <v>0</v>
      </c>
      <c r="K42" s="219">
        <f>+I42-H42</f>
        <v>39020</v>
      </c>
      <c r="L42" s="161" t="str">
        <f>+SUBSTITUTE(L41,"bežné","kapitálové")</f>
        <v>a - rybolovná technika - kapitálové transfery</v>
      </c>
      <c r="M42" s="120">
        <v>1</v>
      </c>
      <c r="N42" s="161" t="str">
        <f>+L42</f>
        <v>a - rybolovná technika - kapitálové transfery</v>
      </c>
      <c r="O42" s="120">
        <v>2</v>
      </c>
      <c r="P42" s="161" t="str">
        <f>+L42</f>
        <v>a - rybolovná technika - kapitálové transfery</v>
      </c>
      <c r="Q42" s="120">
        <v>3</v>
      </c>
      <c r="R42" s="161" t="str">
        <f>+L42</f>
        <v>a - rybolovná technika - kapitálové transfery</v>
      </c>
      <c r="S42" s="120">
        <v>4</v>
      </c>
      <c r="T42" s="161" t="str">
        <f>+L42</f>
        <v>a - rybolovná technika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2"/>
      <c r="B50" s="333"/>
      <c r="C50" s="333"/>
      <c r="D50" s="333"/>
      <c r="E50" s="333"/>
      <c r="F50" s="333"/>
      <c r="G50" s="333"/>
      <c r="H50" s="333"/>
      <c r="I50" s="333"/>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rybolovná technika - bežné transfery</v>
      </c>
      <c r="C53" s="73">
        <f>IF(A53&lt;&gt;"",INDEX(FP!D:D,Doklady!B$2+(ROW()-53)),"")</f>
        <v>39020</v>
      </c>
      <c r="D53" s="73">
        <f>IF(A53&lt;&gt;"",Doklady!I1-Doklady!J1,"")</f>
        <v>39020.000000000015</v>
      </c>
      <c r="E53" s="73">
        <f>IF(A53&lt;&gt;"",MIN(D53,C53)*Doklady!C1/(1-Doklady!C1),"")</f>
        <v>0</v>
      </c>
      <c r="F53" s="71">
        <f>IF(A53&lt;&gt;"",Doklady!J1,"")</f>
        <v>0</v>
      </c>
      <c r="G53" s="73">
        <f>+IFERROR(HLOOKUP(IF(RIGHT(B53,15)="bežné transfery",LEFT(B53,LEN(B53)-18),0),$J$40:$K$42,3,0),MIN(C53,D53))</f>
        <v>39020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39020</v>
      </c>
      <c r="D130" s="228">
        <f t="shared" ref="D130:I130" si="9">SUM(D53:D129)</f>
        <v>39020.000000000015</v>
      </c>
      <c r="E130" s="228">
        <f t="shared" si="9"/>
        <v>0</v>
      </c>
      <c r="F130" s="228">
        <f t="shared" si="9"/>
        <v>0</v>
      </c>
      <c r="G130" s="228">
        <f t="shared" si="9"/>
        <v>39020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378">
        <v>46114</v>
      </c>
      <c r="C140" s="229"/>
      <c r="D140" s="349" t="s">
        <v>955</v>
      </c>
      <c r="E140" s="349"/>
      <c r="F140" s="349"/>
      <c r="G140" s="349"/>
      <c r="H140" s="349"/>
      <c r="I140" s="349"/>
      <c r="J140" s="85"/>
    </row>
    <row r="141" spans="1:26" ht="68.25" customHeight="1" x14ac:dyDescent="0.2">
      <c r="A141" s="9"/>
      <c r="B141" s="282" t="s">
        <v>1948</v>
      </c>
      <c r="C141" s="214"/>
      <c r="D141" s="329" t="s">
        <v>397</v>
      </c>
      <c r="E141" s="329"/>
      <c r="F141" s="329"/>
      <c r="G141" s="329"/>
      <c r="H141" s="329"/>
      <c r="I141" s="329"/>
      <c r="J141" s="85"/>
    </row>
    <row r="142" spans="1:26" ht="12.75" x14ac:dyDescent="0.2">
      <c r="A142" s="9"/>
      <c r="B142" s="281"/>
      <c r="C142" s="214"/>
      <c r="D142" s="263"/>
      <c r="E142" s="263"/>
      <c r="F142" s="263"/>
      <c r="G142" s="263"/>
      <c r="H142" s="263"/>
      <c r="I142" s="263"/>
      <c r="J142" s="85"/>
    </row>
    <row r="143" spans="1:26" ht="12.75" x14ac:dyDescent="0.2">
      <c r="A143" s="9"/>
      <c r="B143" s="281"/>
      <c r="C143" s="214"/>
      <c r="D143" s="263"/>
      <c r="E143" s="263"/>
      <c r="F143" s="263"/>
      <c r="G143" s="263"/>
      <c r="H143" s="263"/>
      <c r="I143" s="263"/>
      <c r="J143" s="85"/>
    </row>
    <row r="144" spans="1:26" ht="12.75" x14ac:dyDescent="0.2">
      <c r="A144" s="9"/>
      <c r="B144" s="282"/>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4" priority="43" stopIfTrue="1" operator="lessThanOrEqual">
      <formula>0</formula>
    </cfRule>
    <cfRule type="cellIs" dxfId="103" priority="44" stopIfTrue="1" operator="greaterThan">
      <formula>0</formula>
    </cfRule>
  </conditionalFormatting>
  <conditionalFormatting sqref="D53:D129">
    <cfRule type="expression" dxfId="102" priority="31" stopIfTrue="1">
      <formula>$C53=$D53</formula>
    </cfRule>
    <cfRule type="expression" dxfId="101" priority="33" stopIfTrue="1">
      <formula>$C53&lt;&gt;$D53</formula>
    </cfRule>
  </conditionalFormatting>
  <conditionalFormatting sqref="E9:F9">
    <cfRule type="expression" dxfId="100" priority="38" stopIfTrue="1">
      <formula>SUM($E$10:$F$14)&gt;0</formula>
    </cfRule>
  </conditionalFormatting>
  <conditionalFormatting sqref="G53:G129">
    <cfRule type="expression" dxfId="99" priority="13" stopIfTrue="1">
      <formula>$C53=$G53</formula>
    </cfRule>
    <cfRule type="expression" dxfId="98" priority="14" stopIfTrue="1">
      <formula>$C53&lt;&gt;$G53</formula>
    </cfRule>
  </conditionalFormatting>
  <conditionalFormatting sqref="I42">
    <cfRule type="cellIs" dxfId="97" priority="1" stopIfTrue="1" operator="greaterThan">
      <formula>0</formula>
    </cfRule>
  </conditionalFormatting>
  <conditionalFormatting sqref="I47">
    <cfRule type="cellIs" dxfId="96" priority="15" stopIfTrue="1" operator="greaterThan">
      <formula>0</formula>
    </cfRule>
  </conditionalFormatting>
  <conditionalFormatting sqref="I53:I129">
    <cfRule type="cellIs" dxfId="95" priority="40" stopIfTrue="1" operator="equal">
      <formula>0</formula>
    </cfRule>
    <cfRule type="cellIs" dxfId="9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P104" sqref="P10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rybolovná technika - bežné transfery</v>
      </c>
      <c r="B1" s="232" t="str">
        <f>INDEX(Adr!A:A,B102+1)</f>
        <v>31871526</v>
      </c>
      <c r="C1" s="233">
        <f>IF(ROW()&lt;=B$3,INDEX(FP!E:E,B$2+ROW()-1),"")</f>
        <v>0</v>
      </c>
      <c r="D1" s="234" t="str">
        <f>IF(ROW()&lt;=B$3,INDEX(FP!F:F,B$2+ROW()-1),"")</f>
        <v>a</v>
      </c>
      <c r="E1" s="234"/>
      <c r="F1" s="234" t="str">
        <f>IF(ROW()&lt;=B$3,INDEX(FP!G:G,B$2+ROW()-1),"")</f>
        <v>026 02</v>
      </c>
      <c r="G1" s="234"/>
      <c r="H1" s="235" t="str">
        <f>IF(ROW()&lt;=B$3,INDEX(FP!C:C,B$2+ROW()-1),"")</f>
        <v>rybolovná technika - bežné transfery</v>
      </c>
      <c r="I1" s="236">
        <f t="shared" ref="I1:I32" si="0">IF(ROW()&lt;=B$3,SUMIF(A$107:A$10042,A1,I$107:I$10042),"")</f>
        <v>39020.000000000015</v>
      </c>
      <c r="J1" s="236">
        <f t="shared" ref="J1:J32" si="1">IF(ROW()&lt;=B$3,SUMIFS(I$103:I$50042,A$103:A$50042,K1,J$103:J$50042,L1),"")</f>
        <v>0</v>
      </c>
      <c r="K1" s="110" t="str">
        <f>$A1</f>
        <v>a - rybolovná technika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79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0" t="s">
        <v>1504</v>
      </c>
      <c r="B100" s="360"/>
      <c r="C100" s="360"/>
      <c r="D100" s="360"/>
      <c r="E100" s="360"/>
      <c r="F100" s="360"/>
      <c r="G100" s="360"/>
      <c r="H100" s="360"/>
      <c r="I100" s="362" t="s">
        <v>1487</v>
      </c>
      <c r="J100" s="362"/>
      <c r="K100" s="89"/>
    </row>
    <row r="101" spans="1:25" ht="15.75" x14ac:dyDescent="0.25">
      <c r="A101" s="363"/>
      <c r="B101" s="363"/>
      <c r="C101" s="363"/>
      <c r="D101" s="363"/>
      <c r="E101" s="363"/>
      <c r="F101" s="363"/>
      <c r="G101" s="363"/>
      <c r="H101" s="363"/>
      <c r="I101" s="361">
        <v>45887</v>
      </c>
      <c r="J101" s="361"/>
    </row>
    <row r="102" spans="1:25" ht="14.25" x14ac:dyDescent="0.2">
      <c r="A102" s="249" t="s">
        <v>402</v>
      </c>
      <c r="B102" s="250">
        <v>71</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4" t="s">
        <v>411</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1505</v>
      </c>
      <c r="B107" s="14" t="s">
        <v>1506</v>
      </c>
      <c r="C107" s="14" t="s">
        <v>1507</v>
      </c>
      <c r="D107" s="16">
        <v>45660</v>
      </c>
      <c r="E107" s="16"/>
      <c r="F107" s="14" t="s">
        <v>1508</v>
      </c>
      <c r="G107" s="14" t="s">
        <v>1509</v>
      </c>
      <c r="H107" s="14" t="s">
        <v>1510</v>
      </c>
      <c r="I107" s="15">
        <v>23.2</v>
      </c>
      <c r="J107" s="77">
        <v>4</v>
      </c>
      <c r="K107" s="92"/>
    </row>
    <row r="108" spans="1:25" ht="22.5" x14ac:dyDescent="0.2">
      <c r="A108" s="14" t="s">
        <v>1505</v>
      </c>
      <c r="B108" s="14" t="s">
        <v>1511</v>
      </c>
      <c r="C108" s="14" t="s">
        <v>1511</v>
      </c>
      <c r="D108" s="16">
        <v>45664</v>
      </c>
      <c r="E108" s="16"/>
      <c r="F108" s="14" t="s">
        <v>1512</v>
      </c>
      <c r="G108" s="14"/>
      <c r="H108" s="14" t="s">
        <v>955</v>
      </c>
      <c r="I108" s="15">
        <v>188.08</v>
      </c>
      <c r="J108" s="77">
        <v>3</v>
      </c>
      <c r="K108" s="92"/>
    </row>
    <row r="109" spans="1:25" ht="12.75" x14ac:dyDescent="0.2">
      <c r="A109" s="14" t="s">
        <v>1505</v>
      </c>
      <c r="B109" s="14" t="s">
        <v>1513</v>
      </c>
      <c r="C109" s="14" t="s">
        <v>1514</v>
      </c>
      <c r="D109" s="16">
        <v>45680</v>
      </c>
      <c r="E109" s="16"/>
      <c r="F109" s="14" t="s">
        <v>1515</v>
      </c>
      <c r="G109" s="14" t="s">
        <v>1516</v>
      </c>
      <c r="H109" s="14" t="s">
        <v>1517</v>
      </c>
      <c r="I109" s="15">
        <v>10.5</v>
      </c>
      <c r="J109" s="77">
        <v>4</v>
      </c>
      <c r="K109" s="92"/>
    </row>
    <row r="110" spans="1:25" ht="22.5" x14ac:dyDescent="0.2">
      <c r="A110" s="14" t="s">
        <v>1505</v>
      </c>
      <c r="B110" s="14" t="s">
        <v>1518</v>
      </c>
      <c r="C110" s="14" t="s">
        <v>1519</v>
      </c>
      <c r="D110" s="16">
        <v>45681</v>
      </c>
      <c r="E110" s="16"/>
      <c r="F110" s="14" t="s">
        <v>1520</v>
      </c>
      <c r="G110" s="14" t="s">
        <v>1521</v>
      </c>
      <c r="H110" s="14" t="s">
        <v>1522</v>
      </c>
      <c r="I110" s="15">
        <v>360</v>
      </c>
      <c r="J110" s="77">
        <v>1</v>
      </c>
      <c r="K110" s="92"/>
    </row>
    <row r="111" spans="1:25" ht="112.5" x14ac:dyDescent="0.2">
      <c r="A111" s="14" t="s">
        <v>1505</v>
      </c>
      <c r="B111" s="14"/>
      <c r="C111" s="14"/>
      <c r="D111" s="16">
        <v>45684</v>
      </c>
      <c r="E111" s="16"/>
      <c r="F111" s="14" t="s">
        <v>1523</v>
      </c>
      <c r="G111" s="14"/>
      <c r="H111" s="14"/>
      <c r="I111" s="15"/>
      <c r="J111" s="77"/>
      <c r="K111" s="92"/>
    </row>
    <row r="112" spans="1:25" ht="12.75" x14ac:dyDescent="0.2">
      <c r="A112" s="14" t="s">
        <v>1505</v>
      </c>
      <c r="B112" s="14" t="s">
        <v>1524</v>
      </c>
      <c r="C112" s="14" t="s">
        <v>1524</v>
      </c>
      <c r="D112" s="16">
        <v>45684</v>
      </c>
      <c r="E112" s="16"/>
      <c r="F112" s="14" t="s">
        <v>1525</v>
      </c>
      <c r="G112" s="14"/>
      <c r="H112" s="14" t="s">
        <v>955</v>
      </c>
      <c r="I112" s="15">
        <v>127.28</v>
      </c>
      <c r="J112" s="77">
        <v>1</v>
      </c>
      <c r="K112" s="92"/>
    </row>
    <row r="113" spans="1:11" ht="12.75" x14ac:dyDescent="0.2">
      <c r="A113" s="14" t="s">
        <v>1505</v>
      </c>
      <c r="B113" s="14" t="s">
        <v>1526</v>
      </c>
      <c r="C113" s="14" t="s">
        <v>1526</v>
      </c>
      <c r="D113" s="16">
        <v>45684</v>
      </c>
      <c r="E113" s="16"/>
      <c r="F113" s="14" t="s">
        <v>1527</v>
      </c>
      <c r="G113" s="14"/>
      <c r="H113" s="14" t="s">
        <v>955</v>
      </c>
      <c r="I113" s="15">
        <v>77.7</v>
      </c>
      <c r="J113" s="77">
        <v>1</v>
      </c>
      <c r="K113" s="92"/>
    </row>
    <row r="114" spans="1:11" ht="12.75" x14ac:dyDescent="0.2">
      <c r="A114" s="14" t="s">
        <v>1505</v>
      </c>
      <c r="B114" s="14" t="s">
        <v>1528</v>
      </c>
      <c r="C114" s="14" t="s">
        <v>1528</v>
      </c>
      <c r="D114" s="16">
        <v>45684</v>
      </c>
      <c r="E114" s="16"/>
      <c r="F114" s="14" t="s">
        <v>1529</v>
      </c>
      <c r="G114" s="14"/>
      <c r="H114" s="14" t="s">
        <v>955</v>
      </c>
      <c r="I114" s="15">
        <v>258.22000000000003</v>
      </c>
      <c r="J114" s="77">
        <v>3</v>
      </c>
      <c r="K114" s="92"/>
    </row>
    <row r="115" spans="1:11" ht="12.75" x14ac:dyDescent="0.2">
      <c r="A115" s="14" t="s">
        <v>1505</v>
      </c>
      <c r="B115" s="14" t="s">
        <v>1530</v>
      </c>
      <c r="C115" s="14" t="s">
        <v>1530</v>
      </c>
      <c r="D115" s="16">
        <v>45684</v>
      </c>
      <c r="E115" s="16"/>
      <c r="F115" s="14" t="s">
        <v>1531</v>
      </c>
      <c r="G115" s="14"/>
      <c r="H115" s="14" t="s">
        <v>955</v>
      </c>
      <c r="I115" s="15">
        <v>423.3</v>
      </c>
      <c r="J115" s="77">
        <v>1</v>
      </c>
      <c r="K115" s="92"/>
    </row>
    <row r="116" spans="1:11" ht="12.75" x14ac:dyDescent="0.2">
      <c r="A116" s="14" t="s">
        <v>1505</v>
      </c>
      <c r="B116" s="14" t="s">
        <v>1532</v>
      </c>
      <c r="C116" s="14" t="s">
        <v>1533</v>
      </c>
      <c r="D116" s="16">
        <v>45686</v>
      </c>
      <c r="E116" s="16"/>
      <c r="F116" s="14" t="s">
        <v>1534</v>
      </c>
      <c r="G116" s="14" t="s">
        <v>1535</v>
      </c>
      <c r="H116" s="14" t="s">
        <v>1536</v>
      </c>
      <c r="I116" s="15">
        <v>22.74</v>
      </c>
      <c r="J116" s="77">
        <v>4</v>
      </c>
      <c r="K116" s="92"/>
    </row>
    <row r="117" spans="1:11" ht="12.75" x14ac:dyDescent="0.2">
      <c r="A117" s="14" t="s">
        <v>1505</v>
      </c>
      <c r="B117" s="14" t="s">
        <v>1537</v>
      </c>
      <c r="C117" s="14" t="s">
        <v>1538</v>
      </c>
      <c r="D117" s="16">
        <v>45686</v>
      </c>
      <c r="E117" s="16"/>
      <c r="F117" s="14" t="s">
        <v>1539</v>
      </c>
      <c r="G117" s="14" t="s">
        <v>1540</v>
      </c>
      <c r="H117" s="14" t="s">
        <v>1541</v>
      </c>
      <c r="I117" s="15">
        <v>32</v>
      </c>
      <c r="J117" s="77">
        <v>4</v>
      </c>
      <c r="K117" s="92"/>
    </row>
    <row r="118" spans="1:11" ht="22.5" x14ac:dyDescent="0.2">
      <c r="A118" s="14" t="s">
        <v>1505</v>
      </c>
      <c r="B118" s="14" t="s">
        <v>1542</v>
      </c>
      <c r="C118" s="14" t="s">
        <v>1543</v>
      </c>
      <c r="D118" s="16">
        <v>45686</v>
      </c>
      <c r="E118" s="16"/>
      <c r="F118" s="14" t="s">
        <v>1947</v>
      </c>
      <c r="G118" s="14"/>
      <c r="H118" s="14" t="s">
        <v>1544</v>
      </c>
      <c r="I118" s="15">
        <v>800</v>
      </c>
      <c r="J118" s="77">
        <v>4</v>
      </c>
      <c r="K118" s="92"/>
    </row>
    <row r="119" spans="1:11" ht="12.75" x14ac:dyDescent="0.2">
      <c r="A119" s="14" t="s">
        <v>1505</v>
      </c>
      <c r="B119" s="14" t="s">
        <v>1545</v>
      </c>
      <c r="C119" s="14" t="s">
        <v>1546</v>
      </c>
      <c r="D119" s="16">
        <v>45688</v>
      </c>
      <c r="E119" s="16"/>
      <c r="F119" s="14" t="s">
        <v>1547</v>
      </c>
      <c r="G119" s="14" t="s">
        <v>1548</v>
      </c>
      <c r="H119" s="14" t="s">
        <v>1549</v>
      </c>
      <c r="I119" s="15">
        <v>2</v>
      </c>
      <c r="J119" s="77">
        <v>4</v>
      </c>
      <c r="K119" s="92"/>
    </row>
    <row r="120" spans="1:11" ht="12.75" x14ac:dyDescent="0.2">
      <c r="A120" s="14" t="s">
        <v>1505</v>
      </c>
      <c r="B120" s="14" t="s">
        <v>1545</v>
      </c>
      <c r="C120" s="14" t="s">
        <v>1550</v>
      </c>
      <c r="D120" s="16">
        <v>45688</v>
      </c>
      <c r="E120" s="16"/>
      <c r="F120" s="14" t="s">
        <v>1551</v>
      </c>
      <c r="G120" s="14" t="s">
        <v>1548</v>
      </c>
      <c r="H120" s="14" t="s">
        <v>1549</v>
      </c>
      <c r="I120" s="15">
        <v>13</v>
      </c>
      <c r="J120" s="77">
        <v>4</v>
      </c>
      <c r="K120" s="92"/>
    </row>
    <row r="121" spans="1:11" ht="12.75" x14ac:dyDescent="0.2">
      <c r="A121" s="14" t="s">
        <v>1505</v>
      </c>
      <c r="B121" s="14" t="s">
        <v>1552</v>
      </c>
      <c r="C121" s="14" t="s">
        <v>1553</v>
      </c>
      <c r="D121" s="16">
        <v>45706</v>
      </c>
      <c r="E121" s="16"/>
      <c r="F121" s="14" t="s">
        <v>1554</v>
      </c>
      <c r="G121" s="14" t="s">
        <v>1555</v>
      </c>
      <c r="H121" s="14" t="s">
        <v>1556</v>
      </c>
      <c r="I121" s="15">
        <v>4.75</v>
      </c>
      <c r="J121" s="77">
        <v>4</v>
      </c>
      <c r="K121" s="92"/>
    </row>
    <row r="122" spans="1:11" ht="12.75" x14ac:dyDescent="0.2">
      <c r="A122" s="14" t="s">
        <v>1505</v>
      </c>
      <c r="B122" s="14" t="s">
        <v>1557</v>
      </c>
      <c r="C122" s="14" t="s">
        <v>1557</v>
      </c>
      <c r="D122" s="16">
        <v>45705</v>
      </c>
      <c r="E122" s="16"/>
      <c r="F122" s="14" t="s">
        <v>1558</v>
      </c>
      <c r="G122" s="14"/>
      <c r="H122" s="14" t="s">
        <v>955</v>
      </c>
      <c r="I122" s="15">
        <v>172.28</v>
      </c>
      <c r="J122" s="77">
        <v>3</v>
      </c>
      <c r="K122" s="92"/>
    </row>
    <row r="123" spans="1:11" ht="12.75" x14ac:dyDescent="0.2">
      <c r="A123" s="14" t="s">
        <v>1505</v>
      </c>
      <c r="B123" s="14" t="s">
        <v>1559</v>
      </c>
      <c r="C123" s="14" t="s">
        <v>1559</v>
      </c>
      <c r="D123" s="16">
        <v>45711</v>
      </c>
      <c r="E123" s="16"/>
      <c r="F123" s="14" t="s">
        <v>1560</v>
      </c>
      <c r="G123" s="14"/>
      <c r="H123" s="14" t="s">
        <v>955</v>
      </c>
      <c r="I123" s="15">
        <v>290.76</v>
      </c>
      <c r="J123" s="77">
        <v>3</v>
      </c>
      <c r="K123" s="92"/>
    </row>
    <row r="124" spans="1:11" ht="112.5" x14ac:dyDescent="0.2">
      <c r="A124" s="14" t="s">
        <v>1505</v>
      </c>
      <c r="B124" s="14"/>
      <c r="C124" s="14"/>
      <c r="D124" s="16">
        <v>45712</v>
      </c>
      <c r="E124" s="16"/>
      <c r="F124" s="14" t="s">
        <v>1561</v>
      </c>
      <c r="G124" s="14"/>
      <c r="H124" s="14"/>
      <c r="I124" s="15"/>
      <c r="J124" s="77"/>
      <c r="K124" s="92"/>
    </row>
    <row r="125" spans="1:11" ht="12.75" x14ac:dyDescent="0.2">
      <c r="A125" s="14" t="s">
        <v>1505</v>
      </c>
      <c r="B125" s="14" t="s">
        <v>1562</v>
      </c>
      <c r="C125" s="14" t="s">
        <v>1562</v>
      </c>
      <c r="D125" s="16">
        <v>45712</v>
      </c>
      <c r="E125" s="16"/>
      <c r="F125" s="14" t="s">
        <v>1563</v>
      </c>
      <c r="G125" s="14"/>
      <c r="H125" s="14" t="s">
        <v>955</v>
      </c>
      <c r="I125" s="15">
        <v>170.24</v>
      </c>
      <c r="J125" s="77">
        <v>1</v>
      </c>
      <c r="K125" s="92"/>
    </row>
    <row r="126" spans="1:11" ht="12.75" x14ac:dyDescent="0.2">
      <c r="A126" s="14" t="s">
        <v>1505</v>
      </c>
      <c r="B126" s="14" t="s">
        <v>1564</v>
      </c>
      <c r="C126" s="14" t="s">
        <v>1564</v>
      </c>
      <c r="D126" s="16">
        <v>45712</v>
      </c>
      <c r="E126" s="16"/>
      <c r="F126" s="14" t="s">
        <v>1565</v>
      </c>
      <c r="G126" s="14"/>
      <c r="H126" s="14" t="s">
        <v>955</v>
      </c>
      <c r="I126" s="15">
        <v>103.28</v>
      </c>
      <c r="J126" s="77">
        <v>1</v>
      </c>
      <c r="K126" s="92"/>
    </row>
    <row r="127" spans="1:11" ht="12.75" x14ac:dyDescent="0.2">
      <c r="A127" s="14" t="s">
        <v>1505</v>
      </c>
      <c r="B127" s="14" t="s">
        <v>1566</v>
      </c>
      <c r="C127" s="14" t="s">
        <v>1566</v>
      </c>
      <c r="D127" s="16">
        <v>45712</v>
      </c>
      <c r="E127" s="16"/>
      <c r="F127" s="14" t="s">
        <v>1529</v>
      </c>
      <c r="G127" s="14"/>
      <c r="H127" s="14" t="s">
        <v>955</v>
      </c>
      <c r="I127" s="15">
        <v>352.96</v>
      </c>
      <c r="J127" s="77">
        <v>3</v>
      </c>
      <c r="K127" s="92"/>
    </row>
    <row r="128" spans="1:11" ht="12.75" x14ac:dyDescent="0.2">
      <c r="A128" s="14" t="s">
        <v>1505</v>
      </c>
      <c r="B128" s="14" t="s">
        <v>1567</v>
      </c>
      <c r="C128" s="14" t="s">
        <v>1567</v>
      </c>
      <c r="D128" s="16">
        <v>45712</v>
      </c>
      <c r="E128" s="16"/>
      <c r="F128" s="14" t="s">
        <v>1531</v>
      </c>
      <c r="G128" s="14"/>
      <c r="H128" s="14" t="s">
        <v>955</v>
      </c>
      <c r="I128" s="15">
        <v>564.4</v>
      </c>
      <c r="J128" s="77">
        <v>3</v>
      </c>
      <c r="K128" s="92"/>
    </row>
    <row r="129" spans="1:11" ht="12.75" x14ac:dyDescent="0.2">
      <c r="A129" s="14" t="s">
        <v>1505</v>
      </c>
      <c r="B129" s="14" t="s">
        <v>1568</v>
      </c>
      <c r="C129" s="14" t="s">
        <v>1569</v>
      </c>
      <c r="D129" s="16">
        <v>45695</v>
      </c>
      <c r="E129" s="16"/>
      <c r="F129" s="14" t="s">
        <v>1534</v>
      </c>
      <c r="G129" s="14" t="s">
        <v>1535</v>
      </c>
      <c r="H129" s="14" t="s">
        <v>1536</v>
      </c>
      <c r="I129" s="15">
        <v>24.45</v>
      </c>
      <c r="J129" s="77">
        <v>4</v>
      </c>
      <c r="K129" s="92"/>
    </row>
    <row r="130" spans="1:11" ht="12.75" x14ac:dyDescent="0.2">
      <c r="A130" s="14" t="s">
        <v>1505</v>
      </c>
      <c r="B130" s="14" t="s">
        <v>1570</v>
      </c>
      <c r="C130" s="14" t="s">
        <v>1571</v>
      </c>
      <c r="D130" s="16">
        <v>45695</v>
      </c>
      <c r="E130" s="16"/>
      <c r="F130" s="14" t="s">
        <v>1539</v>
      </c>
      <c r="G130" s="14" t="s">
        <v>1540</v>
      </c>
      <c r="H130" s="14" t="s">
        <v>1541</v>
      </c>
      <c r="I130" s="15">
        <v>32.799999999999997</v>
      </c>
      <c r="J130" s="77">
        <v>4</v>
      </c>
      <c r="K130" s="92"/>
    </row>
    <row r="131" spans="1:11" ht="12.75" x14ac:dyDescent="0.2">
      <c r="A131" s="14" t="s">
        <v>1505</v>
      </c>
      <c r="B131" s="14" t="s">
        <v>1572</v>
      </c>
      <c r="C131" s="14" t="s">
        <v>1573</v>
      </c>
      <c r="D131" s="16">
        <v>45713</v>
      </c>
      <c r="E131" s="16"/>
      <c r="F131" s="14" t="s">
        <v>1574</v>
      </c>
      <c r="G131" s="14" t="s">
        <v>1575</v>
      </c>
      <c r="H131" s="14" t="s">
        <v>1576</v>
      </c>
      <c r="I131" s="15">
        <v>120</v>
      </c>
      <c r="J131" s="77">
        <v>4</v>
      </c>
      <c r="K131" s="92"/>
    </row>
    <row r="132" spans="1:11" ht="12.75" x14ac:dyDescent="0.2">
      <c r="A132" s="14" t="s">
        <v>1505</v>
      </c>
      <c r="B132" s="14" t="s">
        <v>1545</v>
      </c>
      <c r="C132" s="14" t="s">
        <v>1577</v>
      </c>
      <c r="D132" s="16">
        <v>45716</v>
      </c>
      <c r="E132" s="16"/>
      <c r="F132" s="14" t="s">
        <v>1551</v>
      </c>
      <c r="G132" s="14" t="s">
        <v>1548</v>
      </c>
      <c r="H132" s="14" t="s">
        <v>1549</v>
      </c>
      <c r="I132" s="15">
        <v>13</v>
      </c>
      <c r="J132" s="77">
        <v>4</v>
      </c>
      <c r="K132" s="92"/>
    </row>
    <row r="133" spans="1:11" ht="12.75" x14ac:dyDescent="0.2">
      <c r="A133" s="14" t="s">
        <v>1505</v>
      </c>
      <c r="B133" s="14" t="s">
        <v>1578</v>
      </c>
      <c r="C133" s="14" t="s">
        <v>1579</v>
      </c>
      <c r="D133" s="16">
        <v>45719</v>
      </c>
      <c r="E133" s="16"/>
      <c r="F133" s="14" t="s">
        <v>1580</v>
      </c>
      <c r="G133" s="14" t="s">
        <v>1581</v>
      </c>
      <c r="H133" s="14" t="s">
        <v>1582</v>
      </c>
      <c r="I133" s="15">
        <v>31.2</v>
      </c>
      <c r="J133" s="77">
        <v>3</v>
      </c>
      <c r="K133" s="92"/>
    </row>
    <row r="134" spans="1:11" ht="12.75" x14ac:dyDescent="0.2">
      <c r="A134" s="14" t="s">
        <v>1505</v>
      </c>
      <c r="B134" s="14" t="s">
        <v>1583</v>
      </c>
      <c r="C134" s="14" t="s">
        <v>1584</v>
      </c>
      <c r="D134" s="16">
        <v>45723</v>
      </c>
      <c r="E134" s="16"/>
      <c r="F134" s="14" t="s">
        <v>1585</v>
      </c>
      <c r="G134" s="14" t="s">
        <v>1586</v>
      </c>
      <c r="H134" s="14" t="s">
        <v>1587</v>
      </c>
      <c r="I134" s="15">
        <v>32.4</v>
      </c>
      <c r="J134" s="77">
        <v>3</v>
      </c>
      <c r="K134" s="92"/>
    </row>
    <row r="135" spans="1:11" ht="12.75" x14ac:dyDescent="0.2">
      <c r="A135" s="14" t="s">
        <v>1505</v>
      </c>
      <c r="B135" s="14" t="s">
        <v>1588</v>
      </c>
      <c r="C135" s="14" t="s">
        <v>1589</v>
      </c>
      <c r="D135" s="16">
        <v>45725</v>
      </c>
      <c r="E135" s="16"/>
      <c r="F135" s="14" t="s">
        <v>1590</v>
      </c>
      <c r="G135" s="14" t="s">
        <v>1591</v>
      </c>
      <c r="H135" s="14" t="s">
        <v>1592</v>
      </c>
      <c r="I135" s="15">
        <v>135</v>
      </c>
      <c r="J135" s="77">
        <v>3</v>
      </c>
      <c r="K135" s="92"/>
    </row>
    <row r="136" spans="1:11" ht="12.75" x14ac:dyDescent="0.2">
      <c r="A136" s="14" t="s">
        <v>1505</v>
      </c>
      <c r="B136" s="14" t="s">
        <v>1593</v>
      </c>
      <c r="C136" s="14" t="s">
        <v>1594</v>
      </c>
      <c r="D136" s="16">
        <v>45725</v>
      </c>
      <c r="E136" s="16"/>
      <c r="F136" s="14" t="s">
        <v>1595</v>
      </c>
      <c r="G136" s="14" t="s">
        <v>1591</v>
      </c>
      <c r="H136" s="14" t="s">
        <v>1592</v>
      </c>
      <c r="I136" s="15">
        <v>80</v>
      </c>
      <c r="J136" s="77">
        <v>3</v>
      </c>
      <c r="K136" s="92"/>
    </row>
    <row r="137" spans="1:11" ht="123.75" x14ac:dyDescent="0.2">
      <c r="A137" s="14" t="s">
        <v>1505</v>
      </c>
      <c r="B137" s="14"/>
      <c r="C137" s="14"/>
      <c r="D137" s="16">
        <v>45726</v>
      </c>
      <c r="E137" s="16"/>
      <c r="F137" s="14" t="s">
        <v>1596</v>
      </c>
      <c r="G137" s="14"/>
      <c r="H137" s="14"/>
      <c r="I137" s="15"/>
      <c r="J137" s="77"/>
      <c r="K137" s="92"/>
    </row>
    <row r="138" spans="1:11" ht="12.75" x14ac:dyDescent="0.2">
      <c r="A138" s="14" t="s">
        <v>1505</v>
      </c>
      <c r="B138" s="14" t="s">
        <v>1597</v>
      </c>
      <c r="C138" s="14" t="s">
        <v>1597</v>
      </c>
      <c r="D138" s="16">
        <v>45726</v>
      </c>
      <c r="E138" s="16"/>
      <c r="F138" s="14" t="s">
        <v>1598</v>
      </c>
      <c r="G138" s="14"/>
      <c r="H138" s="14" t="s">
        <v>955</v>
      </c>
      <c r="I138" s="15">
        <v>73.599999999999994</v>
      </c>
      <c r="J138" s="77">
        <v>3</v>
      </c>
      <c r="K138" s="92"/>
    </row>
    <row r="139" spans="1:11" ht="12.75" x14ac:dyDescent="0.2">
      <c r="A139" s="14" t="s">
        <v>1505</v>
      </c>
      <c r="B139" s="14" t="s">
        <v>1599</v>
      </c>
      <c r="C139" s="14" t="s">
        <v>1599</v>
      </c>
      <c r="D139" s="16">
        <v>45726</v>
      </c>
      <c r="E139" s="16"/>
      <c r="F139" s="14" t="s">
        <v>1600</v>
      </c>
      <c r="G139" s="14"/>
      <c r="H139" s="14" t="s">
        <v>955</v>
      </c>
      <c r="I139" s="15">
        <v>84.62</v>
      </c>
      <c r="J139" s="77">
        <v>3</v>
      </c>
      <c r="K139" s="92"/>
    </row>
    <row r="140" spans="1:11" ht="12.75" x14ac:dyDescent="0.2">
      <c r="A140" s="14" t="s">
        <v>1505</v>
      </c>
      <c r="B140" s="14" t="s">
        <v>1601</v>
      </c>
      <c r="C140" s="14" t="s">
        <v>1601</v>
      </c>
      <c r="D140" s="16">
        <v>45726</v>
      </c>
      <c r="E140" s="16"/>
      <c r="F140" s="14" t="s">
        <v>1602</v>
      </c>
      <c r="G140" s="14"/>
      <c r="H140" s="14" t="s">
        <v>955</v>
      </c>
      <c r="I140" s="15">
        <v>259.83999999999997</v>
      </c>
      <c r="J140" s="77">
        <v>3</v>
      </c>
      <c r="K140" s="92"/>
    </row>
    <row r="141" spans="1:11" ht="12.75" x14ac:dyDescent="0.2">
      <c r="A141" s="14" t="s">
        <v>1505</v>
      </c>
      <c r="B141" s="14" t="s">
        <v>1603</v>
      </c>
      <c r="C141" s="14" t="s">
        <v>1603</v>
      </c>
      <c r="D141" s="16">
        <v>45726</v>
      </c>
      <c r="E141" s="16"/>
      <c r="F141" s="14" t="s">
        <v>1604</v>
      </c>
      <c r="G141" s="14"/>
      <c r="H141" s="14" t="s">
        <v>955</v>
      </c>
      <c r="I141" s="15">
        <v>299.5</v>
      </c>
      <c r="J141" s="77">
        <v>3</v>
      </c>
      <c r="K141" s="92"/>
    </row>
    <row r="142" spans="1:11" ht="12.75" x14ac:dyDescent="0.2">
      <c r="A142" s="14" t="s">
        <v>1505</v>
      </c>
      <c r="B142" s="14" t="s">
        <v>1605</v>
      </c>
      <c r="C142" s="14" t="s">
        <v>1605</v>
      </c>
      <c r="D142" s="16">
        <v>45726</v>
      </c>
      <c r="E142" s="16"/>
      <c r="F142" s="14" t="s">
        <v>1606</v>
      </c>
      <c r="G142" s="14"/>
      <c r="H142" s="14" t="s">
        <v>955</v>
      </c>
      <c r="I142" s="15">
        <v>374</v>
      </c>
      <c r="J142" s="77">
        <v>3</v>
      </c>
      <c r="K142" s="92"/>
    </row>
    <row r="143" spans="1:11" ht="12.75" x14ac:dyDescent="0.2">
      <c r="A143" s="14" t="s">
        <v>1505</v>
      </c>
      <c r="B143" s="14" t="s">
        <v>1607</v>
      </c>
      <c r="C143" s="14" t="s">
        <v>1607</v>
      </c>
      <c r="D143" s="16">
        <v>45729</v>
      </c>
      <c r="E143" s="16"/>
      <c r="F143" s="14" t="s">
        <v>1608</v>
      </c>
      <c r="G143" s="14"/>
      <c r="H143" s="14" t="s">
        <v>955</v>
      </c>
      <c r="I143" s="15">
        <v>295.32</v>
      </c>
      <c r="J143" s="77">
        <v>4</v>
      </c>
      <c r="K143" s="92"/>
    </row>
    <row r="144" spans="1:11" ht="90" x14ac:dyDescent="0.2">
      <c r="A144" s="14" t="s">
        <v>1505</v>
      </c>
      <c r="B144" s="14"/>
      <c r="C144" s="14"/>
      <c r="D144" s="16">
        <v>45732</v>
      </c>
      <c r="E144" s="16"/>
      <c r="F144" s="14" t="s">
        <v>1609</v>
      </c>
      <c r="G144" s="14"/>
      <c r="H144" s="14"/>
      <c r="I144" s="15"/>
      <c r="J144" s="77"/>
      <c r="K144" s="92"/>
    </row>
    <row r="145" spans="1:11" ht="12.75" x14ac:dyDescent="0.2">
      <c r="A145" s="14" t="s">
        <v>1505</v>
      </c>
      <c r="B145" s="14" t="s">
        <v>1610</v>
      </c>
      <c r="C145" s="14" t="s">
        <v>1610</v>
      </c>
      <c r="D145" s="16">
        <v>45732</v>
      </c>
      <c r="E145" s="16"/>
      <c r="F145" s="14" t="s">
        <v>1611</v>
      </c>
      <c r="G145" s="14"/>
      <c r="H145" s="14" t="s">
        <v>955</v>
      </c>
      <c r="I145" s="15">
        <v>148.94</v>
      </c>
      <c r="J145" s="77">
        <v>3</v>
      </c>
      <c r="K145" s="92"/>
    </row>
    <row r="146" spans="1:11" ht="12.75" x14ac:dyDescent="0.2">
      <c r="A146" s="14" t="s">
        <v>1505</v>
      </c>
      <c r="B146" s="14" t="s">
        <v>1612</v>
      </c>
      <c r="C146" s="14" t="s">
        <v>1612</v>
      </c>
      <c r="D146" s="16">
        <v>45732</v>
      </c>
      <c r="E146" s="16"/>
      <c r="F146" s="14" t="s">
        <v>1613</v>
      </c>
      <c r="G146" s="14"/>
      <c r="H146" s="14" t="s">
        <v>955</v>
      </c>
      <c r="I146" s="15">
        <v>145.16</v>
      </c>
      <c r="J146" s="77">
        <v>3</v>
      </c>
      <c r="K146" s="92"/>
    </row>
    <row r="147" spans="1:11" ht="12.75" x14ac:dyDescent="0.2">
      <c r="A147" s="14" t="s">
        <v>1505</v>
      </c>
      <c r="B147" s="14" t="s">
        <v>1614</v>
      </c>
      <c r="C147" s="14" t="s">
        <v>1614</v>
      </c>
      <c r="D147" s="16">
        <v>45732</v>
      </c>
      <c r="E147" s="16"/>
      <c r="F147" s="14" t="s">
        <v>1615</v>
      </c>
      <c r="G147" s="14"/>
      <c r="H147" s="14" t="s">
        <v>955</v>
      </c>
      <c r="I147" s="15">
        <v>106.44</v>
      </c>
      <c r="J147" s="77">
        <v>3</v>
      </c>
      <c r="K147" s="92"/>
    </row>
    <row r="148" spans="1:11" ht="12.75" x14ac:dyDescent="0.2">
      <c r="A148" s="14" t="s">
        <v>1505</v>
      </c>
      <c r="B148" s="14" t="s">
        <v>1616</v>
      </c>
      <c r="C148" s="14" t="s">
        <v>1616</v>
      </c>
      <c r="D148" s="16">
        <v>45732</v>
      </c>
      <c r="E148" s="16"/>
      <c r="F148" s="14" t="s">
        <v>1617</v>
      </c>
      <c r="G148" s="14"/>
      <c r="H148" s="14" t="s">
        <v>955</v>
      </c>
      <c r="I148" s="15">
        <v>150.5</v>
      </c>
      <c r="J148" s="77">
        <v>3</v>
      </c>
      <c r="K148" s="92"/>
    </row>
    <row r="149" spans="1:11" ht="12.75" x14ac:dyDescent="0.2">
      <c r="A149" s="14" t="s">
        <v>1505</v>
      </c>
      <c r="B149" s="14" t="s">
        <v>1618</v>
      </c>
      <c r="C149" s="14" t="s">
        <v>1618</v>
      </c>
      <c r="D149" s="16">
        <v>45732</v>
      </c>
      <c r="E149" s="16"/>
      <c r="F149" s="14" t="s">
        <v>1619</v>
      </c>
      <c r="G149" s="14"/>
      <c r="H149" s="14" t="s">
        <v>955</v>
      </c>
      <c r="I149" s="15">
        <v>186.9</v>
      </c>
      <c r="J149" s="77">
        <v>3</v>
      </c>
      <c r="K149" s="92"/>
    </row>
    <row r="150" spans="1:11" ht="12.75" x14ac:dyDescent="0.2">
      <c r="A150" s="14" t="s">
        <v>1505</v>
      </c>
      <c r="B150" s="14" t="s">
        <v>1620</v>
      </c>
      <c r="C150" s="14" t="s">
        <v>1620</v>
      </c>
      <c r="D150" s="16">
        <v>45732</v>
      </c>
      <c r="E150" s="16"/>
      <c r="F150" s="14" t="s">
        <v>1621</v>
      </c>
      <c r="G150" s="14"/>
      <c r="H150" s="14" t="s">
        <v>955</v>
      </c>
      <c r="I150" s="15">
        <v>185</v>
      </c>
      <c r="J150" s="77">
        <v>3</v>
      </c>
      <c r="K150" s="92"/>
    </row>
    <row r="151" spans="1:11" ht="12.75" x14ac:dyDescent="0.2">
      <c r="A151" s="14" t="s">
        <v>1505</v>
      </c>
      <c r="B151" s="14" t="s">
        <v>1622</v>
      </c>
      <c r="C151" s="14" t="s">
        <v>1623</v>
      </c>
      <c r="D151" s="16">
        <v>45733</v>
      </c>
      <c r="E151" s="16"/>
      <c r="F151" s="14" t="s">
        <v>1624</v>
      </c>
      <c r="G151" s="14"/>
      <c r="H151" s="14" t="s">
        <v>1625</v>
      </c>
      <c r="I151" s="15">
        <v>5.3</v>
      </c>
      <c r="J151" s="77">
        <v>4</v>
      </c>
      <c r="K151" s="92"/>
    </row>
    <row r="152" spans="1:11" ht="12.75" x14ac:dyDescent="0.2">
      <c r="A152" s="14" t="s">
        <v>1505</v>
      </c>
      <c r="B152" s="14" t="s">
        <v>1626</v>
      </c>
      <c r="C152" s="14" t="s">
        <v>1627</v>
      </c>
      <c r="D152" s="16">
        <v>45734</v>
      </c>
      <c r="E152" s="16"/>
      <c r="F152" s="14" t="s">
        <v>1628</v>
      </c>
      <c r="G152" s="14"/>
      <c r="H152" s="14" t="s">
        <v>1629</v>
      </c>
      <c r="I152" s="15">
        <v>69.599999999999994</v>
      </c>
      <c r="J152" s="77">
        <v>2</v>
      </c>
      <c r="K152" s="92"/>
    </row>
    <row r="153" spans="1:11" ht="12.75" x14ac:dyDescent="0.2">
      <c r="A153" s="14" t="s">
        <v>1505</v>
      </c>
      <c r="B153" s="14" t="s">
        <v>1630</v>
      </c>
      <c r="C153" s="14" t="s">
        <v>1631</v>
      </c>
      <c r="D153" s="16">
        <v>45735</v>
      </c>
      <c r="E153" s="16"/>
      <c r="F153" s="14" t="s">
        <v>1632</v>
      </c>
      <c r="G153" s="14"/>
      <c r="H153" s="14" t="s">
        <v>1629</v>
      </c>
      <c r="I153" s="15">
        <v>45</v>
      </c>
      <c r="J153" s="77">
        <v>2</v>
      </c>
      <c r="K153" s="92"/>
    </row>
    <row r="154" spans="1:11" ht="112.5" x14ac:dyDescent="0.2">
      <c r="A154" s="14" t="s">
        <v>1505</v>
      </c>
      <c r="B154" s="14"/>
      <c r="C154" s="14"/>
      <c r="D154" s="16">
        <v>45740</v>
      </c>
      <c r="E154" s="16"/>
      <c r="F154" s="14" t="s">
        <v>1633</v>
      </c>
      <c r="G154" s="14"/>
      <c r="H154" s="14"/>
      <c r="I154" s="15"/>
      <c r="J154" s="77"/>
      <c r="K154" s="92"/>
    </row>
    <row r="155" spans="1:11" ht="12.75" x14ac:dyDescent="0.2">
      <c r="A155" s="14" t="s">
        <v>1505</v>
      </c>
      <c r="B155" s="14" t="s">
        <v>1634</v>
      </c>
      <c r="C155" s="14" t="s">
        <v>1634</v>
      </c>
      <c r="D155" s="16">
        <v>45740</v>
      </c>
      <c r="E155" s="16"/>
      <c r="F155" s="14" t="s">
        <v>1635</v>
      </c>
      <c r="G155" s="14"/>
      <c r="H155" s="14" t="s">
        <v>955</v>
      </c>
      <c r="I155" s="15">
        <v>49.4</v>
      </c>
      <c r="J155" s="77">
        <v>3</v>
      </c>
      <c r="K155" s="92"/>
    </row>
    <row r="156" spans="1:11" ht="12.75" x14ac:dyDescent="0.2">
      <c r="A156" s="14" t="s">
        <v>1505</v>
      </c>
      <c r="B156" s="14" t="s">
        <v>1636</v>
      </c>
      <c r="C156" s="14" t="s">
        <v>1636</v>
      </c>
      <c r="D156" s="16">
        <v>45740</v>
      </c>
      <c r="E156" s="16"/>
      <c r="F156" s="14" t="s">
        <v>1637</v>
      </c>
      <c r="G156" s="14"/>
      <c r="H156" s="14" t="s">
        <v>955</v>
      </c>
      <c r="I156" s="15">
        <v>47.4</v>
      </c>
      <c r="J156" s="77">
        <v>1</v>
      </c>
      <c r="K156" s="92"/>
    </row>
    <row r="157" spans="1:11" ht="12.75" x14ac:dyDescent="0.2">
      <c r="A157" s="14" t="s">
        <v>1505</v>
      </c>
      <c r="B157" s="14" t="s">
        <v>1638</v>
      </c>
      <c r="C157" s="14" t="s">
        <v>1638</v>
      </c>
      <c r="D157" s="16">
        <v>45740</v>
      </c>
      <c r="E157" s="16"/>
      <c r="F157" s="14" t="s">
        <v>1639</v>
      </c>
      <c r="G157" s="14"/>
      <c r="H157" s="14" t="s">
        <v>955</v>
      </c>
      <c r="I157" s="15">
        <v>106.42</v>
      </c>
      <c r="J157" s="77">
        <v>1</v>
      </c>
      <c r="K157" s="92"/>
    </row>
    <row r="158" spans="1:11" ht="12.75" x14ac:dyDescent="0.2">
      <c r="A158" s="14" t="s">
        <v>1505</v>
      </c>
      <c r="B158" s="14" t="s">
        <v>1640</v>
      </c>
      <c r="C158" s="14" t="s">
        <v>1640</v>
      </c>
      <c r="D158" s="16">
        <v>45740</v>
      </c>
      <c r="E158" s="16"/>
      <c r="F158" s="14" t="s">
        <v>1641</v>
      </c>
      <c r="G158" s="14"/>
      <c r="H158" s="14" t="s">
        <v>955</v>
      </c>
      <c r="I158" s="15">
        <v>93.3</v>
      </c>
      <c r="J158" s="77">
        <v>3</v>
      </c>
      <c r="K158" s="92"/>
    </row>
    <row r="159" spans="1:11" ht="12.75" x14ac:dyDescent="0.2">
      <c r="A159" s="14" t="s">
        <v>1505</v>
      </c>
      <c r="B159" s="14" t="s">
        <v>1642</v>
      </c>
      <c r="C159" s="14" t="s">
        <v>1642</v>
      </c>
      <c r="D159" s="16">
        <v>45740</v>
      </c>
      <c r="E159" s="16"/>
      <c r="F159" s="14" t="s">
        <v>1643</v>
      </c>
      <c r="G159" s="14"/>
      <c r="H159" s="14" t="s">
        <v>955</v>
      </c>
      <c r="I159" s="15">
        <v>50.52</v>
      </c>
      <c r="J159" s="77">
        <v>3</v>
      </c>
      <c r="K159" s="92"/>
    </row>
    <row r="160" spans="1:11" ht="12.75" x14ac:dyDescent="0.2">
      <c r="A160" s="14" t="s">
        <v>1505</v>
      </c>
      <c r="B160" s="14" t="s">
        <v>1644</v>
      </c>
      <c r="C160" s="14" t="s">
        <v>1644</v>
      </c>
      <c r="D160" s="16">
        <v>45740</v>
      </c>
      <c r="E160" s="16"/>
      <c r="F160" s="14" t="s">
        <v>1645</v>
      </c>
      <c r="G160" s="14"/>
      <c r="H160" s="14" t="s">
        <v>955</v>
      </c>
      <c r="I160" s="15">
        <v>349.06</v>
      </c>
      <c r="J160" s="77">
        <v>3</v>
      </c>
      <c r="K160" s="92"/>
    </row>
    <row r="161" spans="1:11" ht="12.75" x14ac:dyDescent="0.2">
      <c r="A161" s="14" t="s">
        <v>1505</v>
      </c>
      <c r="B161" s="14" t="s">
        <v>1646</v>
      </c>
      <c r="C161" s="14" t="s">
        <v>1646</v>
      </c>
      <c r="D161" s="16">
        <v>45740</v>
      </c>
      <c r="E161" s="16"/>
      <c r="F161" s="14" t="s">
        <v>1647</v>
      </c>
      <c r="G161" s="14"/>
      <c r="H161" s="14" t="s">
        <v>955</v>
      </c>
      <c r="I161" s="15">
        <v>142.62</v>
      </c>
      <c r="J161" s="77">
        <v>3</v>
      </c>
      <c r="K161" s="92"/>
    </row>
    <row r="162" spans="1:11" ht="12.75" x14ac:dyDescent="0.2">
      <c r="A162" s="14" t="s">
        <v>1505</v>
      </c>
      <c r="B162" s="14" t="s">
        <v>1648</v>
      </c>
      <c r="C162" s="14" t="s">
        <v>1648</v>
      </c>
      <c r="D162" s="16">
        <v>45740</v>
      </c>
      <c r="E162" s="16"/>
      <c r="F162" s="14" t="s">
        <v>1649</v>
      </c>
      <c r="G162" s="14"/>
      <c r="H162" s="14" t="s">
        <v>955</v>
      </c>
      <c r="I162" s="15">
        <v>120</v>
      </c>
      <c r="J162" s="77">
        <v>1</v>
      </c>
      <c r="K162" s="92"/>
    </row>
    <row r="163" spans="1:11" ht="12.75" x14ac:dyDescent="0.2">
      <c r="A163" s="14" t="s">
        <v>1505</v>
      </c>
      <c r="B163" s="14" t="s">
        <v>1650</v>
      </c>
      <c r="C163" s="14" t="s">
        <v>1650</v>
      </c>
      <c r="D163" s="16">
        <v>45740</v>
      </c>
      <c r="E163" s="16"/>
      <c r="F163" s="14" t="s">
        <v>1651</v>
      </c>
      <c r="G163" s="14"/>
      <c r="H163" s="14" t="s">
        <v>955</v>
      </c>
      <c r="I163" s="15">
        <v>273.89999999999998</v>
      </c>
      <c r="J163" s="77">
        <v>2</v>
      </c>
      <c r="K163" s="92"/>
    </row>
    <row r="164" spans="1:11" ht="12.75" x14ac:dyDescent="0.2">
      <c r="A164" s="14" t="s">
        <v>1505</v>
      </c>
      <c r="B164" s="14" t="s">
        <v>1652</v>
      </c>
      <c r="C164" s="14" t="s">
        <v>1652</v>
      </c>
      <c r="D164" s="16">
        <v>45742</v>
      </c>
      <c r="E164" s="16"/>
      <c r="F164" s="14" t="s">
        <v>1653</v>
      </c>
      <c r="G164" s="14"/>
      <c r="H164" s="14" t="s">
        <v>955</v>
      </c>
      <c r="I164" s="15">
        <v>16.899999999999999</v>
      </c>
      <c r="J164" s="77">
        <v>4</v>
      </c>
      <c r="K164" s="92"/>
    </row>
    <row r="165" spans="1:11" ht="112.5" x14ac:dyDescent="0.2">
      <c r="A165" s="14" t="s">
        <v>1505</v>
      </c>
      <c r="B165" s="14"/>
      <c r="C165" s="14"/>
      <c r="D165" s="16">
        <v>45746</v>
      </c>
      <c r="E165" s="16"/>
      <c r="F165" s="14" t="s">
        <v>1654</v>
      </c>
      <c r="G165" s="14"/>
      <c r="H165" s="14"/>
      <c r="I165" s="15"/>
      <c r="J165" s="77"/>
      <c r="K165" s="92"/>
    </row>
    <row r="166" spans="1:11" ht="12.75" x14ac:dyDescent="0.2">
      <c r="A166" s="14" t="s">
        <v>1505</v>
      </c>
      <c r="B166" s="14" t="s">
        <v>1655</v>
      </c>
      <c r="C166" s="14" t="s">
        <v>1655</v>
      </c>
      <c r="D166" s="16">
        <v>45746</v>
      </c>
      <c r="E166" s="16"/>
      <c r="F166" s="14" t="s">
        <v>1565</v>
      </c>
      <c r="G166" s="14"/>
      <c r="H166" s="14" t="s">
        <v>955</v>
      </c>
      <c r="I166" s="15">
        <v>80.34</v>
      </c>
      <c r="J166" s="77">
        <v>1</v>
      </c>
      <c r="K166" s="92"/>
    </row>
    <row r="167" spans="1:11" ht="12.75" x14ac:dyDescent="0.2">
      <c r="A167" s="14" t="s">
        <v>1505</v>
      </c>
      <c r="B167" s="14" t="s">
        <v>1656</v>
      </c>
      <c r="C167" s="14" t="s">
        <v>1656</v>
      </c>
      <c r="D167" s="16">
        <v>45746</v>
      </c>
      <c r="E167" s="16"/>
      <c r="F167" s="14" t="s">
        <v>1529</v>
      </c>
      <c r="G167" s="14"/>
      <c r="H167" s="14" t="s">
        <v>955</v>
      </c>
      <c r="I167" s="15">
        <v>274.2</v>
      </c>
      <c r="J167" s="77">
        <v>3</v>
      </c>
      <c r="K167" s="92"/>
    </row>
    <row r="168" spans="1:11" ht="12.75" x14ac:dyDescent="0.2">
      <c r="A168" s="14" t="s">
        <v>1505</v>
      </c>
      <c r="B168" s="14" t="s">
        <v>1657</v>
      </c>
      <c r="C168" s="14" t="s">
        <v>1657</v>
      </c>
      <c r="D168" s="16">
        <v>45746</v>
      </c>
      <c r="E168" s="16"/>
      <c r="F168" s="14" t="s">
        <v>1658</v>
      </c>
      <c r="G168" s="14"/>
      <c r="H168" s="14" t="s">
        <v>955</v>
      </c>
      <c r="I168" s="15">
        <v>348.6</v>
      </c>
      <c r="J168" s="77">
        <v>1</v>
      </c>
      <c r="K168" s="92"/>
    </row>
    <row r="169" spans="1:11" ht="12.75" x14ac:dyDescent="0.2">
      <c r="A169" s="14" t="s">
        <v>1505</v>
      </c>
      <c r="B169" s="14" t="s">
        <v>1659</v>
      </c>
      <c r="C169" s="14" t="s">
        <v>1660</v>
      </c>
      <c r="D169" s="16">
        <v>45747</v>
      </c>
      <c r="E169" s="16"/>
      <c r="F169" s="14" t="s">
        <v>1661</v>
      </c>
      <c r="G169" s="14"/>
      <c r="H169" s="14" t="s">
        <v>1517</v>
      </c>
      <c r="I169" s="15">
        <v>15</v>
      </c>
      <c r="J169" s="77">
        <v>4</v>
      </c>
      <c r="K169" s="92"/>
    </row>
    <row r="170" spans="1:11" ht="12.75" x14ac:dyDescent="0.2">
      <c r="A170" s="14" t="s">
        <v>1505</v>
      </c>
      <c r="B170" s="14" t="s">
        <v>1662</v>
      </c>
      <c r="C170" s="14" t="s">
        <v>1663</v>
      </c>
      <c r="D170" s="16">
        <v>45747</v>
      </c>
      <c r="E170" s="16"/>
      <c r="F170" s="14" t="s">
        <v>1664</v>
      </c>
      <c r="G170" s="14"/>
      <c r="H170" s="14" t="s">
        <v>1665</v>
      </c>
      <c r="I170" s="15">
        <v>8.8000000000000007</v>
      </c>
      <c r="J170" s="77">
        <v>4</v>
      </c>
      <c r="K170" s="92"/>
    </row>
    <row r="171" spans="1:11" ht="12.75" x14ac:dyDescent="0.2">
      <c r="A171" s="14" t="s">
        <v>1505</v>
      </c>
      <c r="B171" s="14" t="s">
        <v>1666</v>
      </c>
      <c r="C171" s="14" t="s">
        <v>1667</v>
      </c>
      <c r="D171" s="16">
        <v>45726</v>
      </c>
      <c r="E171" s="16"/>
      <c r="F171" s="14" t="s">
        <v>1539</v>
      </c>
      <c r="G171" s="14" t="s">
        <v>1540</v>
      </c>
      <c r="H171" s="14" t="s">
        <v>1541</v>
      </c>
      <c r="I171" s="15">
        <v>32.799999999999997</v>
      </c>
      <c r="J171" s="77">
        <v>4</v>
      </c>
      <c r="K171" s="92"/>
    </row>
    <row r="172" spans="1:11" ht="12.75" x14ac:dyDescent="0.2">
      <c r="A172" s="14" t="s">
        <v>1505</v>
      </c>
      <c r="B172" s="14" t="s">
        <v>1668</v>
      </c>
      <c r="C172" s="14" t="s">
        <v>1669</v>
      </c>
      <c r="D172" s="16">
        <v>45740</v>
      </c>
      <c r="E172" s="16"/>
      <c r="F172" s="14" t="s">
        <v>1670</v>
      </c>
      <c r="G172" s="14" t="s">
        <v>1671</v>
      </c>
      <c r="H172" s="14" t="s">
        <v>1672</v>
      </c>
      <c r="I172" s="15">
        <v>928.8</v>
      </c>
      <c r="J172" s="77">
        <v>4</v>
      </c>
      <c r="K172" s="92"/>
    </row>
    <row r="173" spans="1:11" ht="12.75" x14ac:dyDescent="0.2">
      <c r="A173" s="14" t="s">
        <v>1505</v>
      </c>
      <c r="B173" s="14" t="s">
        <v>1673</v>
      </c>
      <c r="C173" s="14" t="s">
        <v>1674</v>
      </c>
      <c r="D173" s="16">
        <v>45747</v>
      </c>
      <c r="E173" s="16"/>
      <c r="F173" s="14" t="s">
        <v>1547</v>
      </c>
      <c r="G173" s="14" t="s">
        <v>1548</v>
      </c>
      <c r="H173" s="14" t="s">
        <v>1549</v>
      </c>
      <c r="I173" s="15">
        <v>2</v>
      </c>
      <c r="J173" s="77">
        <v>4</v>
      </c>
      <c r="K173" s="92"/>
    </row>
    <row r="174" spans="1:11" ht="12.75" x14ac:dyDescent="0.2">
      <c r="A174" s="14" t="s">
        <v>1505</v>
      </c>
      <c r="B174" s="14" t="s">
        <v>1675</v>
      </c>
      <c r="C174" s="14" t="s">
        <v>1676</v>
      </c>
      <c r="D174" s="16">
        <v>45747</v>
      </c>
      <c r="E174" s="16"/>
      <c r="F174" s="14" t="s">
        <v>1677</v>
      </c>
      <c r="G174" s="14" t="s">
        <v>1575</v>
      </c>
      <c r="H174" s="14" t="s">
        <v>1576</v>
      </c>
      <c r="I174" s="15">
        <v>120</v>
      </c>
      <c r="J174" s="77">
        <v>4</v>
      </c>
      <c r="K174" s="92"/>
    </row>
    <row r="175" spans="1:11" ht="12.75" x14ac:dyDescent="0.2">
      <c r="A175" s="14" t="s">
        <v>1505</v>
      </c>
      <c r="B175" s="14" t="s">
        <v>1673</v>
      </c>
      <c r="C175" s="14" t="s">
        <v>1678</v>
      </c>
      <c r="D175" s="16">
        <v>45747</v>
      </c>
      <c r="E175" s="16"/>
      <c r="F175" s="14" t="s">
        <v>1551</v>
      </c>
      <c r="G175" s="14" t="s">
        <v>1548</v>
      </c>
      <c r="H175" s="14" t="s">
        <v>1549</v>
      </c>
      <c r="I175" s="15">
        <v>13</v>
      </c>
      <c r="J175" s="77">
        <v>4</v>
      </c>
      <c r="K175" s="92"/>
    </row>
    <row r="176" spans="1:11" ht="12.75" x14ac:dyDescent="0.2">
      <c r="A176" s="14" t="s">
        <v>1505</v>
      </c>
      <c r="B176" s="14" t="s">
        <v>1679</v>
      </c>
      <c r="C176" s="14" t="s">
        <v>1679</v>
      </c>
      <c r="D176" s="16">
        <v>45751</v>
      </c>
      <c r="E176" s="16"/>
      <c r="F176" s="14" t="s">
        <v>1680</v>
      </c>
      <c r="G176" s="14"/>
      <c r="H176" s="14" t="s">
        <v>955</v>
      </c>
      <c r="I176" s="15">
        <v>190.12</v>
      </c>
      <c r="J176" s="77">
        <v>4</v>
      </c>
      <c r="K176" s="92"/>
    </row>
    <row r="177" spans="1:11" ht="12.75" x14ac:dyDescent="0.2">
      <c r="A177" s="14" t="s">
        <v>1505</v>
      </c>
      <c r="B177" s="14" t="s">
        <v>1681</v>
      </c>
      <c r="C177" s="14" t="s">
        <v>1682</v>
      </c>
      <c r="D177" s="16">
        <v>45756</v>
      </c>
      <c r="E177" s="16"/>
      <c r="F177" s="14" t="s">
        <v>1683</v>
      </c>
      <c r="G177" s="14" t="s">
        <v>1684</v>
      </c>
      <c r="H177" s="14" t="s">
        <v>1685</v>
      </c>
      <c r="I177" s="15">
        <v>23.45</v>
      </c>
      <c r="J177" s="77">
        <v>4</v>
      </c>
      <c r="K177" s="92"/>
    </row>
    <row r="178" spans="1:11" ht="12.75" x14ac:dyDescent="0.2">
      <c r="A178" s="14" t="s">
        <v>1505</v>
      </c>
      <c r="B178" s="14" t="s">
        <v>1686</v>
      </c>
      <c r="C178" s="14" t="s">
        <v>1687</v>
      </c>
      <c r="D178" s="16">
        <v>45757</v>
      </c>
      <c r="E178" s="16"/>
      <c r="F178" s="14" t="s">
        <v>1688</v>
      </c>
      <c r="G178" s="14" t="s">
        <v>1586</v>
      </c>
      <c r="H178" s="14" t="s">
        <v>1587</v>
      </c>
      <c r="I178" s="15">
        <v>42.9</v>
      </c>
      <c r="J178" s="77">
        <v>4</v>
      </c>
      <c r="K178" s="92"/>
    </row>
    <row r="179" spans="1:11" ht="12.75" x14ac:dyDescent="0.2">
      <c r="A179" s="14" t="s">
        <v>1505</v>
      </c>
      <c r="B179" s="14" t="s">
        <v>1689</v>
      </c>
      <c r="C179" s="14" t="s">
        <v>1690</v>
      </c>
      <c r="D179" s="16">
        <v>45759</v>
      </c>
      <c r="E179" s="16"/>
      <c r="F179" s="14" t="s">
        <v>1691</v>
      </c>
      <c r="G179" s="14" t="s">
        <v>1692</v>
      </c>
      <c r="H179" s="14" t="s">
        <v>1693</v>
      </c>
      <c r="I179" s="15">
        <v>38.75</v>
      </c>
      <c r="J179" s="77">
        <v>4</v>
      </c>
      <c r="K179" s="92"/>
    </row>
    <row r="180" spans="1:11" ht="112.5" x14ac:dyDescent="0.2">
      <c r="A180" s="14" t="s">
        <v>1505</v>
      </c>
      <c r="B180" s="14"/>
      <c r="C180" s="14"/>
      <c r="D180" s="16">
        <v>45761</v>
      </c>
      <c r="E180" s="16"/>
      <c r="F180" s="14" t="s">
        <v>1694</v>
      </c>
      <c r="G180" s="14"/>
      <c r="H180" s="14"/>
      <c r="I180" s="15"/>
      <c r="J180" s="77"/>
      <c r="K180" s="92"/>
    </row>
    <row r="181" spans="1:11" ht="12.75" x14ac:dyDescent="0.2">
      <c r="A181" s="14" t="s">
        <v>1505</v>
      </c>
      <c r="B181" s="14" t="s">
        <v>1695</v>
      </c>
      <c r="C181" s="14" t="s">
        <v>1695</v>
      </c>
      <c r="D181" s="16">
        <v>45761</v>
      </c>
      <c r="E181" s="16"/>
      <c r="F181" s="14" t="s">
        <v>1696</v>
      </c>
      <c r="G181" s="14"/>
      <c r="H181" s="14" t="s">
        <v>955</v>
      </c>
      <c r="I181" s="15">
        <v>80.040000000000006</v>
      </c>
      <c r="J181" s="77">
        <v>3</v>
      </c>
      <c r="K181" s="92"/>
    </row>
    <row r="182" spans="1:11" ht="12.75" x14ac:dyDescent="0.2">
      <c r="A182" s="14" t="s">
        <v>1505</v>
      </c>
      <c r="B182" s="14" t="s">
        <v>1697</v>
      </c>
      <c r="C182" s="14" t="s">
        <v>1697</v>
      </c>
      <c r="D182" s="16">
        <v>45761</v>
      </c>
      <c r="E182" s="16"/>
      <c r="F182" s="14" t="s">
        <v>1698</v>
      </c>
      <c r="G182" s="14"/>
      <c r="H182" s="14" t="s">
        <v>955</v>
      </c>
      <c r="I182" s="15">
        <v>67.44</v>
      </c>
      <c r="J182" s="77">
        <v>3</v>
      </c>
      <c r="K182" s="92"/>
    </row>
    <row r="183" spans="1:11" ht="12.75" x14ac:dyDescent="0.2">
      <c r="A183" s="14" t="s">
        <v>1505</v>
      </c>
      <c r="B183" s="14" t="s">
        <v>1699</v>
      </c>
      <c r="C183" s="14" t="s">
        <v>1699</v>
      </c>
      <c r="D183" s="16">
        <v>45761</v>
      </c>
      <c r="E183" s="16"/>
      <c r="F183" s="14" t="s">
        <v>1700</v>
      </c>
      <c r="G183" s="14"/>
      <c r="H183" s="14" t="s">
        <v>955</v>
      </c>
      <c r="I183" s="15">
        <v>40.54</v>
      </c>
      <c r="J183" s="77">
        <v>1</v>
      </c>
      <c r="K183" s="92"/>
    </row>
    <row r="184" spans="1:11" ht="12.75" x14ac:dyDescent="0.2">
      <c r="A184" s="14" t="s">
        <v>1505</v>
      </c>
      <c r="B184" s="14" t="s">
        <v>1701</v>
      </c>
      <c r="C184" s="14" t="s">
        <v>1701</v>
      </c>
      <c r="D184" s="16">
        <v>45761</v>
      </c>
      <c r="E184" s="16"/>
      <c r="F184" s="14" t="s">
        <v>1702</v>
      </c>
      <c r="G184" s="14"/>
      <c r="H184" s="14" t="s">
        <v>955</v>
      </c>
      <c r="I184" s="15">
        <v>134.63999999999999</v>
      </c>
      <c r="J184" s="77">
        <v>3</v>
      </c>
      <c r="K184" s="92"/>
    </row>
    <row r="185" spans="1:11" ht="12.75" x14ac:dyDescent="0.2">
      <c r="A185" s="14" t="s">
        <v>1505</v>
      </c>
      <c r="B185" s="14" t="s">
        <v>1703</v>
      </c>
      <c r="C185" s="14" t="s">
        <v>1703</v>
      </c>
      <c r="D185" s="16">
        <v>45761</v>
      </c>
      <c r="E185" s="16"/>
      <c r="F185" s="14" t="s">
        <v>1704</v>
      </c>
      <c r="G185" s="14"/>
      <c r="H185" s="14" t="s">
        <v>955</v>
      </c>
      <c r="I185" s="15">
        <v>92.92</v>
      </c>
      <c r="J185" s="77">
        <v>2</v>
      </c>
      <c r="K185" s="92"/>
    </row>
    <row r="186" spans="1:11" ht="12.75" x14ac:dyDescent="0.2">
      <c r="A186" s="14" t="s">
        <v>1505</v>
      </c>
      <c r="B186" s="14" t="s">
        <v>1705</v>
      </c>
      <c r="C186" s="14" t="s">
        <v>1705</v>
      </c>
      <c r="D186" s="16">
        <v>45761</v>
      </c>
      <c r="E186" s="16"/>
      <c r="F186" s="14" t="s">
        <v>1706</v>
      </c>
      <c r="G186" s="14"/>
      <c r="H186" s="14" t="s">
        <v>955</v>
      </c>
      <c r="I186" s="15">
        <v>90.52</v>
      </c>
      <c r="J186" s="77">
        <v>3</v>
      </c>
      <c r="K186" s="92"/>
    </row>
    <row r="187" spans="1:11" ht="12.75" x14ac:dyDescent="0.2">
      <c r="A187" s="14" t="s">
        <v>1505</v>
      </c>
      <c r="B187" s="14" t="s">
        <v>1707</v>
      </c>
      <c r="C187" s="14" t="s">
        <v>1707</v>
      </c>
      <c r="D187" s="16">
        <v>45761</v>
      </c>
      <c r="E187" s="16"/>
      <c r="F187" s="14" t="s">
        <v>1708</v>
      </c>
      <c r="G187" s="14"/>
      <c r="H187" s="14" t="s">
        <v>955</v>
      </c>
      <c r="I187" s="15">
        <v>136.84</v>
      </c>
      <c r="J187" s="77">
        <v>3</v>
      </c>
      <c r="K187" s="92"/>
    </row>
    <row r="188" spans="1:11" ht="12.75" x14ac:dyDescent="0.2">
      <c r="A188" s="14" t="s">
        <v>1505</v>
      </c>
      <c r="B188" s="14" t="s">
        <v>1709</v>
      </c>
      <c r="C188" s="14" t="s">
        <v>1709</v>
      </c>
      <c r="D188" s="16">
        <v>45761</v>
      </c>
      <c r="E188" s="16"/>
      <c r="F188" s="14" t="s">
        <v>1710</v>
      </c>
      <c r="G188" s="14"/>
      <c r="H188" s="14" t="s">
        <v>955</v>
      </c>
      <c r="I188" s="15">
        <v>44.08</v>
      </c>
      <c r="J188" s="77">
        <v>3</v>
      </c>
      <c r="K188" s="92"/>
    </row>
    <row r="189" spans="1:11" ht="12.75" x14ac:dyDescent="0.2">
      <c r="A189" s="14" t="s">
        <v>1505</v>
      </c>
      <c r="B189" s="14" t="s">
        <v>1711</v>
      </c>
      <c r="C189" s="14" t="s">
        <v>1711</v>
      </c>
      <c r="D189" s="16">
        <v>45761</v>
      </c>
      <c r="E189" s="16"/>
      <c r="F189" s="14" t="s">
        <v>1712</v>
      </c>
      <c r="G189" s="14"/>
      <c r="H189" s="14" t="s">
        <v>955</v>
      </c>
      <c r="I189" s="15">
        <v>363.46</v>
      </c>
      <c r="J189" s="77">
        <v>3</v>
      </c>
      <c r="K189" s="92"/>
    </row>
    <row r="190" spans="1:11" ht="12.75" x14ac:dyDescent="0.2">
      <c r="A190" s="14" t="s">
        <v>1505</v>
      </c>
      <c r="B190" s="14" t="s">
        <v>1713</v>
      </c>
      <c r="C190" s="14" t="s">
        <v>1713</v>
      </c>
      <c r="D190" s="16">
        <v>45761</v>
      </c>
      <c r="E190" s="16"/>
      <c r="F190" s="14" t="s">
        <v>1714</v>
      </c>
      <c r="G190" s="14"/>
      <c r="H190" s="14" t="s">
        <v>955</v>
      </c>
      <c r="I190" s="15">
        <v>89.4</v>
      </c>
      <c r="J190" s="77">
        <v>3</v>
      </c>
      <c r="K190" s="92"/>
    </row>
    <row r="191" spans="1:11" ht="12.75" x14ac:dyDescent="0.2">
      <c r="A191" s="14" t="s">
        <v>1505</v>
      </c>
      <c r="B191" s="14" t="s">
        <v>1715</v>
      </c>
      <c r="C191" s="14" t="s">
        <v>1715</v>
      </c>
      <c r="D191" s="16">
        <v>45761</v>
      </c>
      <c r="E191" s="16"/>
      <c r="F191" s="14" t="s">
        <v>1716</v>
      </c>
      <c r="G191" s="14"/>
      <c r="H191" s="14" t="s">
        <v>955</v>
      </c>
      <c r="I191" s="15">
        <v>352</v>
      </c>
      <c r="J191" s="77">
        <v>3</v>
      </c>
      <c r="K191" s="92"/>
    </row>
    <row r="192" spans="1:11" ht="12.75" x14ac:dyDescent="0.2">
      <c r="A192" s="14" t="s">
        <v>1505</v>
      </c>
      <c r="B192" s="14" t="s">
        <v>1717</v>
      </c>
      <c r="C192" s="14" t="s">
        <v>1717</v>
      </c>
      <c r="D192" s="16">
        <v>45761</v>
      </c>
      <c r="E192" s="16"/>
      <c r="F192" s="14" t="s">
        <v>1718</v>
      </c>
      <c r="G192" s="14"/>
      <c r="H192" s="14" t="s">
        <v>955</v>
      </c>
      <c r="I192" s="15">
        <v>200</v>
      </c>
      <c r="J192" s="77">
        <v>3</v>
      </c>
      <c r="K192" s="92"/>
    </row>
    <row r="193" spans="1:11" ht="112.5" x14ac:dyDescent="0.2">
      <c r="A193" s="14" t="s">
        <v>1505</v>
      </c>
      <c r="B193" s="14"/>
      <c r="C193" s="14"/>
      <c r="D193" s="16">
        <v>45775</v>
      </c>
      <c r="E193" s="16"/>
      <c r="F193" s="14" t="s">
        <v>1719</v>
      </c>
      <c r="G193" s="14"/>
      <c r="H193" s="14"/>
      <c r="I193" s="15"/>
      <c r="J193" s="77"/>
      <c r="K193" s="92"/>
    </row>
    <row r="194" spans="1:11" ht="12.75" x14ac:dyDescent="0.2">
      <c r="A194" s="14" t="s">
        <v>1505</v>
      </c>
      <c r="B194" s="14" t="s">
        <v>1720</v>
      </c>
      <c r="C194" s="14" t="s">
        <v>1720</v>
      </c>
      <c r="D194" s="16">
        <v>45775</v>
      </c>
      <c r="E194" s="16"/>
      <c r="F194" s="14" t="s">
        <v>1721</v>
      </c>
      <c r="G194" s="14"/>
      <c r="H194" s="14" t="s">
        <v>955</v>
      </c>
      <c r="I194" s="15">
        <v>218</v>
      </c>
      <c r="J194" s="77">
        <v>3</v>
      </c>
      <c r="K194" s="92"/>
    </row>
    <row r="195" spans="1:11" ht="12.75" x14ac:dyDescent="0.2">
      <c r="A195" s="14" t="s">
        <v>1505</v>
      </c>
      <c r="B195" s="14" t="s">
        <v>1722</v>
      </c>
      <c r="C195" s="14" t="s">
        <v>1722</v>
      </c>
      <c r="D195" s="16">
        <v>45775</v>
      </c>
      <c r="E195" s="16"/>
      <c r="F195" s="14" t="s">
        <v>1565</v>
      </c>
      <c r="G195" s="14"/>
      <c r="H195" s="14" t="s">
        <v>955</v>
      </c>
      <c r="I195" s="15">
        <v>101.06</v>
      </c>
      <c r="J195" s="77">
        <v>1</v>
      </c>
      <c r="K195" s="92"/>
    </row>
    <row r="196" spans="1:11" ht="12.75" x14ac:dyDescent="0.2">
      <c r="A196" s="14" t="s">
        <v>1505</v>
      </c>
      <c r="B196" s="14" t="s">
        <v>1723</v>
      </c>
      <c r="C196" s="14" t="s">
        <v>1723</v>
      </c>
      <c r="D196" s="16">
        <v>45775</v>
      </c>
      <c r="E196" s="16"/>
      <c r="F196" s="14" t="s">
        <v>1529</v>
      </c>
      <c r="G196" s="14"/>
      <c r="H196" s="14" t="s">
        <v>955</v>
      </c>
      <c r="I196" s="15">
        <v>259.92</v>
      </c>
      <c r="J196" s="77">
        <v>3</v>
      </c>
      <c r="K196" s="92"/>
    </row>
    <row r="197" spans="1:11" ht="12.75" x14ac:dyDescent="0.2">
      <c r="A197" s="14" t="s">
        <v>1505</v>
      </c>
      <c r="B197" s="14" t="s">
        <v>1724</v>
      </c>
      <c r="C197" s="14" t="s">
        <v>1724</v>
      </c>
      <c r="D197" s="16">
        <v>45775</v>
      </c>
      <c r="E197" s="16"/>
      <c r="F197" s="14" t="s">
        <v>1531</v>
      </c>
      <c r="G197" s="14"/>
      <c r="H197" s="14" t="s">
        <v>955</v>
      </c>
      <c r="I197" s="15">
        <v>369.6</v>
      </c>
      <c r="J197" s="77">
        <v>3</v>
      </c>
      <c r="K197" s="92"/>
    </row>
    <row r="198" spans="1:11" ht="12.75" x14ac:dyDescent="0.2">
      <c r="A198" s="14" t="s">
        <v>1505</v>
      </c>
      <c r="B198" s="14" t="s">
        <v>1725</v>
      </c>
      <c r="C198" s="14" t="s">
        <v>1726</v>
      </c>
      <c r="D198" s="16">
        <v>45775</v>
      </c>
      <c r="E198" s="16"/>
      <c r="F198" s="14" t="s">
        <v>1727</v>
      </c>
      <c r="G198" s="14" t="s">
        <v>1728</v>
      </c>
      <c r="H198" s="14" t="s">
        <v>1729</v>
      </c>
      <c r="I198" s="15">
        <v>180.3</v>
      </c>
      <c r="J198" s="77">
        <v>3</v>
      </c>
      <c r="K198" s="92"/>
    </row>
    <row r="199" spans="1:11" ht="12.75" x14ac:dyDescent="0.2">
      <c r="A199" s="14" t="s">
        <v>1505</v>
      </c>
      <c r="B199" s="14" t="s">
        <v>1730</v>
      </c>
      <c r="C199" s="14" t="s">
        <v>1731</v>
      </c>
      <c r="D199" s="16">
        <v>45748</v>
      </c>
      <c r="E199" s="16"/>
      <c r="F199" s="14" t="s">
        <v>1534</v>
      </c>
      <c r="G199" s="14" t="s">
        <v>1535</v>
      </c>
      <c r="H199" s="14" t="s">
        <v>1536</v>
      </c>
      <c r="I199" s="15">
        <v>23.84</v>
      </c>
      <c r="J199" s="77">
        <v>4</v>
      </c>
      <c r="K199" s="92"/>
    </row>
    <row r="200" spans="1:11" ht="12.75" x14ac:dyDescent="0.2">
      <c r="A200" s="14" t="s">
        <v>1505</v>
      </c>
      <c r="B200" s="14" t="s">
        <v>1732</v>
      </c>
      <c r="C200" s="14" t="s">
        <v>1733</v>
      </c>
      <c r="D200" s="16">
        <v>45754</v>
      </c>
      <c r="E200" s="16"/>
      <c r="F200" s="14" t="s">
        <v>1534</v>
      </c>
      <c r="G200" s="14" t="s">
        <v>1535</v>
      </c>
      <c r="H200" s="14" t="s">
        <v>1536</v>
      </c>
      <c r="I200" s="15">
        <v>29.84</v>
      </c>
      <c r="J200" s="77">
        <v>4</v>
      </c>
      <c r="K200" s="92"/>
    </row>
    <row r="201" spans="1:11" ht="12.75" x14ac:dyDescent="0.2">
      <c r="A201" s="14" t="s">
        <v>1505</v>
      </c>
      <c r="B201" s="14" t="s">
        <v>1734</v>
      </c>
      <c r="C201" s="14" t="s">
        <v>1735</v>
      </c>
      <c r="D201" s="16">
        <v>45757</v>
      </c>
      <c r="E201" s="16"/>
      <c r="F201" s="14" t="s">
        <v>1539</v>
      </c>
      <c r="G201" s="14" t="s">
        <v>1540</v>
      </c>
      <c r="H201" s="14" t="s">
        <v>1541</v>
      </c>
      <c r="I201" s="15">
        <v>32.799999999999997</v>
      </c>
      <c r="J201" s="77">
        <v>4</v>
      </c>
      <c r="K201" s="92"/>
    </row>
    <row r="202" spans="1:11" ht="12.75" x14ac:dyDescent="0.2">
      <c r="A202" s="14" t="s">
        <v>1505</v>
      </c>
      <c r="B202" s="14" t="s">
        <v>1736</v>
      </c>
      <c r="C202" s="14" t="s">
        <v>1737</v>
      </c>
      <c r="D202" s="16">
        <v>45761</v>
      </c>
      <c r="E202" s="16"/>
      <c r="F202" s="14" t="s">
        <v>1738</v>
      </c>
      <c r="G202" s="14" t="s">
        <v>1739</v>
      </c>
      <c r="H202" s="14" t="s">
        <v>1740</v>
      </c>
      <c r="I202" s="15">
        <v>54</v>
      </c>
      <c r="J202" s="77">
        <v>3</v>
      </c>
      <c r="K202" s="92"/>
    </row>
    <row r="203" spans="1:11" ht="12.75" x14ac:dyDescent="0.2">
      <c r="A203" s="14" t="s">
        <v>1505</v>
      </c>
      <c r="B203" s="14" t="s">
        <v>1741</v>
      </c>
      <c r="C203" s="14" t="s">
        <v>1737</v>
      </c>
      <c r="D203" s="16">
        <v>45761</v>
      </c>
      <c r="E203" s="16"/>
      <c r="F203" s="14" t="s">
        <v>1742</v>
      </c>
      <c r="G203" s="14" t="s">
        <v>1739</v>
      </c>
      <c r="H203" s="14" t="s">
        <v>1740</v>
      </c>
      <c r="I203" s="15">
        <v>88</v>
      </c>
      <c r="J203" s="77">
        <v>3</v>
      </c>
      <c r="K203" s="92"/>
    </row>
    <row r="204" spans="1:11" ht="12.75" x14ac:dyDescent="0.2">
      <c r="A204" s="14" t="s">
        <v>1505</v>
      </c>
      <c r="B204" s="14" t="s">
        <v>1743</v>
      </c>
      <c r="C204" s="14" t="s">
        <v>1744</v>
      </c>
      <c r="D204" s="16">
        <v>45772</v>
      </c>
      <c r="E204" s="16"/>
      <c r="F204" s="14" t="s">
        <v>1745</v>
      </c>
      <c r="G204" s="14" t="s">
        <v>1746</v>
      </c>
      <c r="H204" s="14" t="s">
        <v>1747</v>
      </c>
      <c r="I204" s="15">
        <v>1980</v>
      </c>
      <c r="J204" s="77">
        <v>3</v>
      </c>
      <c r="K204" s="92"/>
    </row>
    <row r="205" spans="1:11" ht="12.75" x14ac:dyDescent="0.2">
      <c r="A205" s="14" t="s">
        <v>1505</v>
      </c>
      <c r="B205" s="14" t="s">
        <v>1748</v>
      </c>
      <c r="C205" s="14" t="s">
        <v>1749</v>
      </c>
      <c r="D205" s="16">
        <v>45776</v>
      </c>
      <c r="E205" s="16"/>
      <c r="F205" s="14" t="s">
        <v>1750</v>
      </c>
      <c r="G205" s="14" t="s">
        <v>1751</v>
      </c>
      <c r="H205" s="14" t="s">
        <v>1752</v>
      </c>
      <c r="I205" s="15">
        <v>1500.6</v>
      </c>
      <c r="J205" s="77">
        <v>3</v>
      </c>
      <c r="K205" s="92"/>
    </row>
    <row r="206" spans="1:11" ht="12.75" x14ac:dyDescent="0.2">
      <c r="A206" s="14" t="s">
        <v>1505</v>
      </c>
      <c r="B206" s="14" t="s">
        <v>1753</v>
      </c>
      <c r="C206" s="14" t="s">
        <v>1754</v>
      </c>
      <c r="D206" s="16">
        <v>45777</v>
      </c>
      <c r="E206" s="16"/>
      <c r="F206" s="14" t="s">
        <v>1547</v>
      </c>
      <c r="G206" s="14" t="s">
        <v>1548</v>
      </c>
      <c r="H206" s="14" t="s">
        <v>1549</v>
      </c>
      <c r="I206" s="15">
        <v>2</v>
      </c>
      <c r="J206" s="77">
        <v>4</v>
      </c>
      <c r="K206" s="92"/>
    </row>
    <row r="207" spans="1:11" ht="12.75" x14ac:dyDescent="0.2">
      <c r="A207" s="14" t="s">
        <v>1505</v>
      </c>
      <c r="B207" s="14" t="s">
        <v>1753</v>
      </c>
      <c r="C207" s="14" t="s">
        <v>1755</v>
      </c>
      <c r="D207" s="16">
        <v>45777</v>
      </c>
      <c r="E207" s="16"/>
      <c r="F207" s="14" t="s">
        <v>1551</v>
      </c>
      <c r="G207" s="14" t="s">
        <v>1548</v>
      </c>
      <c r="H207" s="14" t="s">
        <v>1549</v>
      </c>
      <c r="I207" s="15">
        <v>13</v>
      </c>
      <c r="J207" s="77">
        <v>4</v>
      </c>
      <c r="K207" s="92"/>
    </row>
    <row r="208" spans="1:11" ht="12.75" x14ac:dyDescent="0.2">
      <c r="A208" s="14" t="s">
        <v>1505</v>
      </c>
      <c r="B208" s="14" t="s">
        <v>1756</v>
      </c>
      <c r="C208" s="14" t="s">
        <v>1757</v>
      </c>
      <c r="D208" s="16">
        <v>45779</v>
      </c>
      <c r="E208" s="16"/>
      <c r="F208" s="14" t="s">
        <v>1758</v>
      </c>
      <c r="G208" s="14" t="s">
        <v>1586</v>
      </c>
      <c r="H208" s="14" t="s">
        <v>1587</v>
      </c>
      <c r="I208" s="15">
        <v>21.4</v>
      </c>
      <c r="J208" s="77">
        <v>4</v>
      </c>
      <c r="K208" s="92"/>
    </row>
    <row r="209" spans="1:11" ht="112.5" x14ac:dyDescent="0.2">
      <c r="A209" s="14" t="s">
        <v>1505</v>
      </c>
      <c r="B209" s="14"/>
      <c r="C209" s="14"/>
      <c r="D209" s="16">
        <v>45796</v>
      </c>
      <c r="E209" s="16"/>
      <c r="F209" s="14" t="s">
        <v>1759</v>
      </c>
      <c r="G209" s="14"/>
      <c r="H209" s="14"/>
      <c r="I209" s="15"/>
      <c r="J209" s="77"/>
      <c r="K209" s="92"/>
    </row>
    <row r="210" spans="1:11" ht="12.75" x14ac:dyDescent="0.2">
      <c r="A210" s="14" t="s">
        <v>1505</v>
      </c>
      <c r="B210" s="14" t="s">
        <v>1760</v>
      </c>
      <c r="C210" s="14" t="s">
        <v>1760</v>
      </c>
      <c r="D210" s="16">
        <v>45796</v>
      </c>
      <c r="E210" s="16"/>
      <c r="F210" s="14" t="s">
        <v>1761</v>
      </c>
      <c r="G210" s="14"/>
      <c r="H210" s="14" t="s">
        <v>955</v>
      </c>
      <c r="I210" s="15">
        <v>271.86</v>
      </c>
      <c r="J210" s="77">
        <v>3</v>
      </c>
      <c r="K210" s="92"/>
    </row>
    <row r="211" spans="1:11" ht="12.75" x14ac:dyDescent="0.2">
      <c r="A211" s="14" t="s">
        <v>1505</v>
      </c>
      <c r="B211" s="14" t="s">
        <v>1762</v>
      </c>
      <c r="C211" s="14" t="s">
        <v>1762</v>
      </c>
      <c r="D211" s="16">
        <v>45796</v>
      </c>
      <c r="E211" s="16"/>
      <c r="F211" s="14" t="s">
        <v>1763</v>
      </c>
      <c r="G211" s="14"/>
      <c r="H211" s="14" t="s">
        <v>955</v>
      </c>
      <c r="I211" s="15">
        <v>78.36</v>
      </c>
      <c r="J211" s="77">
        <v>1</v>
      </c>
      <c r="K211" s="92"/>
    </row>
    <row r="212" spans="1:11" ht="12.75" x14ac:dyDescent="0.2">
      <c r="A212" s="14" t="s">
        <v>1505</v>
      </c>
      <c r="B212" s="14" t="s">
        <v>1764</v>
      </c>
      <c r="C212" s="14" t="s">
        <v>1764</v>
      </c>
      <c r="D212" s="16">
        <v>45796</v>
      </c>
      <c r="E212" s="16"/>
      <c r="F212" s="14" t="s">
        <v>1765</v>
      </c>
      <c r="G212" s="14"/>
      <c r="H212" s="14" t="s">
        <v>955</v>
      </c>
      <c r="I212" s="15">
        <v>233.46</v>
      </c>
      <c r="J212" s="77">
        <v>2</v>
      </c>
      <c r="K212" s="92"/>
    </row>
    <row r="213" spans="1:11" ht="12.75" x14ac:dyDescent="0.2">
      <c r="A213" s="14" t="s">
        <v>1505</v>
      </c>
      <c r="B213" s="14" t="s">
        <v>1766</v>
      </c>
      <c r="C213" s="14" t="s">
        <v>1766</v>
      </c>
      <c r="D213" s="16">
        <v>45796</v>
      </c>
      <c r="E213" s="16"/>
      <c r="F213" s="14" t="s">
        <v>1767</v>
      </c>
      <c r="G213" s="14"/>
      <c r="H213" s="14" t="s">
        <v>955</v>
      </c>
      <c r="I213" s="15">
        <v>343.2</v>
      </c>
      <c r="J213" s="77">
        <v>1</v>
      </c>
      <c r="K213" s="92"/>
    </row>
    <row r="214" spans="1:11" ht="90" x14ac:dyDescent="0.2">
      <c r="A214" s="14" t="s">
        <v>1505</v>
      </c>
      <c r="B214" s="14"/>
      <c r="C214" s="14"/>
      <c r="D214" s="16">
        <v>45796</v>
      </c>
      <c r="E214" s="16"/>
      <c r="F214" s="14" t="s">
        <v>1768</v>
      </c>
      <c r="G214" s="14"/>
      <c r="H214" s="14"/>
      <c r="I214" s="15"/>
      <c r="J214" s="77"/>
      <c r="K214" s="92"/>
    </row>
    <row r="215" spans="1:11" ht="12.75" x14ac:dyDescent="0.2">
      <c r="A215" s="14" t="s">
        <v>1505</v>
      </c>
      <c r="B215" s="14" t="s">
        <v>1769</v>
      </c>
      <c r="C215" s="14" t="s">
        <v>1769</v>
      </c>
      <c r="D215" s="16">
        <v>45796</v>
      </c>
      <c r="E215" s="16"/>
      <c r="F215" s="14" t="s">
        <v>1770</v>
      </c>
      <c r="G215" s="14"/>
      <c r="H215" s="14" t="s">
        <v>955</v>
      </c>
      <c r="I215" s="15">
        <v>324.93</v>
      </c>
      <c r="J215" s="77">
        <v>3</v>
      </c>
      <c r="K215" s="92"/>
    </row>
    <row r="216" spans="1:11" ht="12.75" x14ac:dyDescent="0.2">
      <c r="A216" s="14" t="s">
        <v>1505</v>
      </c>
      <c r="B216" s="14" t="s">
        <v>1771</v>
      </c>
      <c r="C216" s="14" t="s">
        <v>1771</v>
      </c>
      <c r="D216" s="16">
        <v>45796</v>
      </c>
      <c r="E216" s="16"/>
      <c r="F216" s="14" t="s">
        <v>1772</v>
      </c>
      <c r="G216" s="14"/>
      <c r="H216" s="14" t="s">
        <v>955</v>
      </c>
      <c r="I216" s="15">
        <v>153.56</v>
      </c>
      <c r="J216" s="77">
        <v>3</v>
      </c>
      <c r="K216" s="92"/>
    </row>
    <row r="217" spans="1:11" ht="12.75" x14ac:dyDescent="0.2">
      <c r="A217" s="14" t="s">
        <v>1505</v>
      </c>
      <c r="B217" s="14" t="s">
        <v>1773</v>
      </c>
      <c r="C217" s="14" t="s">
        <v>1773</v>
      </c>
      <c r="D217" s="16">
        <v>45796</v>
      </c>
      <c r="E217" s="16"/>
      <c r="F217" s="14" t="s">
        <v>1774</v>
      </c>
      <c r="G217" s="14"/>
      <c r="H217" s="14" t="s">
        <v>955</v>
      </c>
      <c r="I217" s="15">
        <v>94.24</v>
      </c>
      <c r="J217" s="77">
        <v>3</v>
      </c>
      <c r="K217" s="92"/>
    </row>
    <row r="218" spans="1:11" ht="12.75" x14ac:dyDescent="0.2">
      <c r="A218" s="14" t="s">
        <v>1505</v>
      </c>
      <c r="B218" s="14" t="s">
        <v>1775</v>
      </c>
      <c r="C218" s="14" t="s">
        <v>1775</v>
      </c>
      <c r="D218" s="16">
        <v>45796</v>
      </c>
      <c r="E218" s="16"/>
      <c r="F218" s="14" t="s">
        <v>1776</v>
      </c>
      <c r="G218" s="14"/>
      <c r="H218" s="14" t="s">
        <v>955</v>
      </c>
      <c r="I218" s="15">
        <v>192</v>
      </c>
      <c r="J218" s="77">
        <v>3</v>
      </c>
      <c r="K218" s="92"/>
    </row>
    <row r="219" spans="1:11" ht="12.75" x14ac:dyDescent="0.2">
      <c r="A219" s="14" t="s">
        <v>1505</v>
      </c>
      <c r="B219" s="14" t="s">
        <v>1777</v>
      </c>
      <c r="C219" s="14" t="s">
        <v>1778</v>
      </c>
      <c r="D219" s="16">
        <v>45797</v>
      </c>
      <c r="E219" s="16"/>
      <c r="F219" s="14" t="s">
        <v>1779</v>
      </c>
      <c r="G219" s="14" t="s">
        <v>1555</v>
      </c>
      <c r="H219" s="14" t="s">
        <v>1780</v>
      </c>
      <c r="I219" s="15">
        <v>7.75</v>
      </c>
      <c r="J219" s="77">
        <v>4</v>
      </c>
      <c r="K219" s="92"/>
    </row>
    <row r="220" spans="1:11" ht="12.75" x14ac:dyDescent="0.2">
      <c r="A220" s="14" t="s">
        <v>1505</v>
      </c>
      <c r="B220" s="14" t="s">
        <v>1781</v>
      </c>
      <c r="C220" s="14" t="s">
        <v>1782</v>
      </c>
      <c r="D220" s="16">
        <v>45799</v>
      </c>
      <c r="E220" s="16"/>
      <c r="F220" s="14" t="s">
        <v>1783</v>
      </c>
      <c r="G220" s="14" t="s">
        <v>1555</v>
      </c>
      <c r="H220" s="14" t="s">
        <v>1780</v>
      </c>
      <c r="I220" s="15">
        <v>7</v>
      </c>
      <c r="J220" s="77">
        <v>4</v>
      </c>
      <c r="K220" s="92"/>
    </row>
    <row r="221" spans="1:11" ht="112.5" x14ac:dyDescent="0.2">
      <c r="A221" s="14" t="s">
        <v>1505</v>
      </c>
      <c r="B221" s="14"/>
      <c r="C221" s="14"/>
      <c r="D221" s="16">
        <v>45803</v>
      </c>
      <c r="E221" s="16"/>
      <c r="F221" s="14" t="s">
        <v>1784</v>
      </c>
      <c r="G221" s="14"/>
      <c r="H221" s="14"/>
      <c r="I221" s="15"/>
      <c r="J221" s="77"/>
      <c r="K221" s="92"/>
    </row>
    <row r="222" spans="1:11" ht="12.75" x14ac:dyDescent="0.2">
      <c r="A222" s="14" t="s">
        <v>1505</v>
      </c>
      <c r="B222" s="14" t="s">
        <v>1785</v>
      </c>
      <c r="C222" s="14" t="s">
        <v>1785</v>
      </c>
      <c r="D222" s="16">
        <v>45803</v>
      </c>
      <c r="E222" s="16"/>
      <c r="F222" s="14" t="s">
        <v>1786</v>
      </c>
      <c r="G222" s="14"/>
      <c r="H222" s="14" t="s">
        <v>955</v>
      </c>
      <c r="I222" s="15">
        <v>115.2</v>
      </c>
      <c r="J222" s="77">
        <v>3</v>
      </c>
      <c r="K222" s="92"/>
    </row>
    <row r="223" spans="1:11" ht="12.75" x14ac:dyDescent="0.2">
      <c r="A223" s="14" t="s">
        <v>1505</v>
      </c>
      <c r="B223" s="14" t="s">
        <v>1787</v>
      </c>
      <c r="C223" s="14" t="s">
        <v>1787</v>
      </c>
      <c r="D223" s="16">
        <v>45803</v>
      </c>
      <c r="E223" s="16"/>
      <c r="F223" s="14" t="s">
        <v>1788</v>
      </c>
      <c r="G223" s="14"/>
      <c r="H223" s="14" t="s">
        <v>955</v>
      </c>
      <c r="I223" s="15">
        <v>101.8</v>
      </c>
      <c r="J223" s="77">
        <v>3</v>
      </c>
      <c r="K223" s="92"/>
    </row>
    <row r="224" spans="1:11" ht="12.75" x14ac:dyDescent="0.2">
      <c r="A224" s="14" t="s">
        <v>1505</v>
      </c>
      <c r="B224" s="14" t="s">
        <v>1789</v>
      </c>
      <c r="C224" s="14" t="s">
        <v>1789</v>
      </c>
      <c r="D224" s="16">
        <v>45803</v>
      </c>
      <c r="E224" s="16"/>
      <c r="F224" s="14" t="s">
        <v>1790</v>
      </c>
      <c r="G224" s="14"/>
      <c r="H224" s="14" t="s">
        <v>955</v>
      </c>
      <c r="I224" s="15">
        <v>298.11</v>
      </c>
      <c r="J224" s="77">
        <v>3</v>
      </c>
      <c r="K224" s="92"/>
    </row>
    <row r="225" spans="1:11" ht="12.75" x14ac:dyDescent="0.2">
      <c r="A225" s="14" t="s">
        <v>1505</v>
      </c>
      <c r="B225" s="14" t="s">
        <v>1791</v>
      </c>
      <c r="C225" s="14" t="s">
        <v>1791</v>
      </c>
      <c r="D225" s="16">
        <v>45803</v>
      </c>
      <c r="E225" s="16"/>
      <c r="F225" s="14" t="s">
        <v>1792</v>
      </c>
      <c r="G225" s="14"/>
      <c r="H225" s="14" t="s">
        <v>955</v>
      </c>
      <c r="I225" s="15">
        <v>73.23</v>
      </c>
      <c r="J225" s="77">
        <v>3</v>
      </c>
      <c r="K225" s="92"/>
    </row>
    <row r="226" spans="1:11" ht="12.75" x14ac:dyDescent="0.2">
      <c r="A226" s="14" t="s">
        <v>1505</v>
      </c>
      <c r="B226" s="14" t="s">
        <v>1793</v>
      </c>
      <c r="C226" s="14" t="s">
        <v>1793</v>
      </c>
      <c r="D226" s="16">
        <v>45803</v>
      </c>
      <c r="E226" s="16"/>
      <c r="F226" s="14" t="s">
        <v>1794</v>
      </c>
      <c r="G226" s="14"/>
      <c r="H226" s="14" t="s">
        <v>955</v>
      </c>
      <c r="I226" s="15">
        <v>186.73</v>
      </c>
      <c r="J226" s="77">
        <v>3</v>
      </c>
      <c r="K226" s="92"/>
    </row>
    <row r="227" spans="1:11" ht="12.75" x14ac:dyDescent="0.2">
      <c r="A227" s="14" t="s">
        <v>1505</v>
      </c>
      <c r="B227" s="14" t="s">
        <v>1795</v>
      </c>
      <c r="C227" s="14" t="s">
        <v>1795</v>
      </c>
      <c r="D227" s="16">
        <v>45803</v>
      </c>
      <c r="E227" s="16"/>
      <c r="F227" s="14" t="s">
        <v>1796</v>
      </c>
      <c r="G227" s="14"/>
      <c r="H227" s="14" t="s">
        <v>955</v>
      </c>
      <c r="I227" s="15">
        <v>327.24</v>
      </c>
      <c r="J227" s="77">
        <v>3</v>
      </c>
      <c r="K227" s="92"/>
    </row>
    <row r="228" spans="1:11" ht="12.75" x14ac:dyDescent="0.2">
      <c r="A228" s="14" t="s">
        <v>1505</v>
      </c>
      <c r="B228" s="14" t="s">
        <v>1797</v>
      </c>
      <c r="C228" s="14" t="s">
        <v>1797</v>
      </c>
      <c r="D228" s="16">
        <v>45803</v>
      </c>
      <c r="E228" s="16"/>
      <c r="F228" s="14" t="s">
        <v>1798</v>
      </c>
      <c r="G228" s="14"/>
      <c r="H228" s="14" t="s">
        <v>955</v>
      </c>
      <c r="I228" s="15">
        <v>136.47</v>
      </c>
      <c r="J228" s="77">
        <v>1</v>
      </c>
      <c r="K228" s="92"/>
    </row>
    <row r="229" spans="1:11" ht="12.75" x14ac:dyDescent="0.2">
      <c r="A229" s="14" t="s">
        <v>1505</v>
      </c>
      <c r="B229" s="14" t="s">
        <v>1799</v>
      </c>
      <c r="C229" s="14" t="s">
        <v>1799</v>
      </c>
      <c r="D229" s="16">
        <v>45803</v>
      </c>
      <c r="E229" s="16"/>
      <c r="F229" s="14" t="s">
        <v>1800</v>
      </c>
      <c r="G229" s="14"/>
      <c r="H229" s="14" t="s">
        <v>955</v>
      </c>
      <c r="I229" s="15">
        <v>540</v>
      </c>
      <c r="J229" s="77">
        <v>3</v>
      </c>
      <c r="K229" s="92"/>
    </row>
    <row r="230" spans="1:11" ht="12.75" x14ac:dyDescent="0.2">
      <c r="A230" s="14" t="s">
        <v>1505</v>
      </c>
      <c r="B230" s="14" t="s">
        <v>1801</v>
      </c>
      <c r="C230" s="14" t="s">
        <v>1801</v>
      </c>
      <c r="D230" s="16">
        <v>45803</v>
      </c>
      <c r="E230" s="16"/>
      <c r="F230" s="14" t="s">
        <v>1802</v>
      </c>
      <c r="G230" s="14"/>
      <c r="H230" s="14" t="s">
        <v>955</v>
      </c>
      <c r="I230" s="15">
        <v>1481.8</v>
      </c>
      <c r="J230" s="77">
        <v>3</v>
      </c>
      <c r="K230" s="92"/>
    </row>
    <row r="231" spans="1:11" ht="112.5" x14ac:dyDescent="0.2">
      <c r="A231" s="14" t="s">
        <v>1505</v>
      </c>
      <c r="B231" s="14"/>
      <c r="C231" s="14"/>
      <c r="D231" s="16">
        <v>45808</v>
      </c>
      <c r="E231" s="16"/>
      <c r="F231" s="14" t="s">
        <v>1803</v>
      </c>
      <c r="G231" s="14"/>
      <c r="H231" s="14"/>
      <c r="I231" s="15"/>
      <c r="J231" s="77"/>
      <c r="K231" s="92"/>
    </row>
    <row r="232" spans="1:11" ht="12.75" x14ac:dyDescent="0.2">
      <c r="A232" s="14" t="s">
        <v>1505</v>
      </c>
      <c r="B232" s="14" t="s">
        <v>1804</v>
      </c>
      <c r="C232" s="14" t="s">
        <v>1804</v>
      </c>
      <c r="D232" s="16">
        <v>45808</v>
      </c>
      <c r="E232" s="16"/>
      <c r="F232" s="14" t="s">
        <v>1805</v>
      </c>
      <c r="G232" s="14"/>
      <c r="H232" s="14" t="s">
        <v>955</v>
      </c>
      <c r="I232" s="15">
        <v>360.54</v>
      </c>
      <c r="J232" s="77">
        <v>3</v>
      </c>
      <c r="K232" s="92"/>
    </row>
    <row r="233" spans="1:11" ht="12.75" x14ac:dyDescent="0.2">
      <c r="A233" s="14" t="s">
        <v>1505</v>
      </c>
      <c r="B233" s="14" t="s">
        <v>1806</v>
      </c>
      <c r="C233" s="14" t="s">
        <v>1806</v>
      </c>
      <c r="D233" s="16">
        <v>45808</v>
      </c>
      <c r="E233" s="16"/>
      <c r="F233" s="14" t="s">
        <v>1807</v>
      </c>
      <c r="G233" s="14"/>
      <c r="H233" s="14" t="s">
        <v>955</v>
      </c>
      <c r="I233" s="15">
        <v>46.92</v>
      </c>
      <c r="J233" s="77">
        <v>3</v>
      </c>
      <c r="K233" s="92"/>
    </row>
    <row r="234" spans="1:11" ht="12.75" x14ac:dyDescent="0.2">
      <c r="A234" s="14" t="s">
        <v>1505</v>
      </c>
      <c r="B234" s="14" t="s">
        <v>1808</v>
      </c>
      <c r="C234" s="14" t="s">
        <v>1808</v>
      </c>
      <c r="D234" s="16">
        <v>45808</v>
      </c>
      <c r="E234" s="16"/>
      <c r="F234" s="14" t="s">
        <v>1809</v>
      </c>
      <c r="G234" s="14"/>
      <c r="H234" s="14" t="s">
        <v>955</v>
      </c>
      <c r="I234" s="15">
        <v>541.79999999999995</v>
      </c>
      <c r="J234" s="77">
        <v>3</v>
      </c>
      <c r="K234" s="92"/>
    </row>
    <row r="235" spans="1:11" ht="12.75" x14ac:dyDescent="0.2">
      <c r="A235" s="14" t="s">
        <v>1505</v>
      </c>
      <c r="B235" s="14" t="s">
        <v>1810</v>
      </c>
      <c r="C235" s="14" t="s">
        <v>1810</v>
      </c>
      <c r="D235" s="16">
        <v>45808</v>
      </c>
      <c r="E235" s="16"/>
      <c r="F235" s="14" t="s">
        <v>1811</v>
      </c>
      <c r="G235" s="14"/>
      <c r="H235" s="14" t="s">
        <v>955</v>
      </c>
      <c r="I235" s="15">
        <v>296.08</v>
      </c>
      <c r="J235" s="77">
        <v>3</v>
      </c>
      <c r="K235" s="92"/>
    </row>
    <row r="236" spans="1:11" ht="12.75" x14ac:dyDescent="0.2">
      <c r="A236" s="14" t="s">
        <v>1505</v>
      </c>
      <c r="B236" s="14" t="s">
        <v>1812</v>
      </c>
      <c r="C236" s="14" t="s">
        <v>1812</v>
      </c>
      <c r="D236" s="16">
        <v>45808</v>
      </c>
      <c r="E236" s="16"/>
      <c r="F236" s="14" t="s">
        <v>1813</v>
      </c>
      <c r="G236" s="14"/>
      <c r="H236" s="14" t="s">
        <v>955</v>
      </c>
      <c r="I236" s="15">
        <v>385.92</v>
      </c>
      <c r="J236" s="77">
        <v>3</v>
      </c>
      <c r="K236" s="92"/>
    </row>
    <row r="237" spans="1:11" ht="12.75" x14ac:dyDescent="0.2">
      <c r="A237" s="14" t="s">
        <v>1505</v>
      </c>
      <c r="B237" s="14" t="s">
        <v>1814</v>
      </c>
      <c r="C237" s="14" t="s">
        <v>1814</v>
      </c>
      <c r="D237" s="16">
        <v>45808</v>
      </c>
      <c r="E237" s="16"/>
      <c r="F237" s="14" t="s">
        <v>1815</v>
      </c>
      <c r="G237" s="14"/>
      <c r="H237" s="14" t="s">
        <v>955</v>
      </c>
      <c r="I237" s="15">
        <v>728</v>
      </c>
      <c r="J237" s="77">
        <v>3</v>
      </c>
      <c r="K237" s="92"/>
    </row>
    <row r="238" spans="1:11" ht="12.75" x14ac:dyDescent="0.2">
      <c r="A238" s="14" t="s">
        <v>1505</v>
      </c>
      <c r="B238" s="14" t="s">
        <v>1816</v>
      </c>
      <c r="C238" s="14" t="s">
        <v>1816</v>
      </c>
      <c r="D238" s="16">
        <v>45808</v>
      </c>
      <c r="E238" s="16"/>
      <c r="F238" s="14" t="s">
        <v>1817</v>
      </c>
      <c r="G238" s="14"/>
      <c r="H238" s="14" t="s">
        <v>955</v>
      </c>
      <c r="I238" s="15">
        <v>190</v>
      </c>
      <c r="J238" s="77">
        <v>3</v>
      </c>
      <c r="K238" s="92"/>
    </row>
    <row r="239" spans="1:11" ht="22.5" x14ac:dyDescent="0.2">
      <c r="A239" s="14" t="s">
        <v>1505</v>
      </c>
      <c r="B239" s="14" t="s">
        <v>1818</v>
      </c>
      <c r="C239" s="14" t="s">
        <v>1819</v>
      </c>
      <c r="D239" s="16">
        <v>45779</v>
      </c>
      <c r="E239" s="16"/>
      <c r="F239" s="14" t="s">
        <v>1820</v>
      </c>
      <c r="G239" s="14" t="s">
        <v>1821</v>
      </c>
      <c r="H239" s="14" t="s">
        <v>1544</v>
      </c>
      <c r="I239" s="15">
        <v>375</v>
      </c>
      <c r="J239" s="77">
        <v>1</v>
      </c>
      <c r="K239" s="92"/>
    </row>
    <row r="240" spans="1:11" ht="12.75" x14ac:dyDescent="0.2">
      <c r="A240" s="14" t="s">
        <v>1505</v>
      </c>
      <c r="B240" s="14" t="s">
        <v>1822</v>
      </c>
      <c r="C240" s="14" t="s">
        <v>1823</v>
      </c>
      <c r="D240" s="16">
        <v>45779</v>
      </c>
      <c r="E240" s="16"/>
      <c r="F240" s="14" t="s">
        <v>1824</v>
      </c>
      <c r="G240" s="14" t="s">
        <v>1825</v>
      </c>
      <c r="H240" s="14" t="s">
        <v>1826</v>
      </c>
      <c r="I240" s="15">
        <v>475</v>
      </c>
      <c r="J240" s="77">
        <v>3</v>
      </c>
      <c r="K240" s="92"/>
    </row>
    <row r="241" spans="1:11" ht="12.75" x14ac:dyDescent="0.2">
      <c r="A241" s="14" t="s">
        <v>1505</v>
      </c>
      <c r="B241" s="14" t="s">
        <v>1827</v>
      </c>
      <c r="C241" s="14" t="s">
        <v>1828</v>
      </c>
      <c r="D241" s="16">
        <v>45779</v>
      </c>
      <c r="E241" s="16"/>
      <c r="F241" s="14" t="s">
        <v>1829</v>
      </c>
      <c r="G241" s="14" t="s">
        <v>1830</v>
      </c>
      <c r="H241" s="14" t="s">
        <v>1831</v>
      </c>
      <c r="I241" s="15">
        <v>520</v>
      </c>
      <c r="J241" s="77">
        <v>3</v>
      </c>
      <c r="K241" s="92"/>
    </row>
    <row r="242" spans="1:11" ht="12.75" x14ac:dyDescent="0.2">
      <c r="A242" s="14" t="s">
        <v>1505</v>
      </c>
      <c r="B242" s="14" t="s">
        <v>1832</v>
      </c>
      <c r="C242" s="14" t="s">
        <v>1833</v>
      </c>
      <c r="D242" s="16">
        <v>45784</v>
      </c>
      <c r="E242" s="16"/>
      <c r="F242" s="14" t="s">
        <v>1534</v>
      </c>
      <c r="G242" s="14" t="s">
        <v>1535</v>
      </c>
      <c r="H242" s="14" t="s">
        <v>1536</v>
      </c>
      <c r="I242" s="15">
        <v>22.73</v>
      </c>
      <c r="J242" s="77">
        <v>4</v>
      </c>
      <c r="K242" s="92"/>
    </row>
    <row r="243" spans="1:11" ht="12.75" x14ac:dyDescent="0.2">
      <c r="A243" s="14" t="s">
        <v>1505</v>
      </c>
      <c r="B243" s="14" t="s">
        <v>1834</v>
      </c>
      <c r="C243" s="14" t="s">
        <v>1835</v>
      </c>
      <c r="D243" s="16">
        <v>45790</v>
      </c>
      <c r="E243" s="16"/>
      <c r="F243" s="14" t="s">
        <v>1539</v>
      </c>
      <c r="G243" s="14" t="s">
        <v>1540</v>
      </c>
      <c r="H243" s="14" t="s">
        <v>1541</v>
      </c>
      <c r="I243" s="15">
        <v>32.799999999999997</v>
      </c>
      <c r="J243" s="77">
        <v>4</v>
      </c>
      <c r="K243" s="92"/>
    </row>
    <row r="244" spans="1:11" ht="22.5" x14ac:dyDescent="0.2">
      <c r="A244" s="14" t="s">
        <v>1505</v>
      </c>
      <c r="B244" s="14" t="s">
        <v>1836</v>
      </c>
      <c r="C244" s="14" t="s">
        <v>1837</v>
      </c>
      <c r="D244" s="16">
        <v>45803</v>
      </c>
      <c r="E244" s="16"/>
      <c r="F244" s="14" t="s">
        <v>1838</v>
      </c>
      <c r="G244" s="14" t="s">
        <v>1839</v>
      </c>
      <c r="H244" s="14" t="s">
        <v>1840</v>
      </c>
      <c r="I244" s="15">
        <v>855</v>
      </c>
      <c r="J244" s="77">
        <v>3</v>
      </c>
      <c r="K244" s="92"/>
    </row>
    <row r="245" spans="1:11" ht="12.75" x14ac:dyDescent="0.2">
      <c r="A245" s="14" t="s">
        <v>1505</v>
      </c>
      <c r="B245" s="14" t="s">
        <v>1841</v>
      </c>
      <c r="C245" s="14" t="s">
        <v>1842</v>
      </c>
      <c r="D245" s="16">
        <v>45806</v>
      </c>
      <c r="E245" s="16"/>
      <c r="F245" s="14" t="s">
        <v>1843</v>
      </c>
      <c r="G245" s="14"/>
      <c r="H245" s="14" t="s">
        <v>1844</v>
      </c>
      <c r="I245" s="15">
        <v>7.5</v>
      </c>
      <c r="J245" s="77">
        <v>3</v>
      </c>
      <c r="K245" s="92"/>
    </row>
    <row r="246" spans="1:11" ht="12.75" x14ac:dyDescent="0.2">
      <c r="A246" s="14" t="s">
        <v>1505</v>
      </c>
      <c r="B246" s="14" t="s">
        <v>1845</v>
      </c>
      <c r="C246" s="14" t="s">
        <v>1846</v>
      </c>
      <c r="D246" s="16">
        <v>45806</v>
      </c>
      <c r="E246" s="16"/>
      <c r="F246" s="14" t="s">
        <v>1843</v>
      </c>
      <c r="G246" s="14"/>
      <c r="H246" s="14" t="s">
        <v>1844</v>
      </c>
      <c r="I246" s="15">
        <v>66.48</v>
      </c>
      <c r="J246" s="77">
        <v>3</v>
      </c>
      <c r="K246" s="92"/>
    </row>
    <row r="247" spans="1:11" ht="12.75" x14ac:dyDescent="0.2">
      <c r="A247" s="14" t="s">
        <v>1505</v>
      </c>
      <c r="B247" s="14" t="s">
        <v>1847</v>
      </c>
      <c r="C247" s="14" t="s">
        <v>1848</v>
      </c>
      <c r="D247" s="16">
        <v>45807</v>
      </c>
      <c r="E247" s="16"/>
      <c r="F247" s="14" t="s">
        <v>1551</v>
      </c>
      <c r="G247" s="14" t="s">
        <v>1548</v>
      </c>
      <c r="H247" s="14" t="s">
        <v>1549</v>
      </c>
      <c r="I247" s="15">
        <v>13</v>
      </c>
      <c r="J247" s="77">
        <v>4</v>
      </c>
      <c r="K247" s="92"/>
    </row>
    <row r="248" spans="1:11" ht="12.75" x14ac:dyDescent="0.2">
      <c r="A248" s="14" t="s">
        <v>1505</v>
      </c>
      <c r="B248" s="14" t="s">
        <v>1849</v>
      </c>
      <c r="C248" s="14" t="s">
        <v>1850</v>
      </c>
      <c r="D248" s="16">
        <v>45817</v>
      </c>
      <c r="E248" s="16"/>
      <c r="F248" s="14" t="s">
        <v>1851</v>
      </c>
      <c r="G248" s="14" t="s">
        <v>1852</v>
      </c>
      <c r="H248" s="14" t="s">
        <v>1629</v>
      </c>
      <c r="I248" s="15">
        <v>24.2</v>
      </c>
      <c r="J248" s="77">
        <v>1</v>
      </c>
      <c r="K248" s="92"/>
    </row>
    <row r="249" spans="1:11" ht="90" x14ac:dyDescent="0.2">
      <c r="A249" s="14" t="s">
        <v>1505</v>
      </c>
      <c r="B249" s="14"/>
      <c r="C249" s="14"/>
      <c r="D249" s="16">
        <v>45817</v>
      </c>
      <c r="E249" s="16"/>
      <c r="F249" s="14" t="s">
        <v>1853</v>
      </c>
      <c r="G249" s="14"/>
      <c r="H249" s="14"/>
      <c r="I249" s="15"/>
      <c r="J249" s="77"/>
      <c r="K249" s="92"/>
    </row>
    <row r="250" spans="1:11" ht="12.75" x14ac:dyDescent="0.2">
      <c r="A250" s="14" t="s">
        <v>1505</v>
      </c>
      <c r="B250" s="14" t="s">
        <v>1854</v>
      </c>
      <c r="C250" s="14" t="s">
        <v>1854</v>
      </c>
      <c r="D250" s="16">
        <v>45817</v>
      </c>
      <c r="E250" s="16"/>
      <c r="F250" s="14" t="s">
        <v>1855</v>
      </c>
      <c r="G250" s="14"/>
      <c r="H250" s="14" t="s">
        <v>955</v>
      </c>
      <c r="I250" s="15">
        <v>277.57</v>
      </c>
      <c r="J250" s="77">
        <v>3</v>
      </c>
      <c r="K250" s="92"/>
    </row>
    <row r="251" spans="1:11" ht="12.75" x14ac:dyDescent="0.2">
      <c r="A251" s="14" t="s">
        <v>1505</v>
      </c>
      <c r="B251" s="14" t="s">
        <v>1856</v>
      </c>
      <c r="C251" s="14" t="s">
        <v>1856</v>
      </c>
      <c r="D251" s="16">
        <v>45817</v>
      </c>
      <c r="E251" s="16"/>
      <c r="F251" s="14" t="s">
        <v>1857</v>
      </c>
      <c r="G251" s="14"/>
      <c r="H251" s="14" t="s">
        <v>955</v>
      </c>
      <c r="I251" s="15">
        <v>91.68</v>
      </c>
      <c r="J251" s="77">
        <v>3</v>
      </c>
      <c r="K251" s="92"/>
    </row>
    <row r="252" spans="1:11" ht="12.75" x14ac:dyDescent="0.2">
      <c r="A252" s="14" t="s">
        <v>1505</v>
      </c>
      <c r="B252" s="14" t="s">
        <v>1858</v>
      </c>
      <c r="C252" s="14" t="s">
        <v>1858</v>
      </c>
      <c r="D252" s="16">
        <v>45817</v>
      </c>
      <c r="E252" s="16"/>
      <c r="F252" s="14" t="s">
        <v>1859</v>
      </c>
      <c r="G252" s="14"/>
      <c r="H252" s="14" t="s">
        <v>955</v>
      </c>
      <c r="I252" s="15">
        <v>299.64</v>
      </c>
      <c r="J252" s="77">
        <v>3</v>
      </c>
      <c r="K252" s="92"/>
    </row>
    <row r="253" spans="1:11" ht="12.75" x14ac:dyDescent="0.2">
      <c r="A253" s="14" t="s">
        <v>1505</v>
      </c>
      <c r="B253" s="14" t="s">
        <v>1860</v>
      </c>
      <c r="C253" s="14" t="s">
        <v>1860</v>
      </c>
      <c r="D253" s="16">
        <v>45817</v>
      </c>
      <c r="E253" s="16"/>
      <c r="F253" s="14" t="s">
        <v>1861</v>
      </c>
      <c r="G253" s="14"/>
      <c r="H253" s="14" t="s">
        <v>955</v>
      </c>
      <c r="I253" s="15">
        <v>365</v>
      </c>
      <c r="J253" s="77">
        <v>3</v>
      </c>
      <c r="K253" s="92"/>
    </row>
    <row r="254" spans="1:11" ht="12.75" x14ac:dyDescent="0.2">
      <c r="A254" s="14" t="s">
        <v>1505</v>
      </c>
      <c r="B254" s="14" t="s">
        <v>1862</v>
      </c>
      <c r="C254" s="14" t="s">
        <v>1863</v>
      </c>
      <c r="D254" s="16">
        <v>45824</v>
      </c>
      <c r="E254" s="16"/>
      <c r="F254" s="14" t="s">
        <v>1864</v>
      </c>
      <c r="G254" s="14" t="s">
        <v>1865</v>
      </c>
      <c r="H254" s="14" t="s">
        <v>1866</v>
      </c>
      <c r="I254" s="15">
        <v>4.45</v>
      </c>
      <c r="J254" s="77">
        <v>4</v>
      </c>
      <c r="K254" s="92"/>
    </row>
    <row r="255" spans="1:11" ht="12.75" x14ac:dyDescent="0.2">
      <c r="A255" s="14" t="s">
        <v>1505</v>
      </c>
      <c r="B255" s="14" t="s">
        <v>1867</v>
      </c>
      <c r="C255" s="14" t="s">
        <v>1867</v>
      </c>
      <c r="D255" s="16">
        <v>45824</v>
      </c>
      <c r="E255" s="16"/>
      <c r="F255" s="14" t="s">
        <v>1868</v>
      </c>
      <c r="G255" s="14"/>
      <c r="H255" s="14" t="s">
        <v>955</v>
      </c>
      <c r="I255" s="15">
        <v>295.60000000000002</v>
      </c>
      <c r="J255" s="77">
        <v>3</v>
      </c>
      <c r="K255" s="92"/>
    </row>
    <row r="256" spans="1:11" ht="12.75" x14ac:dyDescent="0.2">
      <c r="A256" s="14" t="s">
        <v>1505</v>
      </c>
      <c r="B256" s="14" t="s">
        <v>1869</v>
      </c>
      <c r="C256" s="14" t="s">
        <v>1870</v>
      </c>
      <c r="D256" s="16">
        <v>45828</v>
      </c>
      <c r="E256" s="16"/>
      <c r="F256" s="14" t="s">
        <v>1871</v>
      </c>
      <c r="G256" s="14" t="s">
        <v>1852</v>
      </c>
      <c r="H256" s="14" t="s">
        <v>1629</v>
      </c>
      <c r="I256" s="15">
        <v>28.6</v>
      </c>
      <c r="J256" s="77">
        <v>2</v>
      </c>
      <c r="K256" s="92"/>
    </row>
    <row r="257" spans="1:11" ht="12.75" x14ac:dyDescent="0.2">
      <c r="A257" s="14" t="s">
        <v>1505</v>
      </c>
      <c r="B257" s="14" t="s">
        <v>1872</v>
      </c>
      <c r="C257" s="14" t="s">
        <v>1872</v>
      </c>
      <c r="D257" s="16">
        <v>45831</v>
      </c>
      <c r="E257" s="16"/>
      <c r="F257" s="14" t="s">
        <v>1761</v>
      </c>
      <c r="G257" s="14"/>
      <c r="H257" s="14" t="s">
        <v>955</v>
      </c>
      <c r="I257" s="15">
        <v>258.54000000000002</v>
      </c>
      <c r="J257" s="77">
        <v>3</v>
      </c>
      <c r="K257" s="92"/>
    </row>
    <row r="258" spans="1:11" ht="12.75" x14ac:dyDescent="0.2">
      <c r="A258" s="14" t="s">
        <v>1505</v>
      </c>
      <c r="B258" s="14" t="s">
        <v>1873</v>
      </c>
      <c r="C258" s="14" t="s">
        <v>1873</v>
      </c>
      <c r="D258" s="16">
        <v>45831</v>
      </c>
      <c r="E258" s="16"/>
      <c r="F258" s="14" t="s">
        <v>1765</v>
      </c>
      <c r="G258" s="14"/>
      <c r="H258" s="14" t="s">
        <v>955</v>
      </c>
      <c r="I258" s="15">
        <v>321.83999999999997</v>
      </c>
      <c r="J258" s="77">
        <v>1</v>
      </c>
      <c r="K258" s="92"/>
    </row>
    <row r="259" spans="1:11" ht="12.75" x14ac:dyDescent="0.2">
      <c r="A259" s="14" t="s">
        <v>1505</v>
      </c>
      <c r="B259" s="14" t="s">
        <v>1874</v>
      </c>
      <c r="C259" s="14" t="s">
        <v>1875</v>
      </c>
      <c r="D259" s="16">
        <v>45833</v>
      </c>
      <c r="E259" s="16"/>
      <c r="F259" s="14" t="s">
        <v>1876</v>
      </c>
      <c r="G259" s="14" t="s">
        <v>1852</v>
      </c>
      <c r="H259" s="14" t="s">
        <v>1629</v>
      </c>
      <c r="I259" s="15">
        <v>15.7</v>
      </c>
      <c r="J259" s="77">
        <v>2</v>
      </c>
      <c r="K259" s="92"/>
    </row>
    <row r="260" spans="1:11" ht="101.25" x14ac:dyDescent="0.2">
      <c r="A260" s="14" t="s">
        <v>1505</v>
      </c>
      <c r="B260" s="14"/>
      <c r="C260" s="14"/>
      <c r="D260" s="16">
        <v>45838</v>
      </c>
      <c r="E260" s="16"/>
      <c r="F260" s="14" t="s">
        <v>1877</v>
      </c>
      <c r="G260" s="14"/>
      <c r="H260" s="14"/>
      <c r="I260" s="15"/>
      <c r="J260" s="77"/>
      <c r="K260" s="92"/>
    </row>
    <row r="261" spans="1:11" ht="12.75" x14ac:dyDescent="0.2">
      <c r="A261" s="14" t="s">
        <v>1505</v>
      </c>
      <c r="B261" s="14" t="s">
        <v>1878</v>
      </c>
      <c r="C261" s="14" t="s">
        <v>1878</v>
      </c>
      <c r="D261" s="16">
        <v>45835</v>
      </c>
      <c r="E261" s="16"/>
      <c r="F261" s="14" t="s">
        <v>1879</v>
      </c>
      <c r="G261" s="14"/>
      <c r="H261" s="14" t="s">
        <v>955</v>
      </c>
      <c r="I261" s="15">
        <v>241.2</v>
      </c>
      <c r="J261" s="77">
        <v>1</v>
      </c>
      <c r="K261" s="92"/>
    </row>
    <row r="262" spans="1:11" ht="12.75" x14ac:dyDescent="0.2">
      <c r="A262" s="14" t="s">
        <v>1505</v>
      </c>
      <c r="B262" s="14" t="s">
        <v>1880</v>
      </c>
      <c r="C262" s="14" t="s">
        <v>1880</v>
      </c>
      <c r="D262" s="16">
        <v>45838</v>
      </c>
      <c r="E262" s="16"/>
      <c r="F262" s="14" t="s">
        <v>1881</v>
      </c>
      <c r="G262" s="14"/>
      <c r="H262" s="14" t="s">
        <v>955</v>
      </c>
      <c r="I262" s="15">
        <v>132.80000000000001</v>
      </c>
      <c r="J262" s="77">
        <v>2</v>
      </c>
      <c r="K262" s="92"/>
    </row>
    <row r="263" spans="1:11" ht="12.75" x14ac:dyDescent="0.2">
      <c r="A263" s="14" t="s">
        <v>1505</v>
      </c>
      <c r="B263" s="14" t="s">
        <v>1882</v>
      </c>
      <c r="C263" s="14" t="s">
        <v>1882</v>
      </c>
      <c r="D263" s="16">
        <v>45838</v>
      </c>
      <c r="E263" s="16"/>
      <c r="F263" s="14" t="s">
        <v>1883</v>
      </c>
      <c r="G263" s="14"/>
      <c r="H263" s="14" t="s">
        <v>955</v>
      </c>
      <c r="I263" s="15">
        <v>554.4</v>
      </c>
      <c r="J263" s="77">
        <v>2</v>
      </c>
      <c r="K263" s="92"/>
    </row>
    <row r="264" spans="1:11" ht="90" x14ac:dyDescent="0.2">
      <c r="A264" s="14" t="s">
        <v>1505</v>
      </c>
      <c r="B264" s="14"/>
      <c r="C264" s="14"/>
      <c r="D264" s="16">
        <v>45838</v>
      </c>
      <c r="E264" s="16"/>
      <c r="F264" s="14" t="s">
        <v>1884</v>
      </c>
      <c r="G264" s="14"/>
      <c r="H264" s="14"/>
      <c r="I264" s="15"/>
      <c r="J264" s="77"/>
      <c r="K264" s="92"/>
    </row>
    <row r="265" spans="1:11" ht="12.75" x14ac:dyDescent="0.2">
      <c r="A265" s="14" t="s">
        <v>1505</v>
      </c>
      <c r="B265" s="14" t="s">
        <v>1885</v>
      </c>
      <c r="C265" s="14" t="s">
        <v>1885</v>
      </c>
      <c r="D265" s="16">
        <v>45838</v>
      </c>
      <c r="E265" s="16"/>
      <c r="F265" s="14" t="s">
        <v>1886</v>
      </c>
      <c r="G265" s="14"/>
      <c r="H265" s="14" t="s">
        <v>955</v>
      </c>
      <c r="I265" s="15">
        <v>1187.28</v>
      </c>
      <c r="J265" s="77">
        <v>3</v>
      </c>
      <c r="K265" s="92"/>
    </row>
    <row r="266" spans="1:11" ht="12.75" x14ac:dyDescent="0.2">
      <c r="A266" s="14" t="s">
        <v>1505</v>
      </c>
      <c r="B266" s="14" t="s">
        <v>1887</v>
      </c>
      <c r="C266" s="14" t="s">
        <v>1887</v>
      </c>
      <c r="D266" s="16">
        <v>45838</v>
      </c>
      <c r="E266" s="16"/>
      <c r="F266" s="14" t="s">
        <v>1888</v>
      </c>
      <c r="G266" s="14"/>
      <c r="H266" s="14" t="s">
        <v>955</v>
      </c>
      <c r="I266" s="15">
        <v>291.86</v>
      </c>
      <c r="J266" s="77">
        <v>3</v>
      </c>
      <c r="K266" s="92"/>
    </row>
    <row r="267" spans="1:11" ht="12.75" x14ac:dyDescent="0.2">
      <c r="A267" s="14" t="s">
        <v>1505</v>
      </c>
      <c r="B267" s="14" t="s">
        <v>1889</v>
      </c>
      <c r="C267" s="14" t="s">
        <v>1889</v>
      </c>
      <c r="D267" s="16">
        <v>45838</v>
      </c>
      <c r="E267" s="16"/>
      <c r="F267" s="14" t="s">
        <v>1890</v>
      </c>
      <c r="G267" s="14"/>
      <c r="H267" s="14" t="s">
        <v>955</v>
      </c>
      <c r="I267" s="15">
        <v>595</v>
      </c>
      <c r="J267" s="77">
        <v>3</v>
      </c>
      <c r="K267" s="92"/>
    </row>
    <row r="268" spans="1:11" ht="12.75" x14ac:dyDescent="0.2">
      <c r="A268" s="14" t="s">
        <v>1505</v>
      </c>
      <c r="B268" s="14" t="s">
        <v>1944</v>
      </c>
      <c r="C268" s="14" t="s">
        <v>1944</v>
      </c>
      <c r="D268" s="16">
        <v>45838</v>
      </c>
      <c r="E268" s="16"/>
      <c r="F268" s="14" t="s">
        <v>1945</v>
      </c>
      <c r="G268" s="14"/>
      <c r="H268" s="14" t="s">
        <v>955</v>
      </c>
      <c r="I268" s="15">
        <v>1622.67</v>
      </c>
      <c r="J268" s="77">
        <v>2</v>
      </c>
      <c r="K268" s="92"/>
    </row>
    <row r="269" spans="1:11" ht="12.75" x14ac:dyDescent="0.2">
      <c r="A269" s="14" t="s">
        <v>1505</v>
      </c>
      <c r="B269" s="14" t="s">
        <v>1891</v>
      </c>
      <c r="C269" s="14" t="s">
        <v>1892</v>
      </c>
      <c r="D269" s="16">
        <v>45810</v>
      </c>
      <c r="E269" s="16"/>
      <c r="F269" s="14" t="s">
        <v>1547</v>
      </c>
      <c r="G269" s="14" t="s">
        <v>1548</v>
      </c>
      <c r="H269" s="14" t="s">
        <v>1549</v>
      </c>
      <c r="I269" s="15">
        <v>2</v>
      </c>
      <c r="J269" s="77">
        <v>4</v>
      </c>
      <c r="K269" s="92"/>
    </row>
    <row r="270" spans="1:11" ht="12.75" x14ac:dyDescent="0.2">
      <c r="A270" s="14" t="s">
        <v>1505</v>
      </c>
      <c r="B270" s="14" t="s">
        <v>1893</v>
      </c>
      <c r="C270" s="14" t="s">
        <v>1894</v>
      </c>
      <c r="D270" s="16">
        <v>45812</v>
      </c>
      <c r="E270" s="16"/>
      <c r="F270" s="14" t="s">
        <v>1895</v>
      </c>
      <c r="G270" s="14" t="s">
        <v>1896</v>
      </c>
      <c r="H270" s="14" t="s">
        <v>1897</v>
      </c>
      <c r="I270" s="15">
        <v>400</v>
      </c>
      <c r="J270" s="77">
        <v>2</v>
      </c>
      <c r="K270" s="92"/>
    </row>
    <row r="271" spans="1:11" ht="12.75" x14ac:dyDescent="0.2">
      <c r="A271" s="14" t="s">
        <v>1505</v>
      </c>
      <c r="B271" s="14" t="s">
        <v>1898</v>
      </c>
      <c r="C271" s="14" t="s">
        <v>1899</v>
      </c>
      <c r="D271" s="16">
        <v>45812</v>
      </c>
      <c r="E271" s="16"/>
      <c r="F271" s="14" t="s">
        <v>1900</v>
      </c>
      <c r="G271" s="14" t="s">
        <v>1901</v>
      </c>
      <c r="H271" s="14" t="s">
        <v>1902</v>
      </c>
      <c r="I271" s="15">
        <v>480</v>
      </c>
      <c r="J271" s="77">
        <v>4</v>
      </c>
      <c r="K271" s="92"/>
    </row>
    <row r="272" spans="1:11" ht="12.75" x14ac:dyDescent="0.2">
      <c r="A272" s="14" t="s">
        <v>1505</v>
      </c>
      <c r="B272" s="14" t="s">
        <v>1903</v>
      </c>
      <c r="C272" s="14" t="s">
        <v>1904</v>
      </c>
      <c r="D272" s="16">
        <v>45813</v>
      </c>
      <c r="E272" s="16"/>
      <c r="F272" s="14" t="s">
        <v>1905</v>
      </c>
      <c r="G272" s="14"/>
      <c r="H272" s="14" t="s">
        <v>1906</v>
      </c>
      <c r="I272" s="15">
        <v>41.55</v>
      </c>
      <c r="J272" s="77">
        <v>3</v>
      </c>
      <c r="K272" s="92"/>
    </row>
    <row r="273" spans="1:11" ht="22.5" x14ac:dyDescent="0.2">
      <c r="A273" s="14" t="s">
        <v>1505</v>
      </c>
      <c r="B273" s="14" t="s">
        <v>1907</v>
      </c>
      <c r="C273" s="14"/>
      <c r="D273" s="16">
        <v>45813</v>
      </c>
      <c r="E273" s="16"/>
      <c r="F273" s="14" t="s">
        <v>1908</v>
      </c>
      <c r="G273" s="14"/>
      <c r="H273" s="14" t="s">
        <v>1544</v>
      </c>
      <c r="I273" s="15">
        <v>3500</v>
      </c>
      <c r="J273" s="77">
        <v>2</v>
      </c>
      <c r="K273" s="92"/>
    </row>
    <row r="274" spans="1:11" ht="12.75" x14ac:dyDescent="0.2">
      <c r="A274" s="14" t="s">
        <v>1505</v>
      </c>
      <c r="B274" s="14" t="s">
        <v>1909</v>
      </c>
      <c r="C274" s="14" t="s">
        <v>1833</v>
      </c>
      <c r="D274" s="16">
        <v>45814</v>
      </c>
      <c r="E274" s="16"/>
      <c r="F274" s="14" t="s">
        <v>1534</v>
      </c>
      <c r="G274" s="14" t="s">
        <v>1535</v>
      </c>
      <c r="H274" s="14" t="s">
        <v>1536</v>
      </c>
      <c r="I274" s="15">
        <v>22.73</v>
      </c>
      <c r="J274" s="77">
        <v>4</v>
      </c>
      <c r="K274" s="92"/>
    </row>
    <row r="275" spans="1:11" ht="12.75" x14ac:dyDescent="0.2">
      <c r="A275" s="14" t="s">
        <v>1505</v>
      </c>
      <c r="B275" s="14" t="s">
        <v>1910</v>
      </c>
      <c r="C275" s="14" t="s">
        <v>1911</v>
      </c>
      <c r="D275" s="16">
        <v>45814</v>
      </c>
      <c r="E275" s="16"/>
      <c r="F275" s="14" t="s">
        <v>1912</v>
      </c>
      <c r="G275" s="14" t="s">
        <v>1913</v>
      </c>
      <c r="H275" s="14" t="s">
        <v>1914</v>
      </c>
      <c r="I275" s="15">
        <v>13</v>
      </c>
      <c r="J275" s="77">
        <v>3</v>
      </c>
      <c r="K275" s="92"/>
    </row>
    <row r="276" spans="1:11" ht="12.75" x14ac:dyDescent="0.2">
      <c r="A276" s="14" t="s">
        <v>1505</v>
      </c>
      <c r="B276" s="14" t="s">
        <v>1915</v>
      </c>
      <c r="C276" s="14" t="s">
        <v>1916</v>
      </c>
      <c r="D276" s="16">
        <v>45816</v>
      </c>
      <c r="E276" s="16"/>
      <c r="F276" s="14" t="s">
        <v>1917</v>
      </c>
      <c r="G276" s="14" t="s">
        <v>1918</v>
      </c>
      <c r="H276" s="14" t="s">
        <v>1919</v>
      </c>
      <c r="I276" s="15">
        <v>11.85</v>
      </c>
      <c r="J276" s="77">
        <v>3</v>
      </c>
      <c r="K276" s="92"/>
    </row>
    <row r="277" spans="1:11" ht="12.75" x14ac:dyDescent="0.2">
      <c r="A277" s="14" t="s">
        <v>1505</v>
      </c>
      <c r="B277" s="14" t="s">
        <v>1920</v>
      </c>
      <c r="C277" s="14" t="s">
        <v>1921</v>
      </c>
      <c r="D277" s="16">
        <v>45816</v>
      </c>
      <c r="E277" s="16"/>
      <c r="F277" s="14" t="s">
        <v>1917</v>
      </c>
      <c r="G277" s="14" t="s">
        <v>1922</v>
      </c>
      <c r="H277" s="14" t="s">
        <v>1923</v>
      </c>
      <c r="I277" s="15">
        <v>9.5500000000000007</v>
      </c>
      <c r="J277" s="77">
        <v>3</v>
      </c>
      <c r="K277" s="92"/>
    </row>
    <row r="278" spans="1:11" ht="12.75" x14ac:dyDescent="0.2">
      <c r="A278" s="14" t="s">
        <v>1505</v>
      </c>
      <c r="B278" s="14" t="s">
        <v>1924</v>
      </c>
      <c r="C278" s="14" t="s">
        <v>1835</v>
      </c>
      <c r="D278" s="16">
        <v>45818</v>
      </c>
      <c r="E278" s="16"/>
      <c r="F278" s="14" t="s">
        <v>1539</v>
      </c>
      <c r="G278" s="14" t="s">
        <v>1540</v>
      </c>
      <c r="H278" s="14" t="s">
        <v>1541</v>
      </c>
      <c r="I278" s="15">
        <v>32.799999999999997</v>
      </c>
      <c r="J278" s="77">
        <v>4</v>
      </c>
      <c r="K278" s="92"/>
    </row>
    <row r="279" spans="1:11" ht="22.5" x14ac:dyDescent="0.2">
      <c r="A279" s="14" t="s">
        <v>1505</v>
      </c>
      <c r="B279" s="14" t="s">
        <v>1925</v>
      </c>
      <c r="C279" s="14" t="s">
        <v>1926</v>
      </c>
      <c r="D279" s="16">
        <v>45818</v>
      </c>
      <c r="E279" s="16"/>
      <c r="F279" s="14" t="s">
        <v>1927</v>
      </c>
      <c r="G279" s="14"/>
      <c r="H279" s="14" t="s">
        <v>1928</v>
      </c>
      <c r="I279" s="15">
        <v>460</v>
      </c>
      <c r="J279" s="77">
        <v>3</v>
      </c>
      <c r="K279" s="92"/>
    </row>
    <row r="280" spans="1:11" ht="12.75" x14ac:dyDescent="0.2">
      <c r="A280" s="14" t="s">
        <v>1505</v>
      </c>
      <c r="B280" s="14" t="s">
        <v>1929</v>
      </c>
      <c r="C280" s="14" t="s">
        <v>1930</v>
      </c>
      <c r="D280" s="16">
        <v>45819</v>
      </c>
      <c r="E280" s="16"/>
      <c r="F280" s="14" t="s">
        <v>1931</v>
      </c>
      <c r="G280" s="14"/>
      <c r="H280" s="14" t="s">
        <v>1932</v>
      </c>
      <c r="I280" s="15">
        <v>90</v>
      </c>
      <c r="J280" s="77">
        <v>3</v>
      </c>
      <c r="K280" s="92"/>
    </row>
    <row r="281" spans="1:11" ht="12.75" x14ac:dyDescent="0.2">
      <c r="A281" s="14" t="s">
        <v>1505</v>
      </c>
      <c r="B281" s="14"/>
      <c r="C281" s="14"/>
      <c r="D281" s="16"/>
      <c r="E281" s="16"/>
      <c r="F281" s="14"/>
      <c r="G281" s="14"/>
      <c r="H281" s="14"/>
      <c r="I281" s="15"/>
      <c r="J281" s="77"/>
      <c r="K281" s="92"/>
    </row>
    <row r="282" spans="1:11" ht="12.75" x14ac:dyDescent="0.2">
      <c r="A282" s="14" t="s">
        <v>1505</v>
      </c>
      <c r="B282" s="14" t="s">
        <v>1933</v>
      </c>
      <c r="C282" s="14" t="s">
        <v>1934</v>
      </c>
      <c r="D282" s="16">
        <v>45838</v>
      </c>
      <c r="E282" s="16"/>
      <c r="F282" s="14" t="s">
        <v>1547</v>
      </c>
      <c r="G282" s="14" t="s">
        <v>1548</v>
      </c>
      <c r="H282" s="14" t="s">
        <v>1549</v>
      </c>
      <c r="I282" s="15">
        <v>2</v>
      </c>
      <c r="J282" s="77">
        <v>4</v>
      </c>
      <c r="K282" s="92"/>
    </row>
    <row r="283" spans="1:11" ht="12.75" x14ac:dyDescent="0.2">
      <c r="A283" s="14" t="s">
        <v>1505</v>
      </c>
      <c r="B283" s="14" t="s">
        <v>1935</v>
      </c>
      <c r="C283" s="14" t="s">
        <v>1936</v>
      </c>
      <c r="D283" s="16">
        <v>45838</v>
      </c>
      <c r="E283" s="16"/>
      <c r="F283" s="14" t="s">
        <v>1937</v>
      </c>
      <c r="G283" s="14" t="s">
        <v>1575</v>
      </c>
      <c r="H283" s="14" t="s">
        <v>1576</v>
      </c>
      <c r="I283" s="15">
        <v>120</v>
      </c>
      <c r="J283" s="77">
        <v>4</v>
      </c>
      <c r="K283" s="92"/>
    </row>
    <row r="284" spans="1:11" ht="22.5" x14ac:dyDescent="0.2">
      <c r="A284" s="14" t="s">
        <v>1505</v>
      </c>
      <c r="B284" s="14" t="s">
        <v>1938</v>
      </c>
      <c r="C284" s="14" t="s">
        <v>1939</v>
      </c>
      <c r="D284" s="16">
        <v>45838</v>
      </c>
      <c r="E284" s="16"/>
      <c r="F284" s="14" t="s">
        <v>1940</v>
      </c>
      <c r="G284" s="14" t="s">
        <v>1941</v>
      </c>
      <c r="H284" s="14" t="s">
        <v>1942</v>
      </c>
      <c r="I284" s="15">
        <v>500</v>
      </c>
      <c r="J284" s="77">
        <v>4</v>
      </c>
      <c r="K284" s="92"/>
    </row>
    <row r="285" spans="1:11" ht="12.75" x14ac:dyDescent="0.2">
      <c r="A285" s="14" t="s">
        <v>1505</v>
      </c>
      <c r="B285" s="14" t="s">
        <v>1891</v>
      </c>
      <c r="C285" s="14" t="s">
        <v>1943</v>
      </c>
      <c r="D285" s="16">
        <v>45838</v>
      </c>
      <c r="E285" s="16"/>
      <c r="F285" s="14" t="s">
        <v>1551</v>
      </c>
      <c r="G285" s="14" t="s">
        <v>1548</v>
      </c>
      <c r="H285" s="14" t="s">
        <v>1549</v>
      </c>
      <c r="I285" s="15">
        <v>13</v>
      </c>
      <c r="J285" s="77">
        <v>4</v>
      </c>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12:H1113">
    <cfRule type="expression" dxfId="93" priority="68" stopIfTrue="1">
      <formula>$A1112&lt;&gt;""</formula>
    </cfRule>
  </conditionalFormatting>
  <conditionalFormatting sqref="A107:J5000">
    <cfRule type="expression" dxfId="92" priority="57" stopIfTrue="1">
      <formula>$A107&lt;&gt;""</formula>
    </cfRule>
  </conditionalFormatting>
  <conditionalFormatting sqref="B472:E477">
    <cfRule type="expression" dxfId="91" priority="159" stopIfTrue="1">
      <formula>$A472&lt;&gt;""</formula>
    </cfRule>
  </conditionalFormatting>
  <conditionalFormatting sqref="B484:E488">
    <cfRule type="expression" dxfId="90" priority="194" stopIfTrue="1">
      <formula>$A484&lt;&gt;""</formula>
    </cfRule>
  </conditionalFormatting>
  <conditionalFormatting sqref="B689:E689">
    <cfRule type="expression" dxfId="89" priority="86" stopIfTrue="1">
      <formula>$A689&lt;&gt;""</formula>
    </cfRule>
  </conditionalFormatting>
  <conditionalFormatting sqref="B691:E691 H691:I691 B692:I693 B694:E699 H694:I699">
    <cfRule type="expression" dxfId="88" priority="46" stopIfTrue="1">
      <formula>$A691&lt;&gt;""</formula>
    </cfRule>
  </conditionalFormatting>
  <conditionalFormatting sqref="B701:E701 H701:I701">
    <cfRule type="expression" dxfId="87" priority="37" stopIfTrue="1">
      <formula>$A701&lt;&gt;""</formula>
    </cfRule>
  </conditionalFormatting>
  <conditionalFormatting sqref="B819:E819">
    <cfRule type="expression" dxfId="86" priority="109" stopIfTrue="1">
      <formula>$A819&lt;&gt;""</formula>
    </cfRule>
  </conditionalFormatting>
  <conditionalFormatting sqref="B1110:E1110">
    <cfRule type="expression" dxfId="85" priority="155" stopIfTrue="1">
      <formula>$A1110&lt;&gt;""</formula>
    </cfRule>
  </conditionalFormatting>
  <conditionalFormatting sqref="B1114:E1114">
    <cfRule type="expression" dxfId="84" priority="211" stopIfTrue="1">
      <formula>$A1114&lt;&gt;""</formula>
    </cfRule>
  </conditionalFormatting>
  <conditionalFormatting sqref="B1131:E1136">
    <cfRule type="expression" dxfId="83" priority="201" stopIfTrue="1">
      <formula>$A1131&lt;&gt;""</formula>
    </cfRule>
  </conditionalFormatting>
  <conditionalFormatting sqref="B1138:E1148">
    <cfRule type="expression" dxfId="82" priority="69" stopIfTrue="1">
      <formula>$A1138&lt;&gt;""</formula>
    </cfRule>
  </conditionalFormatting>
  <conditionalFormatting sqref="B1152:E1152">
    <cfRule type="expression" dxfId="81" priority="95" stopIfTrue="1">
      <formula>$A1152&lt;&gt;""</formula>
    </cfRule>
  </conditionalFormatting>
  <conditionalFormatting sqref="B1253:E1260 I1253:J1270">
    <cfRule type="expression" dxfId="80" priority="145" stopIfTrue="1">
      <formula>$A1253&lt;&gt;""</formula>
    </cfRule>
  </conditionalFormatting>
  <conditionalFormatting sqref="B1293:E1301">
    <cfRule type="expression" dxfId="79" priority="180" stopIfTrue="1">
      <formula>$A1293&lt;&gt;""</formula>
    </cfRule>
  </conditionalFormatting>
  <conditionalFormatting sqref="B1303:E1326">
    <cfRule type="expression" dxfId="78" priority="59" stopIfTrue="1">
      <formula>$A1303&lt;&gt;""</formula>
    </cfRule>
  </conditionalFormatting>
  <conditionalFormatting sqref="B1360:E1363">
    <cfRule type="expression" dxfId="77" priority="76" stopIfTrue="1">
      <formula>$A1360&lt;&gt;""</formula>
    </cfRule>
  </conditionalFormatting>
  <conditionalFormatting sqref="B1365:E1367">
    <cfRule type="expression" dxfId="76" priority="281" stopIfTrue="1">
      <formula>$A1365&lt;&gt;""</formula>
    </cfRule>
  </conditionalFormatting>
  <conditionalFormatting sqref="B1369:E1379">
    <cfRule type="expression" dxfId="75" priority="100" stopIfTrue="1">
      <formula>$A1369&lt;&gt;""</formula>
    </cfRule>
  </conditionalFormatting>
  <conditionalFormatting sqref="B1393:E1404">
    <cfRule type="expression" dxfId="74" priority="138" stopIfTrue="1">
      <formula>$A1393&lt;&gt;""</formula>
    </cfRule>
  </conditionalFormatting>
  <conditionalFormatting sqref="B1412:E1450">
    <cfRule type="expression" dxfId="73" priority="175" stopIfTrue="1">
      <formula>$A1412&lt;&gt;""</formula>
    </cfRule>
  </conditionalFormatting>
  <conditionalFormatting sqref="B1453:E1458">
    <cfRule type="expression" dxfId="72" priority="245" stopIfTrue="1">
      <formula>$A1453&lt;&gt;""</formula>
    </cfRule>
  </conditionalFormatting>
  <conditionalFormatting sqref="B489:G489">
    <cfRule type="expression" dxfId="71" priority="195" stopIfTrue="1">
      <formula>$A489&lt;&gt;""</formula>
    </cfRule>
  </conditionalFormatting>
  <conditionalFormatting sqref="B478:H483">
    <cfRule type="expression" dxfId="70" priority="215" stopIfTrue="1">
      <formula>$A478&lt;&gt;""</formula>
    </cfRule>
  </conditionalFormatting>
  <conditionalFormatting sqref="B490:H496">
    <cfRule type="expression" dxfId="69" priority="171" stopIfTrue="1">
      <formula>$A490&lt;&gt;""</formula>
    </cfRule>
  </conditionalFormatting>
  <conditionalFormatting sqref="B1067:H1082">
    <cfRule type="expression" dxfId="68" priority="241" stopIfTrue="1">
      <formula>$A1067&lt;&gt;""</formula>
    </cfRule>
  </conditionalFormatting>
  <conditionalFormatting sqref="B1272:H1274 B1275:E1288 H1275:H1288">
    <cfRule type="expression" dxfId="67" priority="170" stopIfTrue="1">
      <formula>$A1272&lt;&gt;""</formula>
    </cfRule>
  </conditionalFormatting>
  <conditionalFormatting sqref="B1290:H1292">
    <cfRule type="expression" dxfId="66" priority="65" stopIfTrue="1">
      <formula>$A1290&lt;&gt;""</formula>
    </cfRule>
  </conditionalFormatting>
  <conditionalFormatting sqref="B1364:H1364">
    <cfRule type="expression" dxfId="65" priority="311" stopIfTrue="1">
      <formula>$A1364&lt;&gt;""</formula>
    </cfRule>
  </conditionalFormatting>
  <conditionalFormatting sqref="B1380:H1385">
    <cfRule type="expression" dxfId="64" priority="39" stopIfTrue="1">
      <formula>$A1380&lt;&gt;""</formula>
    </cfRule>
  </conditionalFormatting>
  <conditionalFormatting sqref="B1410:H1411">
    <cfRule type="expression" dxfId="63" priority="218" stopIfTrue="1">
      <formula>$A1410&lt;&gt;""</formula>
    </cfRule>
  </conditionalFormatting>
  <conditionalFormatting sqref="B176:I190">
    <cfRule type="expression" dxfId="62" priority="17" stopIfTrue="1">
      <formula>$A176&lt;&gt;""</formula>
    </cfRule>
  </conditionalFormatting>
  <conditionalFormatting sqref="B249:I249 B250:E285">
    <cfRule type="expression" dxfId="61" priority="21" stopIfTrue="1">
      <formula>$A249&lt;&gt;""</formula>
    </cfRule>
  </conditionalFormatting>
  <conditionalFormatting sqref="B286:I320">
    <cfRule type="expression" dxfId="60" priority="115" stopIfTrue="1">
      <formula>$A286&lt;&gt;""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59" priority="312" stopIfTrue="1">
      <formula>$A470&lt;&gt;""</formula>
    </cfRule>
  </conditionalFormatting>
  <conditionalFormatting sqref="B497:I499">
    <cfRule type="expression" dxfId="58" priority="117" stopIfTrue="1">
      <formula>$A497&lt;&gt;""</formula>
    </cfRule>
  </conditionalFormatting>
  <conditionalFormatting sqref="B645:I688">
    <cfRule type="expression" dxfId="57" priority="278" stopIfTrue="1">
      <formula>$A645&lt;&gt;""</formula>
    </cfRule>
  </conditionalFormatting>
  <conditionalFormatting sqref="B690:I690">
    <cfRule type="expression" dxfId="56" priority="44" stopIfTrue="1">
      <formula>$A690&lt;&gt;""</formula>
    </cfRule>
  </conditionalFormatting>
  <conditionalFormatting sqref="B1137:I1137">
    <cfRule type="expression" dxfId="55" priority="169" stopIfTrue="1">
      <formula>$A1137&lt;&gt;""</formula>
    </cfRule>
  </conditionalFormatting>
  <conditionalFormatting sqref="B1149:I1151">
    <cfRule type="expression" dxfId="54" priority="38" stopIfTrue="1">
      <formula>$A1149&lt;&gt;""</formula>
    </cfRule>
  </conditionalFormatting>
  <conditionalFormatting sqref="B1153:I1157">
    <cfRule type="expression" dxfId="53" priority="40" stopIfTrue="1">
      <formula>$A1153&lt;&gt;""</formula>
    </cfRule>
  </conditionalFormatting>
  <conditionalFormatting sqref="B1271:I1271 I1272:I1288">
    <cfRule type="expression" dxfId="52" priority="173" stopIfTrue="1">
      <formula>$A1271&lt;&gt;""</formula>
    </cfRule>
  </conditionalFormatting>
  <conditionalFormatting sqref="B1368:I1368">
    <cfRule type="expression" dxfId="51" priority="168" stopIfTrue="1">
      <formula>$A1368&lt;&gt;""</formula>
    </cfRule>
  </conditionalFormatting>
  <conditionalFormatting sqref="B135:J164">
    <cfRule type="expression" dxfId="50" priority="10" stopIfTrue="1">
      <formula>$A135&lt;&gt;""</formula>
    </cfRule>
  </conditionalFormatting>
  <conditionalFormatting sqref="B360:J420">
    <cfRule type="expression" dxfId="49" priority="283" stopIfTrue="1">
      <formula>$A360&lt;&gt;""</formula>
    </cfRule>
  </conditionalFormatting>
  <conditionalFormatting sqref="B457:J458">
    <cfRule type="expression" dxfId="48" priority="244" stopIfTrue="1">
      <formula>$A457&lt;&gt;""</formula>
    </cfRule>
  </conditionalFormatting>
  <conditionalFormatting sqref="B599:J625">
    <cfRule type="expression" dxfId="47" priority="24" stopIfTrue="1">
      <formula>$A599&lt;&gt;""</formula>
    </cfRule>
  </conditionalFormatting>
  <conditionalFormatting sqref="B1053:J1054">
    <cfRule type="expression" dxfId="46" priority="239" stopIfTrue="1">
      <formula>$A1053&lt;&gt;""</formula>
    </cfRule>
  </conditionalFormatting>
  <conditionalFormatting sqref="B1127:J1130">
    <cfRule type="expression" dxfId="45" priority="29" stopIfTrue="1">
      <formula>$A1127&lt;&gt;""</formula>
    </cfRule>
  </conditionalFormatting>
  <conditionalFormatting sqref="B1158:J1252">
    <cfRule type="expression" dxfId="44" priority="55" stopIfTrue="1">
      <formula>$A1158&lt;&gt;""</formula>
    </cfRule>
  </conditionalFormatting>
  <conditionalFormatting sqref="B1406:J1406">
    <cfRule type="expression" dxfId="43" priority="220" stopIfTrue="1">
      <formula>$A1406&lt;&gt;""</formula>
    </cfRule>
  </conditionalFormatting>
  <conditionalFormatting sqref="B1461:J4374">
    <cfRule type="expression" dxfId="42" priority="64" stopIfTrue="1">
      <formula>$A1461&lt;&gt;""</formula>
    </cfRule>
  </conditionalFormatting>
  <conditionalFormatting sqref="C199:D200">
    <cfRule type="expression" dxfId="41" priority="7" stopIfTrue="1">
      <formula>$A199&lt;&gt;""</formula>
    </cfRule>
  </conditionalFormatting>
  <conditionalFormatting sqref="F192:H196">
    <cfRule type="expression" dxfId="40" priority="13" stopIfTrue="1">
      <formula>$A192&lt;&gt;""</formula>
    </cfRule>
  </conditionalFormatting>
  <conditionalFormatting sqref="F269:H269">
    <cfRule type="expression" dxfId="39" priority="4" stopIfTrue="1">
      <formula>$A269&lt;&gt;""</formula>
    </cfRule>
  </conditionalFormatting>
  <conditionalFormatting sqref="F472:H473">
    <cfRule type="expression" dxfId="38" priority="161" stopIfTrue="1">
      <formula>$A472&lt;&gt;""</formula>
    </cfRule>
  </conditionalFormatting>
  <conditionalFormatting sqref="F476:H477">
    <cfRule type="expression" dxfId="37" priority="251" stopIfTrue="1">
      <formula>$A476&lt;&gt;""</formula>
    </cfRule>
  </conditionalFormatting>
  <conditionalFormatting sqref="F484:H486 H487:H489">
    <cfRule type="expression" dxfId="36" priority="193" stopIfTrue="1">
      <formula>$A484&lt;&gt;""</formula>
    </cfRule>
  </conditionalFormatting>
  <conditionalFormatting sqref="F1131:H1131">
    <cfRule type="expression" dxfId="35" priority="302" stopIfTrue="1">
      <formula>$A1131&lt;&gt;""</formula>
    </cfRule>
  </conditionalFormatting>
  <conditionalFormatting sqref="F1255:H1260">
    <cfRule type="expression" dxfId="34" priority="144" stopIfTrue="1">
      <formula>$A1255&lt;&gt;""</formula>
    </cfRule>
  </conditionalFormatting>
  <conditionalFormatting sqref="F171:I173">
    <cfRule type="expression" dxfId="33" priority="20" stopIfTrue="1">
      <formula>$A171&lt;&gt;""</formula>
    </cfRule>
  </conditionalFormatting>
  <conditionalFormatting sqref="F243:I243">
    <cfRule type="expression" dxfId="32" priority="5" stopIfTrue="1">
      <formula>$A243&lt;&gt;""</formula>
    </cfRule>
  </conditionalFormatting>
  <conditionalFormatting sqref="F254:I254">
    <cfRule type="expression" dxfId="31" priority="16" stopIfTrue="1">
      <formula>$A254&lt;&gt;""</formula>
    </cfRule>
  </conditionalFormatting>
  <conditionalFormatting sqref="F256:I285">
    <cfRule type="expression" dxfId="30" priority="1" stopIfTrue="1">
      <formula>$A256&lt;&gt;""</formula>
    </cfRule>
  </conditionalFormatting>
  <conditionalFormatting sqref="F165:J170 B165:E175 I235:J235 F236:J248 J249:J320">
    <cfRule type="expression" dxfId="29" priority="22" stopIfTrue="1">
      <formula>$A165&lt;&gt;""</formula>
    </cfRule>
  </conditionalFormatting>
  <conditionalFormatting sqref="F274:J278">
    <cfRule type="expression" dxfId="28" priority="3" stopIfTrue="1">
      <formula>$A274&lt;&gt;""</formula>
    </cfRule>
  </conditionalFormatting>
  <conditionalFormatting sqref="F282:J282">
    <cfRule type="expression" dxfId="27" priority="2" stopIfTrue="1">
      <formula>$A282&lt;&gt;""</formula>
    </cfRule>
  </conditionalFormatting>
  <conditionalFormatting sqref="H191">
    <cfRule type="expression" dxfId="26" priority="15" stopIfTrue="1">
      <formula>$A191&lt;&gt;""</formula>
    </cfRule>
  </conditionalFormatting>
  <conditionalFormatting sqref="H197:H201">
    <cfRule type="expression" dxfId="25" priority="12" stopIfTrue="1">
      <formula>$A197&lt;&gt;""</formula>
    </cfRule>
  </conditionalFormatting>
  <conditionalFormatting sqref="H242:H243">
    <cfRule type="expression" dxfId="24" priority="6" stopIfTrue="1">
      <formula>$A242&lt;&gt;""</formula>
    </cfRule>
  </conditionalFormatting>
  <conditionalFormatting sqref="H474:H475">
    <cfRule type="expression" dxfId="23" priority="165" stopIfTrue="1">
      <formula>$A474&lt;&gt;""</formula>
    </cfRule>
  </conditionalFormatting>
  <conditionalFormatting sqref="H1132:H1136">
    <cfRule type="expression" dxfId="22" priority="203" stopIfTrue="1">
      <formula>$A1132&lt;&gt;""</formula>
    </cfRule>
  </conditionalFormatting>
  <conditionalFormatting sqref="H1254">
    <cfRule type="expression" dxfId="21" priority="214" stopIfTrue="1">
      <formula>$A1254&lt;&gt;""</formula>
    </cfRule>
  </conditionalFormatting>
  <conditionalFormatting sqref="H1293:H1301">
    <cfRule type="expression" dxfId="20" priority="182" stopIfTrue="1">
      <formula>$A1293&lt;&gt;""</formula>
    </cfRule>
  </conditionalFormatting>
  <conditionalFormatting sqref="H1303:H1326">
    <cfRule type="expression" dxfId="19" priority="61" stopIfTrue="1">
      <formula>$A1303&lt;&gt;""</formula>
    </cfRule>
  </conditionalFormatting>
  <conditionalFormatting sqref="H1365:H1367">
    <cfRule type="expression" dxfId="18" priority="280" stopIfTrue="1">
      <formula>$A1365&lt;&gt;""</formula>
    </cfRule>
  </conditionalFormatting>
  <conditionalFormatting sqref="H1369:H1379">
    <cfRule type="expression" dxfId="17" priority="41" stopIfTrue="1">
      <formula>$A1369&lt;&gt;""</formula>
    </cfRule>
  </conditionalFormatting>
  <conditionalFormatting sqref="H1412">
    <cfRule type="expression" dxfId="16" priority="177" stopIfTrue="1">
      <formula>$A1412&lt;&gt;""</formula>
    </cfRule>
  </conditionalFormatting>
  <conditionalFormatting sqref="H1453:H1458">
    <cfRule type="expression" dxfId="15" priority="247" stopIfTrue="1">
      <formula>$A1453&lt;&gt;""</formula>
    </cfRule>
  </conditionalFormatting>
  <conditionalFormatting sqref="H174:I175">
    <cfRule type="expression" dxfId="14" priority="18" stopIfTrue="1">
      <formula>$A174&lt;&gt;""</formula>
    </cfRule>
  </conditionalFormatting>
  <conditionalFormatting sqref="H250:I253">
    <cfRule type="expression" dxfId="13" priority="19" stopIfTrue="1">
      <formula>$A250&lt;&gt;""</formula>
    </cfRule>
  </conditionalFormatting>
  <conditionalFormatting sqref="H255:I255">
    <cfRule type="expression" dxfId="12" priority="14" stopIfTrue="1">
      <formula>$A255&lt;&gt;""</formula>
    </cfRule>
  </conditionalFormatting>
  <conditionalFormatting sqref="H689:I689">
    <cfRule type="expression" dxfId="11" priority="88" stopIfTrue="1">
      <formula>$A689&lt;&gt;""</formula>
    </cfRule>
  </conditionalFormatting>
  <conditionalFormatting sqref="H1138:I1148">
    <cfRule type="expression" dxfId="10" priority="72" stopIfTrue="1">
      <formula>$A1138&lt;&gt;""</formula>
    </cfRule>
  </conditionalFormatting>
  <conditionalFormatting sqref="H1152:I1152">
    <cfRule type="expression" dxfId="9" priority="98" stopIfTrue="1">
      <formula>$A1152&lt;&gt;""</formula>
    </cfRule>
  </conditionalFormatting>
  <conditionalFormatting sqref="H1110:J1110">
    <cfRule type="expression" dxfId="8" priority="154" stopIfTrue="1">
      <formula>$A1110&lt;&gt;""</formula>
    </cfRule>
  </conditionalFormatting>
  <conditionalFormatting sqref="H1360:J1363">
    <cfRule type="expression" dxfId="7" priority="77" stopIfTrue="1">
      <formula>$A1360&lt;&gt;""</formula>
    </cfRule>
  </conditionalFormatting>
  <conditionalFormatting sqref="H1393:J1404">
    <cfRule type="expression" dxfId="6" priority="36" stopIfTrue="1">
      <formula>$A1393&lt;&gt;""</formula>
    </cfRule>
  </conditionalFormatting>
  <conditionalFormatting sqref="I472:I496">
    <cfRule type="expression" dxfId="5" priority="162" stopIfTrue="1">
      <formula>$A472&lt;&gt;""</formula>
    </cfRule>
  </conditionalFormatting>
  <conditionalFormatting sqref="I1369:I1385">
    <cfRule type="expression" dxfId="4" priority="104" stopIfTrue="1">
      <formula>$A1369&lt;&gt;""</formula>
    </cfRule>
  </conditionalFormatting>
  <conditionalFormatting sqref="I1290:J1359">
    <cfRule type="expression" dxfId="3" priority="184" stopIfTrue="1">
      <formula>$A1290&lt;&gt;""</formula>
    </cfRule>
  </conditionalFormatting>
  <conditionalFormatting sqref="I1410:J1447">
    <cfRule type="expression" dxfId="2" priority="179" stopIfTrue="1">
      <formula>$A1410&lt;&gt;""</formula>
    </cfRule>
  </conditionalFormatting>
  <conditionalFormatting sqref="I1451:J1458">
    <cfRule type="expression" dxfId="1" priority="277" stopIfTrue="1">
      <formula>$A1451&lt;&gt;""</formula>
    </cfRule>
  </conditionalFormatting>
  <conditionalFormatting sqref="J1137:J1157">
    <cfRule type="expression" dxfId="0" priority="304"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0" zoomScaleNormal="100" workbookViewId="0">
      <selection activeCell="B21" sqref="B21"/>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8" t="str">
        <f>Spolu!C3&amp;", "&amp;Spolu!C6</f>
        <v>Slovenský zväz rybolovnej techniky, Svornosti 69, Nové Zámky, 940 77</v>
      </c>
      <c r="B1" s="368"/>
      <c r="C1" s="368"/>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69" t="s">
        <v>1275</v>
      </c>
      <c r="F3" s="370"/>
      <c r="N3" s="137" t="str">
        <f t="shared" si="0"/>
        <v>c - príspevok Slovenskému paralympijskému výboru</v>
      </c>
      <c r="O3" s="137" t="s">
        <v>342</v>
      </c>
      <c r="P3" s="137" t="s">
        <v>343</v>
      </c>
    </row>
    <row r="4" spans="1:16" ht="45.75" customHeight="1" x14ac:dyDescent="0.2">
      <c r="E4" s="370"/>
      <c r="F4" s="370"/>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1" t="s">
        <v>1288</v>
      </c>
      <c r="B12" s="371"/>
      <c r="C12" s="371"/>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1290</v>
      </c>
    </row>
    <row r="15" spans="1:16" ht="32.1" customHeight="1" thickBot="1" x14ac:dyDescent="0.25">
      <c r="A15" s="139" t="s">
        <v>1291</v>
      </c>
      <c r="B15" s="373" t="s">
        <v>1292</v>
      </c>
      <c r="C15" s="374"/>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3"/>
      <c r="N17" s="137" t="str">
        <f t="shared" si="0"/>
        <v xml:space="preserve">q - </v>
      </c>
      <c r="O17" s="137" t="s">
        <v>367</v>
      </c>
    </row>
    <row r="18" spans="1:16" x14ac:dyDescent="0.2">
      <c r="B18" s="193" t="s">
        <v>1299</v>
      </c>
      <c r="C18" s="142" t="str">
        <f>Spolu!C4</f>
        <v>31871526</v>
      </c>
      <c r="E18" s="147" t="s">
        <v>1300</v>
      </c>
      <c r="F18" s="283">
        <v>421947749446</v>
      </c>
      <c r="N18" s="137" t="str">
        <f t="shared" si="0"/>
        <v xml:space="preserve">r - </v>
      </c>
      <c r="O18" s="137" t="s">
        <v>368</v>
      </c>
    </row>
    <row r="19" spans="1:16" x14ac:dyDescent="0.2">
      <c r="E19" s="147" t="s">
        <v>1301</v>
      </c>
      <c r="F19" s="283">
        <v>421947749756</v>
      </c>
    </row>
    <row r="20" spans="1:16" ht="15.75" thickBot="1" x14ac:dyDescent="0.25">
      <c r="A20" s="139" t="s">
        <v>396</v>
      </c>
      <c r="B20" s="143">
        <f>F6</f>
        <v>0</v>
      </c>
      <c r="E20" s="208"/>
      <c r="F20" s="284"/>
    </row>
    <row r="21" spans="1:16" ht="189" customHeight="1" x14ac:dyDescent="0.2">
      <c r="B21" s="211"/>
      <c r="C21" s="144"/>
    </row>
    <row r="22" spans="1:16" ht="39.75" customHeight="1" x14ac:dyDescent="0.2">
      <c r="B22" s="367" t="s">
        <v>1302</v>
      </c>
      <c r="C22" s="367"/>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opLeftCell="A19"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8" t="str">
        <f>Spolu!C3&amp;", "&amp;Spolu!C6</f>
        <v>Slovenský zväz rybolovnej techniky, Svornosti 69, Nové Zámky, 940 77</v>
      </c>
      <c r="B1" s="368"/>
      <c r="C1" s="368"/>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69" t="s">
        <v>1275</v>
      </c>
      <c r="F3" s="370"/>
      <c r="N3" s="137" t="str">
        <f t="shared" si="0"/>
        <v>c - príspevok Slovenskému paralympijskému výboru</v>
      </c>
      <c r="O3" s="137" t="s">
        <v>342</v>
      </c>
      <c r="P3" s="137" t="str">
        <f>Spolu!B19</f>
        <v>príspevok Slovenskému paralympijskému výboru</v>
      </c>
    </row>
    <row r="4" spans="1:16" ht="45.75" customHeight="1" x14ac:dyDescent="0.2">
      <c r="E4" s="370"/>
      <c r="F4" s="370"/>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1" t="s">
        <v>1307</v>
      </c>
      <c r="B12" s="371"/>
      <c r="C12" s="371"/>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3" t="s">
        <v>1309</v>
      </c>
      <c r="C14" s="374"/>
      <c r="F14" s="312"/>
      <c r="N14" s="137" t="str">
        <f t="shared" si="0"/>
        <v xml:space="preserve">n - </v>
      </c>
      <c r="O14" s="137" t="s">
        <v>364</v>
      </c>
    </row>
    <row r="15" spans="1:16" ht="34.35" customHeight="1" x14ac:dyDescent="0.2">
      <c r="A15" s="139" t="s">
        <v>1310</v>
      </c>
      <c r="B15" s="373"/>
      <c r="C15" s="374"/>
      <c r="F15" s="376"/>
      <c r="N15" s="137" t="str">
        <f t="shared" si="0"/>
        <v xml:space="preserve">o - </v>
      </c>
      <c r="O15" s="137" t="s">
        <v>365</v>
      </c>
    </row>
    <row r="16" spans="1:16" x14ac:dyDescent="0.2">
      <c r="A16" s="139" t="s">
        <v>1294</v>
      </c>
      <c r="B16" s="142">
        <f>F8</f>
        <v>0</v>
      </c>
      <c r="C16" s="137"/>
      <c r="F16" s="376"/>
      <c r="N16" s="137" t="str">
        <f t="shared" si="0"/>
        <v xml:space="preserve">p - </v>
      </c>
      <c r="O16" s="137" t="s">
        <v>366</v>
      </c>
    </row>
    <row r="17" spans="1:16" ht="32.1" customHeight="1" x14ac:dyDescent="0.2">
      <c r="A17" s="139" t="s">
        <v>1297</v>
      </c>
      <c r="B17" s="142">
        <f>F9</f>
        <v>0</v>
      </c>
      <c r="C17" s="137"/>
      <c r="F17" s="376"/>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31871526</v>
      </c>
      <c r="F19" s="145" t="s">
        <v>1295</v>
      </c>
      <c r="G19" s="207"/>
      <c r="H19" s="146"/>
      <c r="N19" s="137" t="str">
        <f t="shared" si="0"/>
        <v xml:space="preserve"> - </v>
      </c>
    </row>
    <row r="20" spans="1:16" x14ac:dyDescent="0.2">
      <c r="A20" s="139" t="s">
        <v>396</v>
      </c>
      <c r="B20" s="143">
        <f>F6</f>
        <v>0</v>
      </c>
      <c r="C20" s="137"/>
      <c r="F20" s="147"/>
      <c r="G20" s="285"/>
      <c r="H20" s="148"/>
    </row>
    <row r="21" spans="1:16" x14ac:dyDescent="0.2">
      <c r="B21" s="137"/>
      <c r="C21" s="137"/>
      <c r="F21" s="147" t="s">
        <v>1300</v>
      </c>
      <c r="G21" s="285">
        <v>421947749446</v>
      </c>
      <c r="H21" s="148"/>
      <c r="N21" s="137" t="str">
        <f>O21&amp;" - "&amp;P21</f>
        <v>026 01 - Šport pre všetkých, školský a univerzitný šport</v>
      </c>
      <c r="O21" s="137" t="s">
        <v>317</v>
      </c>
      <c r="P21" s="137" t="s">
        <v>318</v>
      </c>
    </row>
    <row r="22" spans="1:16" x14ac:dyDescent="0.2">
      <c r="A22" s="137"/>
      <c r="B22" s="137"/>
      <c r="F22" s="147" t="s">
        <v>1301</v>
      </c>
      <c r="G22" s="285">
        <v>421947749756</v>
      </c>
      <c r="H22" s="148"/>
      <c r="N22" s="137" t="str">
        <f>O22&amp;" - "&amp;P22</f>
        <v>026 02 - Uznané športy</v>
      </c>
      <c r="O22" s="137" t="s">
        <v>319</v>
      </c>
      <c r="P22" s="137" t="s">
        <v>320</v>
      </c>
    </row>
    <row r="23" spans="1:16" ht="80.45" customHeight="1" thickBot="1" x14ac:dyDescent="0.25">
      <c r="B23" s="211" t="s">
        <v>1946</v>
      </c>
      <c r="C23" s="206"/>
      <c r="E23" s="138"/>
      <c r="F23" s="208"/>
      <c r="G23" s="209"/>
      <c r="H23" s="210"/>
      <c r="N23" s="137" t="str">
        <f>O23&amp;" - "&amp;P23</f>
        <v>026 03 - Národné športové projekty</v>
      </c>
      <c r="O23" s="137" t="s">
        <v>321</v>
      </c>
      <c r="P23" s="137" t="s">
        <v>322</v>
      </c>
    </row>
    <row r="24" spans="1:16" ht="39.75" customHeight="1" x14ac:dyDescent="0.2">
      <c r="A24" s="264"/>
      <c r="B24" s="375" t="s">
        <v>1302</v>
      </c>
      <c r="C24" s="375"/>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77" t="s">
        <v>1316</v>
      </c>
      <c r="B2" s="377"/>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Juraj Mészáros</cp:lastModifiedBy>
  <cp:revision/>
  <cp:lastPrinted>2026-04-02T05:31:48Z</cp:lastPrinted>
  <dcterms:created xsi:type="dcterms:W3CDTF">2017-02-20T06:20:12Z</dcterms:created>
  <dcterms:modified xsi:type="dcterms:W3CDTF">2026-04-02T05:33:19Z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