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Marian\Documents\Majo2019\szvm\2025\"/>
    </mc:Choice>
  </mc:AlternateContent>
  <xr:revisionPtr revIDLastSave="0" documentId="13_ncr:1_{9B166D72-BDB1-4D33-9514-1B057ECDBA03}" xr6:coauthVersionLast="47" xr6:coauthVersionMax="47" xr10:uidLastSave="{00000000-0000-0000-0000-000000000000}"/>
  <bookViews>
    <workbookView xWindow="0" yWindow="300" windowWidth="24240" windowHeight="131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C65" i="9"/>
  <c r="L65" i="9"/>
  <c r="C13" i="6"/>
  <c r="C10" i="6"/>
  <c r="K40" i="9"/>
  <c r="L41" i="9"/>
  <c r="L43" i="9"/>
  <c r="L46" i="9" s="1"/>
  <c r="K45" i="9"/>
  <c r="B43" i="9" s="1"/>
  <c r="M13" i="4"/>
  <c r="K12" i="4"/>
  <c r="J12" i="4" s="1"/>
  <c r="C11" i="6"/>
  <c r="M47" i="4" l="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<sst xmlns="http://schemas.openxmlformats.org/spreadsheetml/2006/main" count="2835" uniqueCount="1619">
  <si>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</si>
  <si>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</si>
  <si>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</si>
  <si>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</si>
  <si>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</si>
  <si>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</si>
  <si>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</si>
  <si>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</si>
  <si>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</si>
  <si>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</si>
  <si>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</si>
  <si>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</si>
  <si>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</si>
  <si>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</si>
  <si>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</si>
  <si>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</si>
  <si>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</si>
  <si>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</si>
  <si>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</si>
  <si>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</si>
  <si>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</si>
  <si>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</si>
  <si>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</si>
  <si>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</si>
  <si>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</si>
  <si>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</si>
  <si>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</si>
  <si>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</si>
  <si>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</si>
  <si>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</si>
  <si>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</si>
  <si>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</si>
  <si>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</si>
  <si>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</si>
  <si>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</si>
  <si>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</si>
  <si>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</si>
  <si>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</si>
  <si>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</si>
  <si>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</si>
  <si>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</si>
  <si>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</si>
  <si>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</si>
  <si>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</si>
  <si>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</si>
  <si>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</si>
  <si>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</si>
  <si>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</si>
  <si>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</si>
  <si>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</si>
  <si>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</si>
  <si>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</si>
  <si>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</si>
  <si>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</si>
  <si>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</si>
  <si>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</si>
  <si>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</si>
  <si>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</si>
  <si>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</si>
  <si>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</si>
  <si>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</si>
  <si>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</si>
  <si>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</si>
  <si>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</si>
  <si>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</si>
  <si>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</si>
  <si>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</si>
  <si>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</si>
  <si>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</si>
  <si>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</si>
  <si>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</si>
  <si>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</si>
  <si>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</si>
  <si>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</si>
  <si>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</si>
  <si>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</si>
  <si>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</si>
  <si>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</si>
  <si>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</si>
  <si>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</si>
  <si>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</si>
  <si>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</si>
  <si>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</si>
  <si>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</si>
  <si>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</si>
  <si>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</si>
  <si>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</si>
  <si>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</si>
  <si>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</si>
  <si>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</si>
  <si>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</si>
  <si>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</si>
  <si>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</si>
  <si>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</si>
  <si>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</si>
  <si>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</si>
  <si>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</si>
  <si>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</si>
  <si>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</si>
  <si>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</si>
  <si>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</si>
  <si>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</si>
  <si>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</si>
  <si>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</si>
  <si>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</si>
  <si>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</si>
  <si>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</si>
  <si>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</si>
  <si>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</si>
  <si>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</si>
  <si>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</si>
  <si>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</si>
  <si>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</si>
  <si>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</si>
  <si>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</si>
  <si>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</si>
  <si>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</si>
  <si>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</si>
  <si>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</si>
  <si>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</si>
  <si>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</si>
  <si>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</si>
  <si>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</si>
  <si>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</si>
  <si>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</si>
  <si>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</si>
  <si>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</si>
  <si>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</si>
  <si>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</si>
  <si>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</si>
  <si>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</si>
  <si>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</si>
  <si>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</si>
  <si>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</si>
  <si>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</si>
  <si>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</si>
  <si>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</si>
  <si>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</si>
  <si>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</si>
  <si>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</si>
  <si>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</si>
  <si>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</si>
  <si>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</si>
  <si>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</si>
  <si>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</si>
  <si>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</si>
  <si>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</si>
  <si>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</si>
  <si>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</si>
  <si>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</si>
  <si>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</si>
  <si>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</si>
  <si>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</si>
  <si>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</si>
  <si>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</si>
  <si>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</si>
  <si>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</si>
  <si>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</si>
  <si>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</si>
  <si>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</si>
  <si>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</si>
  <si>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</si>
  <si>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</si>
  <si>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</si>
  <si>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</si>
  <si>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</si>
  <si>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</si>
  <si>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</si>
  <si>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</si>
  <si>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</si>
  <si>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</si>
  <si>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</si>
  <si>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</si>
  <si>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</si>
  <si>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</si>
  <si>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</si>
  <si>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</si>
  <si>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</si>
  <si>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</si>
  <si>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</si>
  <si>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</si>
  <si>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</si>
  <si>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</si>
  <si>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</si>
  <si>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</si>
  <si>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</si>
  <si>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</si>
  <si>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</si>
  <si>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</si>
  <si>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</si>
  <si>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</si>
  <si>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</si>
  <si>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</si>
  <si>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</si>
  <si>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</si>
  <si>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</si>
  <si>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</si>
  <si>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</si>
  <si>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</si>
  <si>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</si>
  <si>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</si>
  <si>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</si>
  <si>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</si>
  <si>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</si>
  <si>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</si>
  <si>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</si>
  <si>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</si>
  <si>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</si>
  <si>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</si>
  <si>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</si>
  <si>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</si>
  <si>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</si>
  <si>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</si>
  <si>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</si>
  <si>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</si>
  <si>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</si>
  <si>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</si>
  <si>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</si>
  <si>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</si>
  <si>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</si>
  <si>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</si>
  <si>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</si>
  <si>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</si>
  <si>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</si>
  <si>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</si>
  <si>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</si>
  <si>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</si>
  <si>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</si>
  <si>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</si>
  <si>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</si>
  <si>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</si>
  <si>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</si>
  <si>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</si>
  <si>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</si>
  <si>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</si>
  <si>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</si>
  <si>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</si>
  <si>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</si>
  <si>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</si>
  <si>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</si>
  <si>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</si>
  <si>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</si>
  <si>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</si>
  <si>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</si>
  <si>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</si>
  <si>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</si>
  <si>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</si>
  <si>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</si>
  <si>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</si>
  <si>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</si>
  <si>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</si>
  <si>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</si>
  <si>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</si>
  <si>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</si>
  <si>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</si>
  <si>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</si>
  <si>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</si>
  <si>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</si>
  <si>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</si>
  <si>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</si>
  <si>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</si>
  <si>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</si>
  <si>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</si>
  <si>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</si>
  <si>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</si>
  <si>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</si>
  <si>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</si>
  <si>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</si>
  <si>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</si>
  <si>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</si>
  <si>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</si>
  <si>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</si>
  <si>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</si>
  <si>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</si>
  <si>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</si>
  <si>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</si>
  <si>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</si>
  <si>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</si>
  <si>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</si>
  <si>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</si>
  <si>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</si>
  <si>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</si>
  <si>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</si>
  <si>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</si>
  <si>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</si>
  <si>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</si>
  <si>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</si>
  <si>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</si>
  <si>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</si>
  <si>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</si>
  <si>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</si>
  <si>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</si>
  <si>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</si>
  <si>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</si>
  <si>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</si>
  <si>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</si>
  <si>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</si>
  <si>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</si>
  <si>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</si>
  <si>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</si>
  <si>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</si>
  <si>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</si>
  <si>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</si>
  <si>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</si>
  <si>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</si>
  <si>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</si>
  <si>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</si>
  <si>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</si>
  <si>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</si>
  <si>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</si>
  <si>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</si>
  <si>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</si>
  <si>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</si>
  <si>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</si>
  <si>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</si>
  <si>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</si>
  <si>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</si>
  <si>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</si>
  <si>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</si>
  <si>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</si>
  <si>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</si>
  <si>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</si>
  <si>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</si>
  <si>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</si>
  <si>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</si>
  <si>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</si>
  <si>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</si>
  <si>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</si>
  <si>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</si>
  <si>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</si>
  <si>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</si>
  <si>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</si>
  <si>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</si>
  <si>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</si>
  <si>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</si>
  <si>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</si>
  <si>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</si>
  <si>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</si>
  <si>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</si>
  <si>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</si>
  <si>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</si>
  <si>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</si>
  <si>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</si>
  <si>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</si>
  <si>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</si>
  <si>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</si>
  <si>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</si>
  <si>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</si>
  <si>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</si>
  <si>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</si>
  <si>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</si>
  <si>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</si>
  <si>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</si>
  <si>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</si>
  <si>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</si>
  <si>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</si>
  <si>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</si>
  <si>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</si>
  <si>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</si>
  <si>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</si>
  <si>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</si>
  <si>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</si>
  <si>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</si>
  <si>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</si>
  <si>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</si>
  <si>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</si>
  <si>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</si>
  <si>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</si>
  <si>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</si>
  <si>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</si>
  <si>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</si>
  <si>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</si>
  <si>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</si>
  <si>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</si>
  <si>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</si>
  <si>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</si>
  <si>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</si>
  <si>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</si>
  <si>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</si>
  <si>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</si>
  <si>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</si>
  <si>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</si>
  <si>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</si>
  <si>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</si>
  <si>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</si>
  <si>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</si>
  <si>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</si>
  <si>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</si>
  <si>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</si>
  <si>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</si>
  <si>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</si>
  <si>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</si>
  <si>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</si>
  <si>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</si>
  <si>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</si>
  <si>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</si>
  <si>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</si>
  <si>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</si>
  <si>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</si>
  <si>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</si>
  <si>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</si>
  <si>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</si>
  <si>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</si>
  <si>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</si>
  <si>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</si>
  <si>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</si>
  <si>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</si>
  <si>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</si>
  <si>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</si>
  <si>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</si>
  <si>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</si>
  <si>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</si>
  <si>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</si>
  <si>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</si>
  <si>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</si>
  <si>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</si>
  <si>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</si>
  <si>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</si>
  <si>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</si>
  <si>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</si>
  <si>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</si>
  <si>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</si>
  <si>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</si>
  <si>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</si>
  <si>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</si>
  <si>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</si>
  <si>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</si>
  <si>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</si>
  <si>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</si>
  <si>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</si>
  <si>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</si>
  <si>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</si>
  <si>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</si>
  <si>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</si>
  <si>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</si>
  <si>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</si>
  <si>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</si>
  <si>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</si>
  <si>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</si>
  <si>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</si>
  <si>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</si>
  <si>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</si>
  <si>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</si>
  <si>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</si>
  <si>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</si>
  <si>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</si>
  <si>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</si>
  <si>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</si>
  <si>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</si>
  <si>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</si>
  <si>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</si>
  <si>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</si>
  <si>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</si>
  <si>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</si>
  <si>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</si>
  <si>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</si>
  <si>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</si>
  <si>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</si>
  <si>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</si>
  <si>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</si>
  <si>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</si>
  <si>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</si>
  <si>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</si>
  <si>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</si>
  <si>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</si>
  <si>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</si>
  <si>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</si>
  <si>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</si>
  <si>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</si>
  <si>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</si>
  <si>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</si>
  <si>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</si>
  <si>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</si>
  <si>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</si>
  <si>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</si>
  <si>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</si>
  <si>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</si>
  <si>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</si>
  <si>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</si>
  <si>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</si>
  <si>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</si>
  <si>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</si>
  <si>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</si>
  <si>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</si>
  <si>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</si>
  <si>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</si>
  <si>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</si>
  <si>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</si>
  <si>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</si>
  <si>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</si>
  <si>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</si>
  <si>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</si>
  <si>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</si>
  <si>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</si>
  <si>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</si>
  <si>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</si>
  <si>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</si>
  <si>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</si>
  <si>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</si>
  <si>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</si>
  <si>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</si>
  <si>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</si>
  <si>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</si>
  <si>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</si>
  <si>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</si>
  <si>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</si>
  <si>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</si>
  <si>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</si>
  <si>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</si>
  <si>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</si>
  <si>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</si>
  <si>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</si>
  <si>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</si>
  <si>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</si>
  <si>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</si>
  <si>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</si>
  <si>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</si>
  <si>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</si>
  <si>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</si>
  <si>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</si>
  <si>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</si>
  <si>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</si>
  <si>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</si>
  <si>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</si>
  <si>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</si>
  <si>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</si>
  <si>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</si>
  <si>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</si>
  <si>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</si>
  <si>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</si>
  <si>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</si>
  <si>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</si>
  <si>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</si>
  <si>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</si>
  <si>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</si>
  <si>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</si>
  <si>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</si>
  <si>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</si>
  <si>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</si>
  <si>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</si>
  <si>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</si>
  <si>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</si>
  <si>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</si>
  <si>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</si>
  <si>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</si>
  <si>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</si>
  <si>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</si>
  <si>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</si>
  <si>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</si>
  <si>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</si>
  <si>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</si>
  <si>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</si>
  <si>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</si>
  <si>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</si>
  <si>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</si>
  <si>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</si>
  <si>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</si>
  <si>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</si>
  <si>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</si>
  <si>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</si>
  <si>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</si>
  <si>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</si>
  <si>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</si>
  <si>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</si>
  <si>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</si>
  <si>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</si>
  <si>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</si>
  <si>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</si>
  <si>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</si>
  <si>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</si>
  <si>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</si>
  <si>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</si>
  <si>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</si>
  <si>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</si>
  <si>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</si>
  <si>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</si>
  <si>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</si>
  <si>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</si>
  <si>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</si>
  <si>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</si>
  <si>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</si>
  <si>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</si>
  <si>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</si>
  <si>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</si>
  <si>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</si>
  <si>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</si>
  <si>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</si>
  <si>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</si>
  <si>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</si>
  <si>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</si>
  <si>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</si>
  <si>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</si>
  <si>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</si>
  <si>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</si>
  <si>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</si>
  <si>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</si>
  <si>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</si>
  <si>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</si>
  <si>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</si>
  <si>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</si>
  <si>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</si>
  <si>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</si>
  <si>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</si>
  <si>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</si>
  <si>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</si>
  <si>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</si>
  <si>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</si>
  <si>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</si>
  <si>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</si>
  <si>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</si>
  <si>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</si>
  <si>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</si>
  <si>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</si>
  <si>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</si>
  <si>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</si>
  <si>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</si>
  <si>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</si>
  <si>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</si>
  <si>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</si>
  <si>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</si>
  <si>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</si>
  <si>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</si>
  <si>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</si>
  <si>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</si>
  <si>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</si>
  <si>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</si>
  <si>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</si>
  <si>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</si>
  <si>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</si>
  <si>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</si>
  <si>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</si>
  <si>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</si>
  <si>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</si>
  <si>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</si>
  <si>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</si>
  <si>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</si>
  <si>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</si>
  <si>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</si>
  <si>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</si>
  <si>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</si>
  <si>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</si>
  <si>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</si>
  <si>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</si>
  <si>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</si>
  <si>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</si>
  <si>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</si>
  <si>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</si>
  <si>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</si>
  <si>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</si>
  <si>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</si>
  <si>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</si>
  <si>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</si>
  <si>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</si>
  <si>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</si>
  <si>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</si>
  <si>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</si>
  <si>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</si>
  <si>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</si>
  <si>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</si>
  <si>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</si>
  <si>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</si>
  <si>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</si>
  <si>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</si>
  <si>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</si>
  <si>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</si>
  <si>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</si>
  <si>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</si>
  <si>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</si>
  <si>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</si>
  <si>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</si>
  <si>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</si>
  <si>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</si>
  <si>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</si>
  <si>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</si>
  <si>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</si>
  <si>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</si>
  <si>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</si>
  <si>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</si>
  <si>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</si>
  <si>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</si>
  <si>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</si>
  <si>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</si>
  <si>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</si>
  <si>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</si>
  <si>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</si>
  <si>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</si>
  <si>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</si>
  <si>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</si>
  <si>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</si>
  <si>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</si>
  <si>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</si>
  <si>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</si>
  <si>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</si>
  <si>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</si>
  <si>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</si>
  <si>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</si>
  <si>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</si>
  <si>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</si>
  <si>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</si>
  <si>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</si>
  <si>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</si>
  <si>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</si>
  <si>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</si>
  <si>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</si>
  <si>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</si>
  <si>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</si>
  <si>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</si>
  <si>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</si>
  <si>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</si>
  <si>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</si>
  <si>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</si>
  <si>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</si>
  <si>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</si>
  <si>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</si>
  <si>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</si>
  <si>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</si>
  <si>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</si>
  <si>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</si>
  <si>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</si>
  <si>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</si>
  <si>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</si>
  <si>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</si>
  <si>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</si>
  <si>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</si>
  <si>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</si>
  <si>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</si>
  <si>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</si>
  <si>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</si>
  <si>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</si>
  <si>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</si>
  <si>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</si>
  <si>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</si>
  <si>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</si>
  <si>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</si>
  <si>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</si>
  <si>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</si>
  <si>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</si>
  <si>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</si>
  <si>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</si>
  <si>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</si>
  <si>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</si>
  <si>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</si>
  <si>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</si>
  <si>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</si>
  <si>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</si>
  <si>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</si>
  <si>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</si>
  <si>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</si>
  <si>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</si>
  <si>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</si>
  <si>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</si>
  <si>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</si>
  <si>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</si>
  <si>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</si>
  <si>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</si>
  <si>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</si>
  <si>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</si>
  <si>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</si>
  <si>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</si>
  <si>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</si>
  <si>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</si>
  <si>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</si>
  <si>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</si>
  <si>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</si>
  <si>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</si>
  <si>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</si>
  <si>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</si>
  <si>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</si>
  <si>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</si>
  <si>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</si>
  <si>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</si>
  <si>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</si>
  <si>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</si>
  <si>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</si>
  <si>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</si>
  <si>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</si>
  <si>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</si>
  <si>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</si>
  <si>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</si>
  <si>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</si>
  <si>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</si>
  <si>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</si>
  <si>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</si>
  <si>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</si>
  <si>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</si>
  <si>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</si>
  <si>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</si>
  <si>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</si>
  <si>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</si>
  <si>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</si>
  <si>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</si>
  <si>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</si>
  <si>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</si>
  <si>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</si>
  <si>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</si>
  <si>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</si>
  <si>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</si>
  <si>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</si>
  <si>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</si>
  <si>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</si>
  <si>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</si>
  <si>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</si>
  <si>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</si>
  <si>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</si>
  <si>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</si>
  <si>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</si>
  <si>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</si>
  <si>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</si>
  <si>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</si>
  <si>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</si>
  <si>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</si>
  <si>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</si>
  <si>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</si>
  <si>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</si>
  <si>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</si>
  <si>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</si>
  <si>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</si>
  <si>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</si>
  <si>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</si>
  <si>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</si>
  <si>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</si>
  <si>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</si>
  <si>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</si>
  <si>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</si>
  <si>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</si>
  <si>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</si>
  <si>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</si>
  <si>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</si>
  <si>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</si>
  <si>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</si>
  <si>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</si>
  <si>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</si>
  <si>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</si>
  <si>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</si>
  <si>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</si>
  <si>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</si>
  <si>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</si>
  <si>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</si>
  <si>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</si>
  <si>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</si>
  <si>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</si>
  <si>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</si>
  <si>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</si>
  <si>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</si>
  <si>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</si>
  <si>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</si>
  <si>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</si>
  <si>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</si>
  <si>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</si>
  <si>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</si>
  <si>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</si>
  <si>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</si>
  <si>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</si>
  <si>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</si>
  <si>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</si>
  <si>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</si>
  <si>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</si>
  <si>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</si>
  <si>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</si>
  <si>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</si>
  <si>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</si>
  <si>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</si>
  <si>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</si>
  <si>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</si>
  <si>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</si>
  <si>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</si>
  <si>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</si>
  <si>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</si>
  <si>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</si>
  <si>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</si>
  <si>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</si>
  <si>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</si>
  <si>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</si>
  <si>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</si>
  <si>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</si>
  <si>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</si>
  <si>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</si>
  <si>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</si>
  <si>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</si>
  <si>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</si>
  <si>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</si>
  <si>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</si>
  <si>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</si>
  <si>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</si>
  <si>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</si>
  <si>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</si>
  <si>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</si>
  <si>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</si>
  <si>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</si>
  <si>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</si>
  <si>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</si>
  <si>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</si>
  <si>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</si>
  <si>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</si>
  <si>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</si>
  <si>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</si>
  <si>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</si>
  <si>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</si>
  <si>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</si>
  <si>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</si>
  <si>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</si>
  <si>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</si>
  <si>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</si>
  <si>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</si>
  <si>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</si>
  <si>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</si>
  <si>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</si>
  <si>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</si>
  <si>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</si>
  <si>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</si>
  <si>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</si>
  <si>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</si>
  <si>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</si>
  <si>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</si>
  <si>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</si>
  <si>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</si>
  <si>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</si>
  <si>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</si>
  <si>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</si>
  <si>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</si>
  <si>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</si>
  <si>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</si>
  <si>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</si>
  <si>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</si>
  <si>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</si>
  <si>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</si>
  <si>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</si>
  <si>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</si>
  <si>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</si>
  <si>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</si>
  <si>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</si>
  <si>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</si>
  <si>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</si>
  <si>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</si>
  <si>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</si>
  <si>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</si>
  <si>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</si>
  <si>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</si>
  <si>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</si>
  <si>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</si>
  <si>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</si>
  <si>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</si>
  <si>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</si>
  <si>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</si>
  <si>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</si>
  <si>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</si>
  <si>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</si>
  <si>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</si>
  <si>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</si>
  <si>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</si>
  <si>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</si>
  <si>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</si>
  <si>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</si>
  <si>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</si>
  <si>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</si>
  <si>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</si>
  <si>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</si>
  <si>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</si>
  <si>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</si>
  <si>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</si>
  <si>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</si>
  <si>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</si>
  <si>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</si>
  <si>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</si>
  <si>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</si>
  <si>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</si>
  <si>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</si>
  <si>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</si>
  <si>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</si>
  <si>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</si>
  <si>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</si>
  <si>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</si>
  <si>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</si>
  <si>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</si>
  <si>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</si>
  <si>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</si>
  <si>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</si>
  <si>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</si>
  <si>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</si>
  <si>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</si>
  <si>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</si>
  <si>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</si>
  <si>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</si>
  <si>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</si>
  <si>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</si>
  <si>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</si>
  <si>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</si>
  <si>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</si>
  <si>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</si>
  <si>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</si>
  <si>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</si>
  <si>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</si>
  <si>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</si>
  <si>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</si>
  <si>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</si>
  <si>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</si>
  <si>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</si>
  <si>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</si>
  <si>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</si>
  <si>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</si>
  <si>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</si>
  <si>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</si>
  <si>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</si>
  <si>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</si>
  <si>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</si>
  <si>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</si>
  <si>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</si>
  <si>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</si>
  <si>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</si>
  <si>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</si>
  <si>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</si>
  <si>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</si>
  <si>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</si>
  <si>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</si>
  <si>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</si>
  <si>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</si>
  <si>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</si>
  <si>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</si>
  <si>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</si>
  <si>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</si>
  <si>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</si>
  <si>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</si>
  <si>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</si>
  <si>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</si>
  <si>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</si>
  <si>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</si>
  <si>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</si>
  <si>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</si>
  <si>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</si>
  <si>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</si>
  <si>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</si>
  <si>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</si>
  <si>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</si>
  <si>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</si>
  <si>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</si>
  <si>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</si>
  <si>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</si>
  <si>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</si>
  <si>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</si>
  <si>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</si>
  <si>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</si>
  <si>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</si>
  <si>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</si>
  <si>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</si>
  <si>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</si>
  <si>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</si>
  <si>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</si>
  <si>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</si>
  <si>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</si>
  <si>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</si>
  <si>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</si>
  <si>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</si>
  <si>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</si>
  <si>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</si>
  <si>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</si>
  <si>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</si>
  <si>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</si>
  <si>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</si>
  <si>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</si>
  <si>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</si>
  <si>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</si>
  <si>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</si>
  <si>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</si>
  <si>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</si>
  <si>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</si>
  <si>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</si>
  <si>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</si>
  <si>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</si>
  <si>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</si>
  <si>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</si>
  <si>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</si>
  <si>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</si>
  <si>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</si>
  <si>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</si>
  <si>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</si>
  <si>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</si>
  <si>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</si>
  <si>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</si>
  <si>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</si>
  <si>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</si>
  <si>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</si>
  <si>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</si>
  <si>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</si>
  <si>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</si>
  <si>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</si>
  <si>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</si>
  <si>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</si>
  <si>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</si>
  <si>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</si>
  <si>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</si>
  <si>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</si>
  <si>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</si>
  <si>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</si>
  <si>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</si>
  <si>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</si>
  <si>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</si>
  <si>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</si>
  <si>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</si>
  <si>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</si>
  <si>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</si>
  <si>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</si>
  <si>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</si>
  <si>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</si>
  <si>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</si>
  <si>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</si>
  <si>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</si>
  <si>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</si>
  <si>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</si>
  <si>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</si>
  <si>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</si>
  <si>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</si>
  <si>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</si>
  <si>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</si>
  <si>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</si>
  <si>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</si>
  <si>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</si>
  <si>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</si>
  <si>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</si>
  <si>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</si>
  <si>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</si>
  <si>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</si>
  <si>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</si>
  <si>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</si>
  <si>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</si>
  <si>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</si>
  <si>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</si>
  <si>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</si>
  <si>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</si>
  <si>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</si>
  <si>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</si>
  <si>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</si>
  <si>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</si>
  <si>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</si>
  <si>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</si>
  <si>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</si>
  <si>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</si>
  <si>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</si>
  <si>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</si>
  <si>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</si>
  <si>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</si>
  <si>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</si>
  <si>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</si>
  <si>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</si>
  <si>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</si>
  <si>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</si>
  <si>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</si>
  <si>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</si>
  <si>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</si>
  <si>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</si>
  <si>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</si>
  <si>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</si>
  <si>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</si>
  <si>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</si>
  <si>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</si>
  <si>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</si>
  <si>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</si>
  <si>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</si>
  <si>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</si>
  <si>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</si>
  <si>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</si>
  <si>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</si>
  <si>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</si>
  <si>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</si>
  <si>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</si>
  <si>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</si>
  <si>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</si>
  <si>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</si>
  <si>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</si>
  <si>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</si>
  <si>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</si>
  <si>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</si>
  <si>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</si>
  <si>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</si>
  <si>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</si>
  <si>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</si>
  <si>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</si>
  <si>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</si>
  <si>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</si>
  <si>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</si>
  <si>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</si>
  <si>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</si>
  <si>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</si>
  <si>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</si>
  <si>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</si>
  <si>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</si>
  <si>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</si>
  <si>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</si>
  <si>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</si>
  <si>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</si>
  <si>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</si>
  <si>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</si>
  <si>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</si>
  <si>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</si>
  <si>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</si>
  <si>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</si>
  <si>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</si>
  <si>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</si>
  <si>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</si>
  <si>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</si>
  <si>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</si>
  <si>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</si>
  <si>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</si>
  <si>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</si>
  <si>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</si>
  <si>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</si>
  <si>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</si>
  <si>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</si>
  <si>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</si>
  <si>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</si>
  <si>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</si>
  <si>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</si>
  <si>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</si>
  <si>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</si>
  <si>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</si>
  <si>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</si>
  <si>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</si>
  <si>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</si>
  <si>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</si>
  <si>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</si>
  <si>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</si>
  <si>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</si>
  <si>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</si>
  <si>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</si>
  <si>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</si>
  <si>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</si>
  <si>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</si>
  <si>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</si>
  <si>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</si>
  <si>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</si>
  <si>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</si>
  <si>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</si>
  <si>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</si>
  <si>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</si>
  <si>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</si>
  <si>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</si>
  <si>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</si>
  <si>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</si>
  <si>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</si>
  <si>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</si>
  <si>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</si>
  <si>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</si>
  <si>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</si>
  <si>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</si>
  <si>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</si>
  <si>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</si>
  <si>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</si>
  <si>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</si>
  <si>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</si>
  <si>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</si>
  <si>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</si>
  <si>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</si>
  <si>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</si>
  <si>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</si>
  <si>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</si>
  <si>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</si>
  <si>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</si>
  <si>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</si>
  <si>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</si>
  <si>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</si>
  <si>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</si>
  <si>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</si>
  <si>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</si>
  <si>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</si>
  <si>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</si>
  <si>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</si>
  <si>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</si>
  <si>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</si>
  <si>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</si>
  <si>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</si>
  <si>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</si>
  <si>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</si>
  <si>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</si>
  <si>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</si>
  <si>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</si>
  <si>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</si>
  <si>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</si>
  <si>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</si>
  <si>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</si>
  <si>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</si>
  <si>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</si>
  <si>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</si>
  <si>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</si>
  <si>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</si>
  <si>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</si>
  <si>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</si>
  <si>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</si>
  <si>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</si>
  <si>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</si>
  <si>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</si>
  <si>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</si>
  <si>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</si>
  <si>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</si>
  <si>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</si>
  <si>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</si>
  <si>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</si>
  <si>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</si>
  <si>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</si>
  <si>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</si>
  <si>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</si>
  <si>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</si>
  <si>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</si>
  <si>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</si>
  <si>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</si>
  <si>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</si>
  <si>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</si>
  <si>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</si>
  <si>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</si>
  <si>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</si>
  <si>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</si>
  <si>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</si>
  <si>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</si>
  <si>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</si>
  <si>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</si>
  <si>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</si>
  <si>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</si>
  <si>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</si>
  <si>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</si>
  <si>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</si>
  <si>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</si>
  <si>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</si>
  <si>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</si>
  <si>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</si>
  <si>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</si>
  <si>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</si>
  <si>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</si>
  <si>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</si>
  <si>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</si>
  <si>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</si>
  <si>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</si>
  <si>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</si>
  <si>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</si>
  <si>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</si>
  <si>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</si>
  <si>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</si>
  <si>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</si>
  <si>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</si>
  <si>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</si>
  <si>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</si>
  <si>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</si>
  <si>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</si>
  <si>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</si>
  <si>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</si>
  <si>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</si>
  <si>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</si>
  <si>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</si>
  <si>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</si>
  <si>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</si>
  <si>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</si>
  <si>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</si>
  <si>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</si>
  <si>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</si>
  <si>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</si>
  <si>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</si>
  <si>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</si>
  <si>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</si>
  <si>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</si>
  <si>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</si>
  <si>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</si>
  <si>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</si>
  <si>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</si>
  <si>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</si>
  <si>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</si>
  <si>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</si>
  <si>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</si>
  <si>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</si>
  <si>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</si>
  <si>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</si>
  <si>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</si>
  <si>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</si>
  <si>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</si>
  <si>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</si>
  <si>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</si>
  <si>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</si>
  <si>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</si>
  <si>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</si>
  <si>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</si>
  <si>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</si>
  <si>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</si>
  <si>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</si>
  <si>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</si>
  <si>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</si>
  <si>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</si>
  <si>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</si>
  <si>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</si>
  <si>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</si>
  <si>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</si>
  <si>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</si>
  <si>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</si>
  <si>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</si>
  <si>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</si>
  <si>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</si>
  <si>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</si>
  <si>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</si>
  <si>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</si>
  <si>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</si>
  <si>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</si>
  <si>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</si>
  <si>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</si>
  <si>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</si>
  <si>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</si>
  <si>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</si>
  <si>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</si>
  <si>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</si>
  <si>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</si>
  <si>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</si>
  <si>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</si>
  <si>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</si>
  <si>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</si>
  <si>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</si>
  <si>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</si>
  <si>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</si>
  <si>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</si>
  <si>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</si>
  <si>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</si>
  <si>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</si>
  <si>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</si>
  <si>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</si>
  <si>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</si>
  <si>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</si>
  <si>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</si>
  <si>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</si>
  <si>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</si>
  <si>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</si>
  <si>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</si>
  <si>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</si>
  <si>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</si>
  <si>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</si>
  <si>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</si>
  <si>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</si>
  <si>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</si>
  <si>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</si>
  <si>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</si>
  <si>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</si>
  <si>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</si>
  <si>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</si>
  <si>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</si>
  <si>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</si>
  <si>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</si>
  <si>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</si>
  <si>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</si>
  <si>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</si>
  <si>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</si>
  <si>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</si>
  <si>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</si>
  <si>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</si>
  <si>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</si>
  <si>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</si>
  <si>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</si>
  <si>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</si>
  <si>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</si>
  <si>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</si>
  <si>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</si>
  <si>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</si>
  <si>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</si>
  <si>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</si>
  <si>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</si>
  <si>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</si>
  <si>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</si>
  <si>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</si>
  <si>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</si>
  <si>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</si>
  <si>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</si>
  <si>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</si>
  <si>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</si>
  <si>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</si>
  <si>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</si>
  <si>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</si>
  <si>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</si>
  <si>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</si>
  <si>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</si>
  <si>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</si>
  <si>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</si>
  <si>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</si>
  <si>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</si>
  <si>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</si>
  <si>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</si>
  <si>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</si>
  <si>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</si>
  <si>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</si>
  <si>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</si>
  <si>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</si>
  <si>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</si>
  <si>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</si>
  <si>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</si>
  <si>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</si>
  <si>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</si>
  <si>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</si>
  <si>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</si>
  <si>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</si>
  <si>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</si>
  <si>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</si>
  <si>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</si>
  <si>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</si>
  <si>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</si>
  <si>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</si>
  <si>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</si>
  <si>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</si>
  <si>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</si>
  <si>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</si>
  <si>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</si>
  <si>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</si>
  <si>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</si>
  <si>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</si>
  <si>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</si>
  <si>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</si>
  <si>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</si>
  <si>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vodný motorizmus - bežné transfery</t>
  </si>
  <si>
    <t>Licencie PVC karty</t>
  </si>
  <si>
    <t>Bazinský Miroslav, Dunajské nábrežie 32/40, Komárno 945 01</t>
  </si>
  <si>
    <t>Box c.40, nájom odkladacieho priestoru ,uskladnenie majetku SZVM - člny pre kagoriu mládež, boje , vlajky atd.</t>
  </si>
  <si>
    <t>00678457</t>
  </si>
  <si>
    <t>AŠK Inter Bratislava o.z.Klub vod.motorizmu</t>
  </si>
  <si>
    <t>úprava a údržba web stánky</t>
  </si>
  <si>
    <t xml:space="preserve"> 47091401</t>
  </si>
  <si>
    <t>INITPRO, s.r.o.</t>
  </si>
  <si>
    <t>2403291020</t>
  </si>
  <si>
    <t>Poistenie zmluva 2900819935</t>
  </si>
  <si>
    <t>35709332</t>
  </si>
  <si>
    <t>Generali Poisťovňa, a.s. Lamačská cesta 3/A, 841 04 Bratislava</t>
  </si>
  <si>
    <t>50250005</t>
  </si>
  <si>
    <t>1 AVENUE DES CASTELAN STADE LOUIS II.-ENTREE H 98000 MONACO</t>
  </si>
  <si>
    <t xml:space="preserve"> poplatok UIM membership fee 0SLOVA</t>
  </si>
  <si>
    <t>BA01/2025</t>
  </si>
  <si>
    <t>1/2025</t>
  </si>
  <si>
    <t>MS OSY400, Chodziez PL, .2025- cestové náklady, Miroslav Bazinský</t>
  </si>
  <si>
    <t>BA02/2025</t>
  </si>
  <si>
    <t>2/2025</t>
  </si>
  <si>
    <t>MS OSY400, Chodziez PL, .2025- cestové náklady, Barbara Bazinská</t>
  </si>
  <si>
    <t>Bazinský Barbara, Dunajské nábrežie 32/40, Komárno 945 01</t>
  </si>
  <si>
    <t>Szvmsk hosting</t>
  </si>
  <si>
    <t>36421928</t>
  </si>
  <si>
    <t>Websupport s.r.o. Steré Grunty 12, 831 04 Bratislava</t>
  </si>
  <si>
    <t>Szvm.sk domena</t>
  </si>
  <si>
    <t>Juraj Kubíček</t>
  </si>
  <si>
    <t>CN, 2x Komarno, 9.8., 30.8.</t>
  </si>
  <si>
    <t>ME , F4 Aluksne LAT Šimon Jung, CN</t>
  </si>
  <si>
    <t>Šimon Jung, Dubovského 980/33, Malacky</t>
  </si>
  <si>
    <t xml:space="preserve">Jung Marián, Štúrova 114, 901 01 Malacky </t>
  </si>
  <si>
    <t>ME , F500 Jedovnice ČR, Marian Jung CN</t>
  </si>
  <si>
    <t>1.kolo MS F500 Znin Pol, Marian Jung CN</t>
  </si>
  <si>
    <t>MS F4, S3 Mons BEL, Šimon Jung, CN</t>
  </si>
  <si>
    <t>MS OSY 400, Oulton Broad, Miroslav Bazinský, VN</t>
  </si>
  <si>
    <t xml:space="preserve">Jung Marián, Štúrova 114, 901 01 Malacky  </t>
  </si>
  <si>
    <t>1.kolo MS F500 Znin Pol, Róbert Hencz CN</t>
  </si>
  <si>
    <t>Hencz Robert, Sv.Štefana 44, Štúrovo</t>
  </si>
  <si>
    <t>Baláž Jaroslav, Piešťanská 14, 92221 Moravany nad Váhom</t>
  </si>
  <si>
    <t>ME vznášadla FS, Jaroslav Baláž, CN</t>
  </si>
  <si>
    <t>BA018/2025</t>
  </si>
  <si>
    <t>BA0192025</t>
  </si>
  <si>
    <t>19102025</t>
  </si>
  <si>
    <t>CP Aeroklub TN vznášadlá</t>
  </si>
  <si>
    <t>Juraj Kubíček, Exnárova 26, Bratislava</t>
  </si>
  <si>
    <t>BA020/2025</t>
  </si>
  <si>
    <t>MSR 1.kolo vznašadlá Trenčín 20.9.</t>
  </si>
  <si>
    <t>KVMVŠ Piešťany, Rázusova 12, 921 01 Piešťany</t>
  </si>
  <si>
    <t>MSR 2.kolo vznašadlá Trenčín 21.9.</t>
  </si>
  <si>
    <t>BA021/2025</t>
  </si>
  <si>
    <t>251054,2025162,20250026,</t>
  </si>
  <si>
    <t>05102025, 251055,12141</t>
  </si>
  <si>
    <t>BA023/2025</t>
  </si>
  <si>
    <t>MS F500, 4.kolo Boretto, cestovné náklady Marian jung</t>
  </si>
  <si>
    <t>MS F500, 3.kolo Bad Saarow, cestovné náklady Marian jung</t>
  </si>
  <si>
    <t>BA024/2025</t>
  </si>
  <si>
    <t>MS F500, 3.kolo Bad Saarow, cestovné náklady Róbert Hencz</t>
  </si>
  <si>
    <t>BA025/2025</t>
  </si>
  <si>
    <t>MS F500, 4.kolo Boretto, cestovné náklady Róbert Hencz</t>
  </si>
  <si>
    <t>BA026/2025</t>
  </si>
  <si>
    <t>1.kolo MS F125 Znin Pol, Ladislav Herbanský CN</t>
  </si>
  <si>
    <t>Herbanský Ladislav, Hviezdoslavova 30, Ivanka pri Dunaji 900 28</t>
  </si>
  <si>
    <t>BA027/2025</t>
  </si>
  <si>
    <t>ME F125, San Nazzaro ITA, Ladislav Herbanský</t>
  </si>
  <si>
    <t>BA028/2025</t>
  </si>
  <si>
    <t>MS F125 2.kolo Bad Saarow GER, Ladislav Herbanský, CN</t>
  </si>
  <si>
    <t>BA029/2025</t>
  </si>
  <si>
    <t>12102025</t>
  </si>
  <si>
    <t>24102025</t>
  </si>
  <si>
    <t>RH011</t>
  </si>
  <si>
    <t>RH012</t>
  </si>
  <si>
    <t>LH011</t>
  </si>
  <si>
    <t>LH012</t>
  </si>
  <si>
    <t>LH014</t>
  </si>
  <si>
    <t>UIM012025</t>
  </si>
  <si>
    <t>26/00056</t>
  </si>
  <si>
    <t>25010016</t>
  </si>
  <si>
    <t>UIM rulebooks 25</t>
  </si>
  <si>
    <t>BB02/2025</t>
  </si>
  <si>
    <t>BB03/2025</t>
  </si>
  <si>
    <t>BB04/2025</t>
  </si>
  <si>
    <t>BB05/2025</t>
  </si>
  <si>
    <t>10403921032</t>
  </si>
  <si>
    <t>25/00158</t>
  </si>
  <si>
    <t>BB07/2025</t>
  </si>
  <si>
    <t>102538925</t>
  </si>
  <si>
    <t>BB068/2025</t>
  </si>
  <si>
    <t>102434931</t>
  </si>
  <si>
    <t>BA05/2025</t>
  </si>
  <si>
    <t>SZVM1</t>
  </si>
  <si>
    <t>BA06/2025</t>
  </si>
  <si>
    <t>SJ1572025</t>
  </si>
  <si>
    <t>BA08/2025</t>
  </si>
  <si>
    <t>MJ012025</t>
  </si>
  <si>
    <t>BA09/2025</t>
  </si>
  <si>
    <t>MJ022025</t>
  </si>
  <si>
    <t>BA10/2025</t>
  </si>
  <si>
    <t>SJF4012025</t>
  </si>
  <si>
    <t>BA11/2025</t>
  </si>
  <si>
    <t>MB022025</t>
  </si>
  <si>
    <t>BA014/2025</t>
  </si>
  <si>
    <t>HR012025</t>
  </si>
  <si>
    <t>BJ012025</t>
  </si>
  <si>
    <t>BA13/2025</t>
  </si>
  <si>
    <t>S012025</t>
  </si>
  <si>
    <t>MS FF Dunajvaros Sofka Jakub, Cn</t>
  </si>
  <si>
    <t>Sofková Soňa</t>
  </si>
  <si>
    <t>MIŠIAK ŠPORT s.r.o. , Mičínska cesta4, 974 01 Banská Bystrica</t>
  </si>
  <si>
    <t>36059714</t>
  </si>
  <si>
    <t>Vyhodnotenie sezony MSR, SP za suťažnu sezónu 2025, pohare a diplomy : Športove poháre 27ks, medajla veľká 27ks, diplom v dreve 5ks</t>
  </si>
  <si>
    <t>BB055/2026</t>
  </si>
  <si>
    <t>2026027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</si>
</sst>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9"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58"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6"/>
      <c r="D1" s="316"/>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1380</v>
      </c>
      <c r="C23" s="255"/>
      <c r="D23" s="256"/>
    </row>
    <row r="24" spans="1:4" ht="12.75" customHeight="1" x14ac:dyDescent="0.2">
      <c r="C24" s="314"/>
      <c r="D24" s="315"/>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45"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V2</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45900</v>
      </c>
      <c r="D1" s="26"/>
      <c r="G1" s="252">
        <v>45688</v>
      </c>
    </row>
    <row r="2" spans="1:7" ht="15" x14ac:dyDescent="0.25">
      <c r="A2" s="28"/>
      <c r="B2" s="28"/>
      <c r="G2" s="252">
        <v>45716</v>
      </c>
    </row>
    <row r="3" spans="1:7" ht="14.25" x14ac:dyDescent="0.2">
      <c r="A3" s="30" t="s">
        <v>312</v>
      </c>
      <c r="B3" s="326" t="str">
        <f>INDEX(Adr!B:B,Doklady!B102+1)</f>
        <v>Slovenský zväz vodného motorizmu</v>
      </c>
      <c r="C3" s="326"/>
      <c r="D3" s="326"/>
      <c r="G3" s="252">
        <v>45747</v>
      </c>
    </row>
    <row r="4" spans="1:7" ht="14.25" x14ac:dyDescent="0.2">
      <c r="A4" s="30" t="s">
        <v>313</v>
      </c>
      <c r="B4" s="29" t="str">
        <f>RIGHT("0000"&amp;INDEX(Adr!A:A,Doklady!B102+1),8)</f>
        <v>00681768</v>
      </c>
      <c r="G4" s="252">
        <v>45777</v>
      </c>
    </row>
    <row r="5" spans="1:7" ht="14.25" x14ac:dyDescent="0.2">
      <c r="A5" s="30" t="s">
        <v>314</v>
      </c>
      <c r="B5" s="29" t="str">
        <f>INDEX(Adr!D:D,Doklady!B102+1)&amp;", "&amp;INDEX(Adr!E:E,Doklady!B102+1)</f>
        <v>Trnavská cesta 29,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15790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15790</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3"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38" t="s">
        <v>1504</v>
      </c>
      <c r="B1" s="338"/>
      <c r="C1" s="338"/>
      <c r="D1" s="338"/>
      <c r="E1" s="338"/>
      <c r="F1" s="338"/>
      <c r="G1" s="338"/>
      <c r="H1" s="338"/>
      <c r="I1" s="338"/>
    </row>
    <row r="2" spans="1:26" ht="7.5" customHeight="1" x14ac:dyDescent="0.2">
      <c r="C2" s="8"/>
      <c r="D2" s="8"/>
      <c r="E2" s="8"/>
      <c r="F2" s="8"/>
      <c r="G2" s="8"/>
      <c r="H2" s="8"/>
      <c r="I2" s="8"/>
    </row>
    <row r="3" spans="1:26" s="9" customFormat="1" ht="26.1" customHeight="1" x14ac:dyDescent="0.2">
      <c r="B3" s="160" t="s">
        <v>59</v>
      </c>
      <c r="C3" s="339" t="str">
        <f>INDEX(Adr!B2:B87,Doklady!B102)</f>
        <v>Slovenský zväz vodného motorizmu</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00681768</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Trnavská cesta 29, Bratislava, 832 84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0" t="s">
        <v>333</v>
      </c>
      <c r="F9" s="341"/>
      <c r="J9" s="8"/>
      <c r="L9" s="118"/>
      <c r="M9" s="118"/>
      <c r="N9" s="118"/>
      <c r="O9" s="118"/>
      <c r="P9" s="118"/>
      <c r="Q9" s="118"/>
      <c r="R9" s="118"/>
      <c r="S9" s="118"/>
    </row>
    <row r="10" spans="1:26" ht="18" x14ac:dyDescent="0.25">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8" x14ac:dyDescent="0.25">
      <c r="A11" s="69" t="s">
        <v>319</v>
      </c>
      <c r="B11" s="70" t="s">
        <v>320</v>
      </c>
      <c r="C11" s="126">
        <f>SUMIF(FP!J:J,Doklady!$B$1&amp;A11,FP!D:D)</f>
        <v>15790</v>
      </c>
      <c r="D11" s="126">
        <f>+C11-E11</f>
        <v>15790</v>
      </c>
      <c r="E11" s="342">
        <f>+I39-I42+I44-I47</f>
        <v>0</v>
      </c>
      <c r="F11" s="343"/>
      <c r="J11" s="176"/>
      <c r="L11" s="161" t="str">
        <f>L41</f>
        <v>a - vodný motorizmus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1">
        <f>SUMIF(K:K,A12,I:I)</f>
        <v>0</v>
      </c>
      <c r="F12" s="332"/>
      <c r="J12" s="177"/>
      <c r="L12" s="161" t="str">
        <f>L42</f>
        <v>a - vodný motorizmus - kapitálové transfery</v>
      </c>
      <c r="N12" s="118"/>
      <c r="O12" s="118"/>
      <c r="P12" s="118"/>
      <c r="Q12" s="118"/>
      <c r="R12" s="118"/>
      <c r="S12" s="118"/>
    </row>
    <row r="13" spans="1:26" ht="18" x14ac:dyDescent="0.25">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6" t="s">
        <v>339</v>
      </c>
      <c r="C17" s="346"/>
      <c r="D17" s="346"/>
      <c r="E17" s="346"/>
      <c r="F17" s="346"/>
      <c r="G17" s="346"/>
      <c r="H17" s="346"/>
      <c r="I17" s="73">
        <f>SUMIF(FP!I:I,Doklady!$B$1&amp;A17,FP!D:D)</f>
        <v>15790</v>
      </c>
      <c r="T17" s="86"/>
    </row>
    <row r="18" spans="1:20" x14ac:dyDescent="0.2">
      <c r="A18" s="135" t="s">
        <v>340</v>
      </c>
      <c r="B18" s="346" t="s">
        <v>341</v>
      </c>
      <c r="C18" s="346"/>
      <c r="D18" s="346"/>
      <c r="E18" s="346"/>
      <c r="F18" s="346"/>
      <c r="G18" s="346"/>
      <c r="H18" s="346"/>
      <c r="I18" s="73">
        <f>SUMIF(FP!I:I,Doklady!$B$1&amp;A18,FP!D:D)</f>
        <v>0</v>
      </c>
    </row>
    <row r="19" spans="1:20" x14ac:dyDescent="0.2">
      <c r="A19" s="115" t="s">
        <v>342</v>
      </c>
      <c r="B19" s="346" t="s">
        <v>343</v>
      </c>
      <c r="C19" s="346"/>
      <c r="D19" s="346"/>
      <c r="E19" s="346"/>
      <c r="F19" s="346"/>
      <c r="G19" s="346"/>
      <c r="H19" s="346"/>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54" t="s">
        <v>349</v>
      </c>
      <c r="C22" s="355"/>
      <c r="D22" s="355"/>
      <c r="E22" s="355"/>
      <c r="F22" s="355"/>
      <c r="G22" s="355"/>
      <c r="H22" s="356"/>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47" t="s">
        <v>355</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vodný motorizmus</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800</v>
      </c>
      <c r="D40" s="78">
        <f>DSUM(Doklady!A103:J10000,"GGG",Spolu!N40:O42)</f>
        <v>2975.47</v>
      </c>
      <c r="E40" s="78">
        <f>DSUM(Doklady!A103:J10000,"GGG",Spolu!P40:Q42)</f>
        <v>8860.92</v>
      </c>
      <c r="F40" s="78">
        <f>DSUM(Doklady!A103:J10000,"GGG",Spolu!R40:S42)</f>
        <v>2461.42</v>
      </c>
      <c r="G40" s="78">
        <f>DSUM(Doklady!A103:J10000,"GGG",Spolu!T40:U42)-H40</f>
        <v>692.19</v>
      </c>
      <c r="H40" s="78">
        <f>+IFERROR(VLOOKUP(K40&amp;" - kapitálové transfery",B$53:D$90,3,0),0)</f>
        <v>0</v>
      </c>
      <c r="I40" s="73">
        <f>+C40+D40+E40+F40+G40+H40</f>
        <v>15790</v>
      </c>
      <c r="J40" s="218" t="str">
        <f>+K45</f>
        <v>.</v>
      </c>
      <c r="K40" s="218" t="str">
        <f>IF(L38&gt;0,INDEX(FP!K:K,Doklady!B2),".")</f>
        <v>vodný motorizmus</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vodný motorizmus - bežné transfery</v>
      </c>
      <c r="M41" s="120">
        <v>1</v>
      </c>
      <c r="N41" s="161" t="str">
        <f>+L41</f>
        <v>a - vodný motorizmus - bežné transfery</v>
      </c>
      <c r="O41" s="120">
        <v>2</v>
      </c>
      <c r="P41" s="161" t="str">
        <f>+L41</f>
        <v>a - vodný motorizmus - bežné transfery</v>
      </c>
      <c r="Q41" s="120">
        <v>3</v>
      </c>
      <c r="R41" s="161" t="str">
        <f>+L41</f>
        <v>a - vodný motorizmus - bežné transfery</v>
      </c>
      <c r="S41" s="120">
        <v>4</v>
      </c>
      <c r="T41" s="161" t="str">
        <f>+L41</f>
        <v>a - vodný motorizmus - bežné transfery</v>
      </c>
      <c r="U41" s="120">
        <v>5</v>
      </c>
    </row>
    <row r="42" spans="1:21" ht="10.5" customHeight="1" x14ac:dyDescent="0.2">
      <c r="A42" s="115" t="s">
        <v>338</v>
      </c>
      <c r="B42" s="116" t="s">
        <v>380</v>
      </c>
      <c r="C42" s="73">
        <f>+C40</f>
        <v>800</v>
      </c>
      <c r="D42" s="216">
        <f>+D40</f>
        <v>2975.47</v>
      </c>
      <c r="E42" s="216">
        <f>+E40</f>
        <v>8860.92</v>
      </c>
      <c r="F42" s="216">
        <f>+MIN(F39:F40)</f>
        <v>2461.42</v>
      </c>
      <c r="G42" s="216">
        <f>+MIN(G39+MAX(F39-F40,0)-MAX(E40-E39,0)-MAX(D40-D39,0)-MAX(C40-C39,0),G40)</f>
        <v>692.19</v>
      </c>
      <c r="H42" s="216">
        <f>+MIN(H39:H40)</f>
        <v>0</v>
      </c>
      <c r="I42" s="73">
        <f>+C42+D42+E42+MIN(F39:F40)+G42+H42</f>
        <v>15790</v>
      </c>
      <c r="J42" s="219">
        <f>+K47</f>
        <v>0</v>
      </c>
      <c r="K42" s="219">
        <f>+I42-H42</f>
        <v>15790</v>
      </c>
      <c r="L42" s="161" t="str">
        <f>+SUBSTITUTE(L41,"bežné","kapitálové")</f>
        <v>a - vodný motorizmus - kapitálové transfery</v>
      </c>
      <c r="M42" s="120">
        <v>1</v>
      </c>
      <c r="N42" s="161" t="str">
        <f>+L42</f>
        <v>a - vodný motorizmus - kapitálové transfery</v>
      </c>
      <c r="O42" s="120">
        <v>2</v>
      </c>
      <c r="P42" s="161" t="str">
        <f>+L42</f>
        <v>a - vodný motorizmus - kapitálové transfery</v>
      </c>
      <c r="Q42" s="120">
        <v>3</v>
      </c>
      <c r="R42" s="161" t="str">
        <f>+L42</f>
        <v>a - vodný motorizmus - kapitálové transfery</v>
      </c>
      <c r="S42" s="120">
        <v>4</v>
      </c>
      <c r="T42" s="161" t="str">
        <f>+L42</f>
        <v>a - vodný motorizmus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vodný motorizmus - bežné transfery</v>
      </c>
      <c r="C53" s="73">
        <f>IF(A53&lt;&gt;"",INDEX(FP!D:D,Doklady!B$2+(ROW()-53)),"")</f>
        <v>15790</v>
      </c>
      <c r="D53" s="73">
        <f>IF(A53&lt;&gt;"",Doklady!I1-Doklady!J1,"")</f>
        <v>15790.000000000002</v>
      </c>
      <c r="E53" s="73">
        <f>IF(A53&lt;&gt;"",MIN(D53,C53)*Doklady!C1/(1-Doklady!C1),"")</f>
        <v>0</v>
      </c>
      <c r="F53" s="71">
        <f>IF(A53&lt;&gt;"",Doklady!J1,"")</f>
        <v>0</v>
      </c>
      <c r="G53" s="73">
        <f>+IFERROR(HLOOKUP(IF(RIGHT(B53,15)="bežné transfery",LEFT(B53,LEN(B53)-18),0),$J$40:$K$42,3,0),MIN(C53,D53))</f>
        <v>15790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15790</v>
      </c>
      <c r="D130" s="228">
        <f t="shared" ref="D130:I130" si="9">SUM(D53:D129)</f>
        <v>15790.000000000002</v>
      </c>
      <c r="E130" s="228">
        <f t="shared" si="9"/>
        <v>0</v>
      </c>
      <c r="F130" s="228">
        <f t="shared" si="9"/>
        <v>0</v>
      </c>
      <c r="G130" s="228">
        <f t="shared" si="9"/>
        <v>15790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50"/>
      <c r="E140" s="350"/>
      <c r="F140" s="350"/>
      <c r="G140" s="350"/>
      <c r="H140" s="350"/>
      <c r="I140" s="350"/>
      <c r="J140" s="85"/>
    </row>
    <row r="141" spans="1:26" ht="68.25" customHeight="1" x14ac:dyDescent="0.2">
      <c r="A141" s="9"/>
      <c r="B141" s="283" t="s">
        <v>397</v>
      </c>
      <c r="C141" s="214"/>
      <c r="D141" s="330" t="s">
        <v>398</v>
      </c>
      <c r="E141" s="330"/>
      <c r="F141" s="330"/>
      <c r="G141" s="330"/>
      <c r="H141" s="330"/>
      <c r="I141" s="330"/>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3" zoomScaleNormal="100" workbookViewId="0">
      <selection activeCell="P132" sqref="P13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vodný motorizmus - bežné transfery</v>
      </c>
      <c r="B1" s="232" t="str">
        <f>INDEX(Adr!A:A,B102+1)</f>
        <v>00681768</v>
      </c>
      <c r="C1" s="233">
        <f>IF(ROW()&lt;=B$3,INDEX(FP!E:E,B$2+ROW()-1),"")</f>
        <v>0</v>
      </c>
      <c r="D1" s="234" t="str">
        <f>IF(ROW()&lt;=B$3,INDEX(FP!F:F,B$2+ROW()-1),"")</f>
        <v>a</v>
      </c>
      <c r="E1" s="234"/>
      <c r="F1" s="234" t="str">
        <f>IF(ROW()&lt;=B$3,INDEX(FP!G:G,B$2+ROW()-1),"")</f>
        <v>026 02</v>
      </c>
      <c r="G1" s="234"/>
      <c r="H1" s="235" t="str">
        <f>IF(ROW()&lt;=B$3,INDEX(FP!C:C,B$2+ROW()-1),"")</f>
        <v>vodný motorizmus - bežné transfery</v>
      </c>
      <c r="I1" s="236">
        <f t="shared" ref="I1:I6" si="0">IF(ROW()&lt;=B$3,SUMIF(A$107:A$10042,A1,I$107:I$10042),"")</f>
        <v>15790.000000000002</v>
      </c>
      <c r="J1" s="236">
        <f t="shared" ref="J1:J32" si="1">IF(ROW()&lt;=B$3,SUMIFS(I$103:I$50042,A$103:A$50042,K1,J$103:J$50042,L1),"")</f>
        <v>0</v>
      </c>
      <c r="K1" s="110" t="str">
        <f>$A1</f>
        <v>a - vodný motorizmus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86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1505</v>
      </c>
      <c r="B100" s="361"/>
      <c r="C100" s="361"/>
      <c r="D100" s="361"/>
      <c r="E100" s="361"/>
      <c r="F100" s="361"/>
      <c r="G100" s="361"/>
      <c r="H100" s="361"/>
      <c r="I100" s="363" t="s">
        <v>1488</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403</v>
      </c>
      <c r="B102" s="250">
        <v>79</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1506</v>
      </c>
      <c r="B107" s="14"/>
      <c r="C107" s="14"/>
      <c r="D107" s="16">
        <v>45782</v>
      </c>
      <c r="E107" s="16"/>
      <c r="F107" s="14"/>
      <c r="G107" s="14"/>
      <c r="H107" s="14"/>
      <c r="I107" s="15"/>
      <c r="J107" s="77"/>
      <c r="K107" s="92"/>
    </row>
    <row r="108" spans="1:25" ht="33.75" x14ac:dyDescent="0.2">
      <c r="A108" s="14" t="s">
        <v>1506</v>
      </c>
      <c r="B108" s="14" t="s">
        <v>1585</v>
      </c>
      <c r="C108" s="14" t="s">
        <v>1519</v>
      </c>
      <c r="D108" s="16">
        <v>45706</v>
      </c>
      <c r="E108" s="16"/>
      <c r="F108" s="14" t="s">
        <v>1509</v>
      </c>
      <c r="G108" s="14" t="s">
        <v>1510</v>
      </c>
      <c r="H108" s="14" t="s">
        <v>1511</v>
      </c>
      <c r="I108" s="15">
        <v>492</v>
      </c>
      <c r="J108" s="77">
        <v>4</v>
      </c>
      <c r="K108" s="92"/>
    </row>
    <row r="109" spans="1:25" ht="12.75" x14ac:dyDescent="0.2">
      <c r="A109" s="14" t="s">
        <v>1506</v>
      </c>
      <c r="B109" s="14" t="s">
        <v>1586</v>
      </c>
      <c r="C109" s="14" t="s">
        <v>1583</v>
      </c>
      <c r="D109" s="16">
        <v>45695</v>
      </c>
      <c r="E109" s="16"/>
      <c r="F109" s="14" t="s">
        <v>1512</v>
      </c>
      <c r="G109" s="14" t="s">
        <v>1513</v>
      </c>
      <c r="H109" s="14" t="s">
        <v>1514</v>
      </c>
      <c r="I109" s="15">
        <v>120</v>
      </c>
      <c r="J109" s="77">
        <v>4</v>
      </c>
      <c r="K109" s="92"/>
    </row>
    <row r="110" spans="1:25" ht="12.75" x14ac:dyDescent="0.2">
      <c r="A110" s="14" t="s">
        <v>1506</v>
      </c>
      <c r="B110" s="14"/>
      <c r="C110" s="14"/>
      <c r="D110" s="16"/>
      <c r="E110" s="16"/>
      <c r="F110" s="14"/>
      <c r="G110" s="14"/>
      <c r="H110" s="14"/>
      <c r="I110" s="15"/>
      <c r="J110" s="77"/>
      <c r="K110" s="92"/>
    </row>
    <row r="111" spans="1:25" ht="12.75" x14ac:dyDescent="0.2">
      <c r="A111" s="14" t="s">
        <v>1506</v>
      </c>
      <c r="B111" s="14"/>
      <c r="C111" s="14"/>
      <c r="D111" s="16"/>
      <c r="E111" s="16"/>
      <c r="F111" s="14"/>
      <c r="G111" s="14"/>
      <c r="H111" s="14"/>
      <c r="I111" s="15"/>
      <c r="J111" s="77"/>
      <c r="K111" s="92"/>
    </row>
    <row r="112" spans="1:25" ht="33.75" x14ac:dyDescent="0.2">
      <c r="A112" s="14" t="s">
        <v>1506</v>
      </c>
      <c r="B112" s="14" t="s">
        <v>1587</v>
      </c>
      <c r="C112" s="14" t="s">
        <v>1515</v>
      </c>
      <c r="D112" s="16">
        <v>45756</v>
      </c>
      <c r="E112" s="16"/>
      <c r="F112" s="14" t="s">
        <v>1516</v>
      </c>
      <c r="G112" s="14" t="s">
        <v>1517</v>
      </c>
      <c r="H112" s="14" t="s">
        <v>1518</v>
      </c>
      <c r="I112" s="15">
        <v>611.09</v>
      </c>
      <c r="J112" s="77">
        <v>5</v>
      </c>
      <c r="K112" s="92"/>
    </row>
    <row r="113" spans="1:11" ht="12.75" x14ac:dyDescent="0.2">
      <c r="A113" s="14" t="s">
        <v>1506</v>
      </c>
      <c r="B113" s="14"/>
      <c r="C113" s="14"/>
      <c r="D113" s="16"/>
      <c r="E113" s="16"/>
      <c r="F113" s="14"/>
      <c r="G113" s="14"/>
      <c r="H113" s="14"/>
      <c r="I113" s="15"/>
      <c r="J113" s="77">
        <v>4</v>
      </c>
      <c r="K113" s="92"/>
    </row>
    <row r="114" spans="1:11" ht="22.5" x14ac:dyDescent="0.2">
      <c r="A114" s="14" t="s">
        <v>1506</v>
      </c>
      <c r="B114" s="14" t="s">
        <v>1588</v>
      </c>
      <c r="C114" s="14" t="s">
        <v>1589</v>
      </c>
      <c r="D114" s="16">
        <v>45775</v>
      </c>
      <c r="E114" s="16">
        <v>45779</v>
      </c>
      <c r="F114" s="14" t="s">
        <v>1507</v>
      </c>
      <c r="G114" s="14"/>
      <c r="H114" s="14" t="s">
        <v>1508</v>
      </c>
      <c r="I114" s="15">
        <v>27.64</v>
      </c>
      <c r="J114" s="77">
        <v>4</v>
      </c>
      <c r="K114" s="92"/>
    </row>
    <row r="115" spans="1:11" ht="33.75" x14ac:dyDescent="0.2">
      <c r="A115" s="14" t="s">
        <v>1506</v>
      </c>
      <c r="B115" s="14" t="s">
        <v>1581</v>
      </c>
      <c r="C115" s="14" t="s">
        <v>1590</v>
      </c>
      <c r="D115" s="16">
        <v>45809</v>
      </c>
      <c r="E115" s="16"/>
      <c r="F115" s="14" t="s">
        <v>1584</v>
      </c>
      <c r="G115" s="14"/>
      <c r="H115" s="14" t="s">
        <v>1520</v>
      </c>
      <c r="I115" s="15">
        <v>78.569999999999993</v>
      </c>
      <c r="J115" s="77">
        <v>4</v>
      </c>
      <c r="K115" s="92"/>
    </row>
    <row r="116" spans="1:11" ht="12.75" x14ac:dyDescent="0.2">
      <c r="A116" s="14" t="s">
        <v>1506</v>
      </c>
      <c r="B116" s="14"/>
      <c r="C116" s="14"/>
      <c r="D116" s="16"/>
      <c r="E116" s="16"/>
      <c r="F116" s="14"/>
      <c r="G116" s="14"/>
      <c r="H116" s="14"/>
      <c r="I116" s="15"/>
      <c r="J116" s="77"/>
      <c r="K116" s="92"/>
    </row>
    <row r="117" spans="1:11" ht="33.75" x14ac:dyDescent="0.2">
      <c r="A117" s="14" t="s">
        <v>1506</v>
      </c>
      <c r="B117" s="14" t="s">
        <v>1581</v>
      </c>
      <c r="C117" s="14" t="s">
        <v>1582</v>
      </c>
      <c r="D117" s="16">
        <v>46049</v>
      </c>
      <c r="E117" s="16"/>
      <c r="F117" s="14" t="s">
        <v>1521</v>
      </c>
      <c r="G117" s="14"/>
      <c r="H117" s="14" t="s">
        <v>1520</v>
      </c>
      <c r="I117" s="15">
        <v>1650</v>
      </c>
      <c r="J117" s="77">
        <v>4</v>
      </c>
      <c r="K117" s="92"/>
    </row>
    <row r="118" spans="1:11" ht="22.5" x14ac:dyDescent="0.2">
      <c r="A118" s="14" t="s">
        <v>1506</v>
      </c>
      <c r="B118" s="14" t="s">
        <v>1522</v>
      </c>
      <c r="C118" s="14" t="s">
        <v>1523</v>
      </c>
      <c r="D118" s="16">
        <v>45831</v>
      </c>
      <c r="E118" s="16"/>
      <c r="F118" s="14" t="s">
        <v>1524</v>
      </c>
      <c r="G118" s="14"/>
      <c r="H118" s="14" t="s">
        <v>1508</v>
      </c>
      <c r="I118" s="15">
        <v>503.2</v>
      </c>
      <c r="J118" s="77">
        <v>3</v>
      </c>
      <c r="K118" s="92"/>
    </row>
    <row r="119" spans="1:11" ht="22.5" x14ac:dyDescent="0.2">
      <c r="A119" s="14" t="s">
        <v>1506</v>
      </c>
      <c r="B119" s="14" t="s">
        <v>1525</v>
      </c>
      <c r="C119" s="14" t="s">
        <v>1526</v>
      </c>
      <c r="D119" s="16">
        <v>45831</v>
      </c>
      <c r="E119" s="16"/>
      <c r="F119" s="14" t="s">
        <v>1527</v>
      </c>
      <c r="G119" s="14"/>
      <c r="H119" s="14" t="s">
        <v>1528</v>
      </c>
      <c r="I119" s="15">
        <v>503.2</v>
      </c>
      <c r="J119" s="77">
        <v>2</v>
      </c>
      <c r="K119" s="92"/>
    </row>
    <row r="120" spans="1:11" ht="22.5" x14ac:dyDescent="0.2">
      <c r="A120" s="14" t="s">
        <v>1506</v>
      </c>
      <c r="B120" s="14" t="s">
        <v>1591</v>
      </c>
      <c r="C120" s="14" t="s">
        <v>1592</v>
      </c>
      <c r="D120" s="16">
        <v>45688</v>
      </c>
      <c r="E120" s="16"/>
      <c r="F120" s="14" t="s">
        <v>1529</v>
      </c>
      <c r="G120" s="14" t="s">
        <v>1530</v>
      </c>
      <c r="H120" s="14" t="s">
        <v>1531</v>
      </c>
      <c r="I120" s="15">
        <v>19.559999999999999</v>
      </c>
      <c r="J120" s="77">
        <v>4</v>
      </c>
      <c r="K120" s="92"/>
    </row>
    <row r="121" spans="1:11" ht="22.5" x14ac:dyDescent="0.2">
      <c r="A121" s="14" t="s">
        <v>1506</v>
      </c>
      <c r="B121" s="14" t="s">
        <v>1593</v>
      </c>
      <c r="C121" s="14" t="s">
        <v>1594</v>
      </c>
      <c r="D121" s="16">
        <v>45684</v>
      </c>
      <c r="E121" s="16"/>
      <c r="F121" s="14" t="s">
        <v>1532</v>
      </c>
      <c r="G121" s="14" t="s">
        <v>1530</v>
      </c>
      <c r="H121" s="14" t="s">
        <v>1531</v>
      </c>
      <c r="I121" s="15">
        <v>73.650000000000006</v>
      </c>
      <c r="J121" s="77">
        <v>4</v>
      </c>
      <c r="K121" s="92"/>
    </row>
    <row r="122" spans="1:11" ht="12.75" x14ac:dyDescent="0.2">
      <c r="A122" s="14" t="s">
        <v>1506</v>
      </c>
      <c r="B122" s="14" t="s">
        <v>1595</v>
      </c>
      <c r="C122" s="14" t="s">
        <v>1596</v>
      </c>
      <c r="D122" s="16">
        <v>45901</v>
      </c>
      <c r="E122" s="16"/>
      <c r="F122" s="14" t="s">
        <v>1534</v>
      </c>
      <c r="G122" s="14"/>
      <c r="H122" s="14" t="s">
        <v>1533</v>
      </c>
      <c r="I122" s="15"/>
      <c r="J122" s="77"/>
      <c r="K122" s="92"/>
    </row>
    <row r="123" spans="1:11" ht="22.5" x14ac:dyDescent="0.2">
      <c r="A123" s="14" t="s">
        <v>1506</v>
      </c>
      <c r="B123" s="14" t="s">
        <v>1597</v>
      </c>
      <c r="C123" s="14" t="s">
        <v>1598</v>
      </c>
      <c r="D123" s="16">
        <v>45901</v>
      </c>
      <c r="E123" s="16"/>
      <c r="F123" s="14" t="s">
        <v>1535</v>
      </c>
      <c r="G123" s="14"/>
      <c r="H123" s="14" t="s">
        <v>1536</v>
      </c>
      <c r="I123" s="15">
        <v>1020.1</v>
      </c>
      <c r="J123" s="77">
        <v>2</v>
      </c>
      <c r="K123" s="92"/>
    </row>
    <row r="124" spans="1:11" ht="22.5" x14ac:dyDescent="0.2">
      <c r="A124" s="14" t="s">
        <v>1506</v>
      </c>
      <c r="B124" s="14" t="s">
        <v>1599</v>
      </c>
      <c r="C124" s="14" t="s">
        <v>1600</v>
      </c>
      <c r="D124" s="16">
        <v>45905</v>
      </c>
      <c r="E124" s="16"/>
      <c r="F124" s="14" t="s">
        <v>1538</v>
      </c>
      <c r="G124" s="14"/>
      <c r="H124" s="14" t="s">
        <v>1537</v>
      </c>
      <c r="I124" s="15">
        <v>217.58</v>
      </c>
      <c r="J124" s="77">
        <v>3</v>
      </c>
      <c r="K124" s="92"/>
    </row>
    <row r="125" spans="1:11" ht="22.5" x14ac:dyDescent="0.2">
      <c r="A125" s="14" t="s">
        <v>1506</v>
      </c>
      <c r="B125" s="14" t="s">
        <v>1601</v>
      </c>
      <c r="C125" s="14" t="s">
        <v>1602</v>
      </c>
      <c r="D125" s="16">
        <v>45905</v>
      </c>
      <c r="E125" s="16"/>
      <c r="F125" s="14" t="s">
        <v>1539</v>
      </c>
      <c r="G125" s="14"/>
      <c r="H125" s="14" t="s">
        <v>1542</v>
      </c>
      <c r="I125" s="15">
        <v>668.36</v>
      </c>
      <c r="J125" s="77">
        <v>3</v>
      </c>
      <c r="K125" s="92"/>
    </row>
    <row r="126" spans="1:11" ht="22.5" x14ac:dyDescent="0.2">
      <c r="A126" s="14" t="s">
        <v>1506</v>
      </c>
      <c r="B126" s="14" t="s">
        <v>1603</v>
      </c>
      <c r="C126" s="14" t="s">
        <v>1604</v>
      </c>
      <c r="D126" s="16">
        <v>45905</v>
      </c>
      <c r="E126" s="16"/>
      <c r="F126" s="14" t="s">
        <v>1540</v>
      </c>
      <c r="G126" s="14"/>
      <c r="H126" s="14" t="s">
        <v>1536</v>
      </c>
      <c r="I126" s="15">
        <v>1070.4000000000001</v>
      </c>
      <c r="J126" s="77">
        <v>2</v>
      </c>
      <c r="K126" s="92"/>
    </row>
    <row r="127" spans="1:11" ht="22.5" x14ac:dyDescent="0.2">
      <c r="A127" s="14" t="s">
        <v>1506</v>
      </c>
      <c r="B127" s="14" t="s">
        <v>1605</v>
      </c>
      <c r="C127" s="14" t="s">
        <v>1606</v>
      </c>
      <c r="D127" s="16">
        <v>45905</v>
      </c>
      <c r="E127" s="16"/>
      <c r="F127" s="14" t="s">
        <v>1541</v>
      </c>
      <c r="G127" s="14"/>
      <c r="H127" s="14" t="s">
        <v>1508</v>
      </c>
      <c r="I127" s="15">
        <v>1065.5999999999999</v>
      </c>
      <c r="J127" s="77">
        <v>3</v>
      </c>
      <c r="K127" s="92"/>
    </row>
    <row r="128" spans="1:11" ht="22.5" x14ac:dyDescent="0.2">
      <c r="A128" s="14" t="s">
        <v>1506</v>
      </c>
      <c r="B128" s="14" t="s">
        <v>1607</v>
      </c>
      <c r="C128" s="14" t="s">
        <v>1608</v>
      </c>
      <c r="D128" s="16">
        <v>45924</v>
      </c>
      <c r="E128" s="16"/>
      <c r="F128" s="14" t="s">
        <v>1543</v>
      </c>
      <c r="G128" s="14"/>
      <c r="H128" s="14" t="s">
        <v>1544</v>
      </c>
      <c r="I128" s="15">
        <v>728.16</v>
      </c>
      <c r="J128" s="77">
        <v>3</v>
      </c>
      <c r="K128" s="92"/>
    </row>
    <row r="129" spans="1:11" ht="22.5" x14ac:dyDescent="0.2">
      <c r="A129" s="14" t="s">
        <v>1506</v>
      </c>
      <c r="B129" s="14" t="s">
        <v>1547</v>
      </c>
      <c r="C129" s="14" t="s">
        <v>1609</v>
      </c>
      <c r="D129" s="16">
        <v>45930</v>
      </c>
      <c r="E129" s="16"/>
      <c r="F129" s="14" t="s">
        <v>1546</v>
      </c>
      <c r="G129" s="14"/>
      <c r="H129" s="14" t="s">
        <v>1545</v>
      </c>
      <c r="I129" s="15">
        <v>1000</v>
      </c>
      <c r="J129" s="77">
        <v>3</v>
      </c>
      <c r="K129" s="92"/>
    </row>
    <row r="130" spans="1:11" ht="22.5" x14ac:dyDescent="0.2">
      <c r="A130" s="14" t="s">
        <v>1506</v>
      </c>
      <c r="B130" s="14" t="s">
        <v>1548</v>
      </c>
      <c r="C130" s="14" t="s">
        <v>1549</v>
      </c>
      <c r="D130" s="16">
        <v>45967</v>
      </c>
      <c r="E130" s="16"/>
      <c r="F130" s="14" t="s">
        <v>1550</v>
      </c>
      <c r="G130" s="14"/>
      <c r="H130" s="14" t="s">
        <v>1551</v>
      </c>
      <c r="I130" s="15">
        <v>81.099999999999994</v>
      </c>
      <c r="J130" s="77">
        <v>5</v>
      </c>
      <c r="K130" s="92"/>
    </row>
    <row r="131" spans="1:11" ht="22.5" x14ac:dyDescent="0.2">
      <c r="A131" s="14" t="s">
        <v>1506</v>
      </c>
      <c r="B131" s="14" t="s">
        <v>1552</v>
      </c>
      <c r="C131" s="14" t="s">
        <v>1558</v>
      </c>
      <c r="D131" s="16">
        <v>45967</v>
      </c>
      <c r="E131" s="16"/>
      <c r="F131" s="14" t="s">
        <v>1553</v>
      </c>
      <c r="G131" s="14"/>
      <c r="H131" s="14" t="s">
        <v>1554</v>
      </c>
      <c r="I131" s="15">
        <v>400</v>
      </c>
      <c r="J131" s="77">
        <v>1</v>
      </c>
      <c r="K131" s="92"/>
    </row>
    <row r="132" spans="1:11" ht="22.5" x14ac:dyDescent="0.2">
      <c r="A132" s="14" t="s">
        <v>1506</v>
      </c>
      <c r="B132" s="14" t="s">
        <v>1556</v>
      </c>
      <c r="C132" s="14" t="s">
        <v>1557</v>
      </c>
      <c r="D132" s="16">
        <v>45967</v>
      </c>
      <c r="E132" s="16"/>
      <c r="F132" s="14" t="s">
        <v>1555</v>
      </c>
      <c r="G132" s="14"/>
      <c r="H132" s="14" t="s">
        <v>1554</v>
      </c>
      <c r="I132" s="15">
        <v>400</v>
      </c>
      <c r="J132" s="77">
        <v>1</v>
      </c>
      <c r="K132" s="92"/>
    </row>
    <row r="133" spans="1:11" ht="22.5" x14ac:dyDescent="0.2">
      <c r="A133" s="14" t="s">
        <v>1506</v>
      </c>
      <c r="B133" s="14" t="s">
        <v>1559</v>
      </c>
      <c r="C133" s="14" t="s">
        <v>1574</v>
      </c>
      <c r="D133" s="16">
        <v>45978</v>
      </c>
      <c r="E133" s="16"/>
      <c r="F133" s="14" t="s">
        <v>1560</v>
      </c>
      <c r="G133" s="14"/>
      <c r="H133" s="14" t="s">
        <v>1542</v>
      </c>
      <c r="I133" s="15">
        <v>813.45</v>
      </c>
      <c r="J133" s="77">
        <v>3</v>
      </c>
      <c r="K133" s="92"/>
    </row>
    <row r="134" spans="1:11" ht="22.5" x14ac:dyDescent="0.2">
      <c r="A134" s="14" t="s">
        <v>1506</v>
      </c>
      <c r="B134" s="14" t="s">
        <v>1562</v>
      </c>
      <c r="C134" s="14" t="s">
        <v>1575</v>
      </c>
      <c r="D134" s="16">
        <v>45978</v>
      </c>
      <c r="E134" s="16"/>
      <c r="F134" s="14" t="s">
        <v>1561</v>
      </c>
      <c r="G134" s="14"/>
      <c r="H134" s="14" t="s">
        <v>1542</v>
      </c>
      <c r="I134" s="15">
        <v>613.88</v>
      </c>
      <c r="J134" s="77">
        <v>3</v>
      </c>
      <c r="K134" s="92"/>
    </row>
    <row r="135" spans="1:11" ht="22.5" x14ac:dyDescent="0.2">
      <c r="A135" s="14" t="s">
        <v>1506</v>
      </c>
      <c r="B135" s="14" t="s">
        <v>1564</v>
      </c>
      <c r="C135" s="14" t="s">
        <v>1576</v>
      </c>
      <c r="D135" s="16">
        <v>45978</v>
      </c>
      <c r="E135" s="16"/>
      <c r="F135" s="14" t="s">
        <v>1563</v>
      </c>
      <c r="G135" s="14"/>
      <c r="H135" s="14" t="s">
        <v>1544</v>
      </c>
      <c r="I135" s="15">
        <v>497.28</v>
      </c>
      <c r="J135" s="77">
        <v>3</v>
      </c>
      <c r="K135" s="92"/>
    </row>
    <row r="136" spans="1:11" ht="22.5" x14ac:dyDescent="0.2">
      <c r="A136" s="14" t="s">
        <v>1506</v>
      </c>
      <c r="B136" s="14" t="s">
        <v>1566</v>
      </c>
      <c r="C136" s="14" t="s">
        <v>1577</v>
      </c>
      <c r="D136" s="16">
        <v>45978</v>
      </c>
      <c r="E136" s="16"/>
      <c r="F136" s="14" t="s">
        <v>1565</v>
      </c>
      <c r="G136" s="14"/>
      <c r="H136" s="14" t="s">
        <v>1544</v>
      </c>
      <c r="I136" s="15">
        <v>583.12</v>
      </c>
      <c r="J136" s="77">
        <v>3</v>
      </c>
      <c r="K136" s="92"/>
    </row>
    <row r="137" spans="1:11" ht="33.75" x14ac:dyDescent="0.2">
      <c r="A137" s="14" t="s">
        <v>1506</v>
      </c>
      <c r="B137" s="14" t="s">
        <v>1569</v>
      </c>
      <c r="C137" s="14" t="s">
        <v>1578</v>
      </c>
      <c r="D137" s="16">
        <v>45978</v>
      </c>
      <c r="E137" s="16"/>
      <c r="F137" s="14" t="s">
        <v>1567</v>
      </c>
      <c r="G137" s="14"/>
      <c r="H137" s="14" t="s">
        <v>1568</v>
      </c>
      <c r="I137" s="15">
        <v>526.88</v>
      </c>
      <c r="J137" s="77">
        <v>3</v>
      </c>
      <c r="K137" s="92"/>
    </row>
    <row r="138" spans="1:11" ht="33.75" x14ac:dyDescent="0.2">
      <c r="A138" s="14" t="s">
        <v>1506</v>
      </c>
      <c r="B138" s="14" t="s">
        <v>1571</v>
      </c>
      <c r="C138" s="14" t="s">
        <v>1579</v>
      </c>
      <c r="D138" s="16">
        <v>45978</v>
      </c>
      <c r="E138" s="16"/>
      <c r="F138" s="14" t="s">
        <v>1570</v>
      </c>
      <c r="G138" s="14"/>
      <c r="H138" s="14" t="s">
        <v>1568</v>
      </c>
      <c r="I138" s="15">
        <v>562.4</v>
      </c>
      <c r="J138" s="77">
        <v>3</v>
      </c>
      <c r="K138" s="92"/>
    </row>
    <row r="139" spans="1:11" ht="33.75" x14ac:dyDescent="0.2">
      <c r="A139" s="14" t="s">
        <v>1506</v>
      </c>
      <c r="B139" s="14" t="s">
        <v>1573</v>
      </c>
      <c r="C139" s="14" t="s">
        <v>1580</v>
      </c>
      <c r="D139" s="16">
        <v>45978</v>
      </c>
      <c r="E139" s="16"/>
      <c r="F139" s="14" t="s">
        <v>1572</v>
      </c>
      <c r="G139" s="14"/>
      <c r="H139" s="14" t="s">
        <v>1568</v>
      </c>
      <c r="I139" s="15">
        <v>444</v>
      </c>
      <c r="J139" s="77">
        <v>3</v>
      </c>
      <c r="K139" s="92"/>
    </row>
    <row r="140" spans="1:11" ht="12.75" x14ac:dyDescent="0.2">
      <c r="A140" s="14" t="s">
        <v>1506</v>
      </c>
      <c r="B140" s="14" t="s">
        <v>1610</v>
      </c>
      <c r="C140" s="14" t="s">
        <v>1611</v>
      </c>
      <c r="D140" s="16">
        <v>45867</v>
      </c>
      <c r="E140" s="16">
        <v>45908</v>
      </c>
      <c r="F140" s="14" t="s">
        <v>1612</v>
      </c>
      <c r="G140" s="14"/>
      <c r="H140" s="14" t="s">
        <v>1613</v>
      </c>
      <c r="I140" s="15">
        <v>381.77</v>
      </c>
      <c r="J140" s="77">
        <v>2</v>
      </c>
      <c r="K140" s="92"/>
    </row>
    <row r="141" spans="1:11" ht="45" x14ac:dyDescent="0.2">
      <c r="A141" s="14" t="s">
        <v>1506</v>
      </c>
      <c r="B141" s="14" t="s">
        <v>1617</v>
      </c>
      <c r="C141" s="14" t="s">
        <v>1618</v>
      </c>
      <c r="D141" s="16">
        <v>46080</v>
      </c>
      <c r="E141" s="16"/>
      <c r="F141" s="14" t="s">
        <v>1616</v>
      </c>
      <c r="G141" s="14" t="s">
        <v>1615</v>
      </c>
      <c r="H141" s="14" t="s">
        <v>1614</v>
      </c>
      <c r="I141" s="15">
        <v>637.01</v>
      </c>
      <c r="J141" s="77">
        <v>3</v>
      </c>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6" stopIfTrue="1">
      <formula>$A1055&lt;&gt;""</formula>
    </cfRule>
  </conditionalFormatting>
  <conditionalFormatting sqref="A1112:H1113">
    <cfRule type="expression" dxfId="87" priority="47" stopIfTrue="1">
      <formula>$A1112&lt;&gt;""</formula>
    </cfRule>
  </conditionalFormatting>
  <conditionalFormatting sqref="A107:J5000">
    <cfRule type="expression" dxfId="86" priority="1" stopIfTrue="1">
      <formula>$A107&lt;&gt;""</formula>
    </cfRule>
  </conditionalFormatting>
  <conditionalFormatting sqref="B472:E477">
    <cfRule type="expression" dxfId="85" priority="138" stopIfTrue="1">
      <formula>$A472&lt;&gt;""</formula>
    </cfRule>
  </conditionalFormatting>
  <conditionalFormatting sqref="B484:E488">
    <cfRule type="expression" dxfId="84" priority="173" stopIfTrue="1">
      <formula>$A484&lt;&gt;""</formula>
    </cfRule>
  </conditionalFormatting>
  <conditionalFormatting sqref="B689:E689">
    <cfRule type="expression" dxfId="83" priority="65" stopIfTrue="1">
      <formula>$A689&lt;&gt;""</formula>
    </cfRule>
  </conditionalFormatting>
  <conditionalFormatting sqref="B691:E691 H691:I691 B692:I693 B694:E699 H694:I699">
    <cfRule type="expression" dxfId="82" priority="25" stopIfTrue="1">
      <formula>$A691&lt;&gt;""</formula>
    </cfRule>
  </conditionalFormatting>
  <conditionalFormatting sqref="B701:E701 H701:I701">
    <cfRule type="expression" dxfId="81" priority="16" stopIfTrue="1">
      <formula>$A701&lt;&gt;""</formula>
    </cfRule>
  </conditionalFormatting>
  <conditionalFormatting sqref="B819:E819">
    <cfRule type="expression" dxfId="80" priority="88" stopIfTrue="1">
      <formula>$A819&lt;&gt;""</formula>
    </cfRule>
  </conditionalFormatting>
  <conditionalFormatting sqref="B1110:E1110">
    <cfRule type="expression" dxfId="79" priority="134" stopIfTrue="1">
      <formula>$A1110&lt;&gt;""</formula>
    </cfRule>
  </conditionalFormatting>
  <conditionalFormatting sqref="B1114:E1114">
    <cfRule type="expression" dxfId="78" priority="190" stopIfTrue="1">
      <formula>$A1114&lt;&gt;""</formula>
    </cfRule>
  </conditionalFormatting>
  <conditionalFormatting sqref="B1131:E1136">
    <cfRule type="expression" dxfId="77" priority="180" stopIfTrue="1">
      <formula>$A1131&lt;&gt;""</formula>
    </cfRule>
  </conditionalFormatting>
  <conditionalFormatting sqref="B1138:E1148">
    <cfRule type="expression" dxfId="76" priority="48" stopIfTrue="1">
      <formula>$A1138&lt;&gt;""</formula>
    </cfRule>
  </conditionalFormatting>
  <conditionalFormatting sqref="B1152:E1152">
    <cfRule type="expression" dxfId="75" priority="74" stopIfTrue="1">
      <formula>$A1152&lt;&gt;""</formula>
    </cfRule>
  </conditionalFormatting>
  <conditionalFormatting sqref="B1253:E1260 I1253:J1270">
    <cfRule type="expression" dxfId="74" priority="124" stopIfTrue="1">
      <formula>$A1253&lt;&gt;""</formula>
    </cfRule>
  </conditionalFormatting>
  <conditionalFormatting sqref="B1293:E1301">
    <cfRule type="expression" dxfId="73" priority="159" stopIfTrue="1">
      <formula>$A1293&lt;&gt;""</formula>
    </cfRule>
  </conditionalFormatting>
  <conditionalFormatting sqref="B1303:E1326">
    <cfRule type="expression" dxfId="72" priority="38" stopIfTrue="1">
      <formula>$A1303&lt;&gt;""</formula>
    </cfRule>
  </conditionalFormatting>
  <conditionalFormatting sqref="B1360:E1363">
    <cfRule type="expression" dxfId="71" priority="55" stopIfTrue="1">
      <formula>$A1360&lt;&gt;""</formula>
    </cfRule>
  </conditionalFormatting>
  <conditionalFormatting sqref="B1365:E1367">
    <cfRule type="expression" dxfId="70" priority="260" stopIfTrue="1">
      <formula>$A1365&lt;&gt;""</formula>
    </cfRule>
  </conditionalFormatting>
  <conditionalFormatting sqref="B1369:E1379">
    <cfRule type="expression" dxfId="69" priority="79" stopIfTrue="1">
      <formula>$A1369&lt;&gt;""</formula>
    </cfRule>
  </conditionalFormatting>
  <conditionalFormatting sqref="B1393:E1404">
    <cfRule type="expression" dxfId="68" priority="117" stopIfTrue="1">
      <formula>$A1393&lt;&gt;""</formula>
    </cfRule>
  </conditionalFormatting>
  <conditionalFormatting sqref="B1412:E1450">
    <cfRule type="expression" dxfId="67" priority="154" stopIfTrue="1">
      <formula>$A1412&lt;&gt;""</formula>
    </cfRule>
  </conditionalFormatting>
  <conditionalFormatting sqref="B1453:E1458">
    <cfRule type="expression" dxfId="66" priority="224" stopIfTrue="1">
      <formula>$A1453&lt;&gt;""</formula>
    </cfRule>
  </conditionalFormatting>
  <conditionalFormatting sqref="B489:G489">
    <cfRule type="expression" dxfId="65" priority="174" stopIfTrue="1">
      <formula>$A489&lt;&gt;""</formula>
    </cfRule>
  </conditionalFormatting>
  <conditionalFormatting sqref="B478:H483">
    <cfRule type="expression" dxfId="64" priority="194" stopIfTrue="1">
      <formula>$A478&lt;&gt;""</formula>
    </cfRule>
  </conditionalFormatting>
  <conditionalFormatting sqref="B490:H496">
    <cfRule type="expression" dxfId="63" priority="150" stopIfTrue="1">
      <formula>$A490&lt;&gt;""</formula>
    </cfRule>
  </conditionalFormatting>
  <conditionalFormatting sqref="B1067:H1082">
    <cfRule type="expression" dxfId="62" priority="220" stopIfTrue="1">
      <formula>$A1067&lt;&gt;""</formula>
    </cfRule>
  </conditionalFormatting>
  <conditionalFormatting sqref="B1272:H1274 B1275:E1288 H1275:H1288">
    <cfRule type="expression" dxfId="61" priority="149" stopIfTrue="1">
      <formula>$A1272&lt;&gt;""</formula>
    </cfRule>
  </conditionalFormatting>
  <conditionalFormatting sqref="B1290:H1292">
    <cfRule type="expression" dxfId="60" priority="44" stopIfTrue="1">
      <formula>$A1290&lt;&gt;""</formula>
    </cfRule>
  </conditionalFormatting>
  <conditionalFormatting sqref="B1364:H1364">
    <cfRule type="expression" dxfId="59" priority="290" stopIfTrue="1">
      <formula>$A1364&lt;&gt;""</formula>
    </cfRule>
  </conditionalFormatting>
  <conditionalFormatting sqref="B1380:H1385">
    <cfRule type="expression" dxfId="58" priority="18" stopIfTrue="1">
      <formula>$A1380&lt;&gt;""</formula>
    </cfRule>
  </conditionalFormatting>
  <conditionalFormatting sqref="B1410:H1411">
    <cfRule type="expression" dxfId="57" priority="197" stopIfTrue="1">
      <formula>$A1410&lt;&gt;""</formula>
    </cfRule>
  </conditionalFormatting>
  <conditionalFormatting sqref="B175:I189 I190:I227 B190:E241">
    <cfRule type="expression" dxfId="56" priority="247" stopIfTrue="1">
      <formula>$A175&lt;&gt;""</formula>
    </cfRule>
  </conditionalFormatting>
  <conditionalFormatting sqref="B242:I242 B243:E275">
    <cfRule type="expression" dxfId="55" priority="261" stopIfTrue="1">
      <formula>$A242&lt;&gt;""</formula>
    </cfRule>
  </conditionalFormatting>
  <conditionalFormatting sqref="B276:I320">
    <cfRule type="expression" dxfId="54" priority="94" stopIfTrue="1">
      <formula>$A276&lt;&gt;""</formula>
    </cfRule>
  </conditionalFormatting>
  <conditionalFormatting sqref="B497:I499">
    <cfRule type="expression" dxfId="53" priority="96" stopIfTrue="1">
      <formula>$A497&lt;&gt;""</formula>
    </cfRule>
  </conditionalFormatting>
  <conditionalFormatting sqref="B645:I688">
    <cfRule type="expression" dxfId="52" priority="257" stopIfTrue="1">
      <formula>$A645&lt;&gt;""</formula>
    </cfRule>
  </conditionalFormatting>
  <conditionalFormatting sqref="B690:I690">
    <cfRule type="expression" dxfId="51" priority="23" stopIfTrue="1">
      <formula>$A690&lt;&gt;""</formula>
    </cfRule>
  </conditionalFormatting>
  <conditionalFormatting sqref="B1137:I1137">
    <cfRule type="expression" dxfId="50" priority="148" stopIfTrue="1">
      <formula>$A1137&lt;&gt;""</formula>
    </cfRule>
  </conditionalFormatting>
  <conditionalFormatting sqref="B1149:I1151">
    <cfRule type="expression" dxfId="49" priority="17" stopIfTrue="1">
      <formula>$A1149&lt;&gt;""</formula>
    </cfRule>
  </conditionalFormatting>
  <conditionalFormatting sqref="B1153:I1157">
    <cfRule type="expression" dxfId="48" priority="19" stopIfTrue="1">
      <formula>$A1153&lt;&gt;""</formula>
    </cfRule>
  </conditionalFormatting>
  <conditionalFormatting sqref="B1271:I1271 I1272:I1288">
    <cfRule type="expression" dxfId="47" priority="152" stopIfTrue="1">
      <formula>$A1271&lt;&gt;""</formula>
    </cfRule>
  </conditionalFormatting>
  <conditionalFormatting sqref="B1368:I1368">
    <cfRule type="expression" dxfId="46" priority="147" stopIfTrue="1">
      <formula>$A1368&lt;&gt;""</formula>
    </cfRule>
  </conditionalFormatting>
  <conditionalFormatting sqref="B135:J139 B141:J163">
    <cfRule type="expression" dxfId="45" priority="70" stopIfTrue="1">
      <formula>$A135&lt;&gt;""</formula>
    </cfRule>
  </conditionalFormatting>
  <conditionalFormatting sqref="B360:J420">
    <cfRule type="expression" dxfId="44" priority="262" stopIfTrue="1">
      <formula>$A360&lt;&gt;""</formula>
    </cfRule>
  </conditionalFormatting>
  <conditionalFormatting sqref="B457:J458">
    <cfRule type="expression" dxfId="43" priority="223" stopIfTrue="1">
      <formula>$A457&lt;&gt;""</formula>
    </cfRule>
  </conditionalFormatting>
  <conditionalFormatting sqref="B599:J625">
    <cfRule type="expression" dxfId="42" priority="3" stopIfTrue="1">
      <formula>$A599&lt;&gt;""</formula>
    </cfRule>
  </conditionalFormatting>
  <conditionalFormatting sqref="B1053:J1054">
    <cfRule type="expression" dxfId="41" priority="218" stopIfTrue="1">
      <formula>$A1053&lt;&gt;""</formula>
    </cfRule>
  </conditionalFormatting>
  <conditionalFormatting sqref="B1127:J1130">
    <cfRule type="expression" dxfId="40" priority="8" stopIfTrue="1">
      <formula>$A1127&lt;&gt;""</formula>
    </cfRule>
  </conditionalFormatting>
  <conditionalFormatting sqref="B1158:J1252">
    <cfRule type="expression" dxfId="39" priority="34" stopIfTrue="1">
      <formula>$A1158&lt;&gt;""</formula>
    </cfRule>
  </conditionalFormatting>
  <conditionalFormatting sqref="B1406:J1406">
    <cfRule type="expression" dxfId="38" priority="199" stopIfTrue="1">
      <formula>$A1406&lt;&gt;""</formula>
    </cfRule>
  </conditionalFormatting>
  <conditionalFormatting sqref="B1461:J4374">
    <cfRule type="expression" dxfId="37" priority="43" stopIfTrue="1">
      <formula>$A1461&lt;&gt;""</formula>
    </cfRule>
  </conditionalFormatting>
  <conditionalFormatting sqref="F191:H195">
    <cfRule type="expression" dxfId="36" priority="125" stopIfTrue="1">
      <formula>$A191&lt;&gt;""</formula>
    </cfRule>
  </conditionalFormatting>
  <conditionalFormatting sqref="F198:H199">
    <cfRule type="expression" dxfId="35" priority="119" stopIfTrue="1">
      <formula>$A198&lt;&gt;""</formula>
    </cfRule>
  </conditionalFormatting>
  <conditionalFormatting sqref="F472:H473">
    <cfRule type="expression" dxfId="34" priority="140" stopIfTrue="1">
      <formula>$A472&lt;&gt;""</formula>
    </cfRule>
  </conditionalFormatting>
  <conditionalFormatting sqref="F476:H477">
    <cfRule type="expression" dxfId="33" priority="230" stopIfTrue="1">
      <formula>$A476&lt;&gt;""</formula>
    </cfRule>
  </conditionalFormatting>
  <conditionalFormatting sqref="F484:H486 H487:H489">
    <cfRule type="expression" dxfId="32" priority="172" stopIfTrue="1">
      <formula>$A484&lt;&gt;""</formula>
    </cfRule>
  </conditionalFormatting>
  <conditionalFormatting sqref="F1131:H1131">
    <cfRule type="expression" dxfId="31" priority="281" stopIfTrue="1">
      <formula>$A1131&lt;&gt;""</formula>
    </cfRule>
  </conditionalFormatting>
  <conditionalFormatting sqref="F1255:H1260">
    <cfRule type="expression" dxfId="30" priority="123" stopIfTrue="1">
      <formula>$A1255&lt;&gt;""</formula>
    </cfRule>
  </conditionalFormatting>
  <conditionalFormatting sqref="F170:I172">
    <cfRule type="expression" dxfId="29" priority="251" stopIfTrue="1">
      <formula>$A170&lt;&gt;""</formula>
    </cfRule>
  </conditionalFormatting>
  <conditionalFormatting sqref="F247:I247">
    <cfRule type="expression" dxfId="28" priority="151"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1" stopIfTrue="1">
      <formula>$A164&lt;&gt;""</formula>
    </cfRule>
  </conditionalFormatting>
  <conditionalFormatting sqref="H190">
    <cfRule type="expression" dxfId="26" priority="131" stopIfTrue="1">
      <formula>$A190&lt;&gt;""</formula>
    </cfRule>
  </conditionalFormatting>
  <conditionalFormatting sqref="H196:H197">
    <cfRule type="expression" dxfId="25" priority="120" stopIfTrue="1">
      <formula>$A196&lt;&gt;""</formula>
    </cfRule>
  </conditionalFormatting>
  <conditionalFormatting sqref="H200:H228">
    <cfRule type="expression" dxfId="24" priority="10" stopIfTrue="1">
      <formula>$A200&lt;&gt;""</formula>
    </cfRule>
  </conditionalFormatting>
  <conditionalFormatting sqref="H474:H475">
    <cfRule type="expression" dxfId="23" priority="144" stopIfTrue="1">
      <formula>$A474&lt;&gt;""</formula>
    </cfRule>
  </conditionalFormatting>
  <conditionalFormatting sqref="H1132:H1136">
    <cfRule type="expression" dxfId="22" priority="182" stopIfTrue="1">
      <formula>$A1132&lt;&gt;""</formula>
    </cfRule>
  </conditionalFormatting>
  <conditionalFormatting sqref="H1254">
    <cfRule type="expression" dxfId="21" priority="193" stopIfTrue="1">
      <formula>$A1254&lt;&gt;""</formula>
    </cfRule>
  </conditionalFormatting>
  <conditionalFormatting sqref="H1293:H1301">
    <cfRule type="expression" dxfId="20" priority="161" stopIfTrue="1">
      <formula>$A1293&lt;&gt;""</formula>
    </cfRule>
  </conditionalFormatting>
  <conditionalFormatting sqref="H1303:H1326">
    <cfRule type="expression" dxfId="19" priority="40" stopIfTrue="1">
      <formula>$A1303&lt;&gt;""</formula>
    </cfRule>
  </conditionalFormatting>
  <conditionalFormatting sqref="H1365:H1367">
    <cfRule type="expression" dxfId="18" priority="259" stopIfTrue="1">
      <formula>$A1365&lt;&gt;""</formula>
    </cfRule>
  </conditionalFormatting>
  <conditionalFormatting sqref="H1369:H1379">
    <cfRule type="expression" dxfId="17" priority="20" stopIfTrue="1">
      <formula>$A1369&lt;&gt;""</formula>
    </cfRule>
  </conditionalFormatting>
  <conditionalFormatting sqref="H1412">
    <cfRule type="expression" dxfId="16" priority="156" stopIfTrue="1">
      <formula>$A1412&lt;&gt;""</formula>
    </cfRule>
  </conditionalFormatting>
  <conditionalFormatting sqref="H1453:H1458">
    <cfRule type="expression" dxfId="15" priority="226" stopIfTrue="1">
      <formula>$A1453&lt;&gt;""</formula>
    </cfRule>
  </conditionalFormatting>
  <conditionalFormatting sqref="H173:I174">
    <cfRule type="expression" dxfId="14" priority="248" stopIfTrue="1">
      <formula>$A173&lt;&gt;""</formula>
    </cfRule>
  </conditionalFormatting>
  <conditionalFormatting sqref="H243:I246">
    <cfRule type="expression" dxfId="13" priority="250" stopIfTrue="1">
      <formula>$A243&lt;&gt;""</formula>
    </cfRule>
  </conditionalFormatting>
  <conditionalFormatting sqref="H248:I248">
    <cfRule type="expression" dxfId="12" priority="126" stopIfTrue="1">
      <formula>$A248&lt;&gt;""</formula>
    </cfRule>
  </conditionalFormatting>
  <conditionalFormatting sqref="H689:I689">
    <cfRule type="expression" dxfId="11" priority="67" stopIfTrue="1">
      <formula>$A689&lt;&gt;""</formula>
    </cfRule>
  </conditionalFormatting>
  <conditionalFormatting sqref="H1138:I1148">
    <cfRule type="expression" dxfId="10" priority="51" stopIfTrue="1">
      <formula>$A1138&lt;&gt;""</formula>
    </cfRule>
  </conditionalFormatting>
  <conditionalFormatting sqref="H1152:I1152">
    <cfRule type="expression" dxfId="9" priority="77" stopIfTrue="1">
      <formula>$A1152&lt;&gt;""</formula>
    </cfRule>
  </conditionalFormatting>
  <conditionalFormatting sqref="H1110:J1110">
    <cfRule type="expression" dxfId="8" priority="133" stopIfTrue="1">
      <formula>$A1110&lt;&gt;""</formula>
    </cfRule>
  </conditionalFormatting>
  <conditionalFormatting sqref="H1360:J1363">
    <cfRule type="expression" dxfId="7" priority="56" stopIfTrue="1">
      <formula>$A1360&lt;&gt;""</formula>
    </cfRule>
  </conditionalFormatting>
  <conditionalFormatting sqref="H1393:J1404">
    <cfRule type="expression" dxfId="6" priority="15" stopIfTrue="1">
      <formula>$A1393&lt;&gt;""</formula>
    </cfRule>
  </conditionalFormatting>
  <conditionalFormatting sqref="I472:I496">
    <cfRule type="expression" dxfId="5" priority="141" stopIfTrue="1">
      <formula>$A472&lt;&gt;""</formula>
    </cfRule>
  </conditionalFormatting>
  <conditionalFormatting sqref="I1369:I1385">
    <cfRule type="expression" dxfId="4" priority="83" stopIfTrue="1">
      <formula>$A1369&lt;&gt;""</formula>
    </cfRule>
  </conditionalFormatting>
  <conditionalFormatting sqref="I1290:J1359">
    <cfRule type="expression" dxfId="3" priority="163" stopIfTrue="1">
      <formula>$A1290&lt;&gt;""</formula>
    </cfRule>
  </conditionalFormatting>
  <conditionalFormatting sqref="I1410:J1447">
    <cfRule type="expression" dxfId="2" priority="158" stopIfTrue="1">
      <formula>$A1410&lt;&gt;""</formula>
    </cfRule>
  </conditionalFormatting>
  <conditionalFormatting sqref="I1451:J1458">
    <cfRule type="expression" dxfId="1" priority="256" stopIfTrue="1">
      <formula>$A1451&lt;&gt;""</formula>
    </cfRule>
  </conditionalFormatting>
  <conditionalFormatting sqref="J1137:J1157">
    <cfRule type="expression" dxfId="0" priority="283"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9"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Slovenský zväz vodného motorizmu, Trnavská cesta 29, Bratislava, 832 84</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00681768</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zväz vodného motorizmu, Trnavská cesta 29, Bratislava, 832 84</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00681768</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Szvm Szvm</cp:lastModifiedBy>
  <cp:revision/>
  <cp:lastPrinted>2026-02-25T07:58:46Z</cp:lastPrinted>
  <dcterms:created xsi:type="dcterms:W3CDTF">2017-02-20T06:20:12Z</dcterms:created>
  <dcterms:modified xsi:type="dcterms:W3CDTF">2026-03-03T20:44:11Z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