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1" documentId="13_ncr:1_{CA9997B8-0167-473C-8C6D-A28470C61953}" xr6:coauthVersionLast="47" xr6:coauthVersionMax="47" xr10:uidLastSave="{DFB27F19-7AFF-4661-8CA9-D684446815A7}"/>
  <bookViews>
    <workbookView xWindow="53652" yWindow="-108" windowWidth="30936" windowHeight="16776" activeTab="3"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l="1"/>
  <c r="J95" i="1"/>
  <c r="L22" i="1"/>
  <c r="N22" i="1"/>
  <c r="L23" i="1"/>
  <c r="N23" i="1"/>
  <c r="L24" i="1"/>
  <c r="N24" i="1"/>
  <c r="L25" i="1"/>
  <c r="N25" i="1"/>
  <c r="L26" i="1"/>
  <c r="N26" i="1"/>
  <c r="L27" i="1"/>
  <c r="N27" i="1"/>
  <c r="L28" i="1"/>
  <c r="N28" i="1"/>
  <c r="L29" i="1"/>
  <c r="N29" i="1"/>
  <c r="L30" i="1"/>
  <c r="L31" i="1"/>
  <c r="L32" i="1"/>
  <c r="N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N69" i="1"/>
  <c r="L70" i="1"/>
  <c r="N70" i="1"/>
  <c r="L71" i="1"/>
  <c r="L72" i="1"/>
  <c r="N72" i="1"/>
  <c r="L73" i="1"/>
  <c r="N73" i="1"/>
  <c r="L74" i="1"/>
  <c r="N74" i="1"/>
  <c r="L75" i="1"/>
  <c r="L76" i="1"/>
  <c r="N76" i="1"/>
  <c r="L77" i="1"/>
  <c r="L78" i="1"/>
  <c r="N78" i="1"/>
  <c r="L79" i="1"/>
  <c r="L80" i="1"/>
  <c r="N80" i="1"/>
  <c r="L81" i="1"/>
  <c r="N81" i="1"/>
  <c r="L82" i="1"/>
  <c r="N82" i="1"/>
  <c r="L83" i="1"/>
  <c r="L84" i="1"/>
  <c r="N84" i="1"/>
  <c r="L85" i="1"/>
  <c r="N85" i="1"/>
  <c r="L86" i="1"/>
  <c r="N86" i="1"/>
  <c r="L87" i="1"/>
  <c r="L88" i="1"/>
  <c r="N88" i="1"/>
  <c r="L89" i="1"/>
  <c r="L90" i="1"/>
  <c r="L91" i="1"/>
  <c r="L92" i="1"/>
  <c r="L93" i="1"/>
  <c r="L94" i="1"/>
  <c r="L95" i="1"/>
  <c r="N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N4" i="11" s="1"/>
  <c r="P5" i="11"/>
  <c r="N5" i="11" s="1"/>
  <c r="P6" i="11"/>
  <c r="P7" i="1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N509" i="1" s="1"/>
  <c r="I510" i="1"/>
  <c r="N510" i="1" s="1"/>
  <c r="I511" i="1"/>
  <c r="N511" i="1" s="1"/>
  <c r="I512" i="1"/>
  <c r="N512" i="1" s="1"/>
  <c r="I513" i="1"/>
  <c r="N513" i="1" s="1"/>
  <c r="I514" i="1"/>
  <c r="N514" i="1" s="1"/>
  <c r="I515" i="1"/>
  <c r="N515" i="1" s="1"/>
  <c r="I516" i="1"/>
  <c r="N516" i="1" s="1"/>
  <c r="I517" i="1"/>
  <c r="N517" i="1" s="1"/>
  <c r="I518" i="1"/>
  <c r="N518" i="1" s="1"/>
  <c r="I519" i="1"/>
  <c r="N519" i="1" s="1"/>
  <c r="I520" i="1"/>
  <c r="N520" i="1" s="1"/>
  <c r="I521" i="1"/>
  <c r="N521" i="1" s="1"/>
  <c r="I522" i="1"/>
  <c r="N522" i="1" s="1"/>
  <c r="I523" i="1"/>
  <c r="N523" i="1" s="1"/>
  <c r="I524" i="1"/>
  <c r="N524" i="1" s="1"/>
  <c r="I525" i="1"/>
  <c r="N525" i="1" s="1"/>
  <c r="I526" i="1"/>
  <c r="N526" i="1" s="1"/>
  <c r="I527" i="1"/>
  <c r="N527" i="1" s="1"/>
  <c r="I528" i="1"/>
  <c r="N528" i="1" s="1"/>
  <c r="I529" i="1"/>
  <c r="N529" i="1" s="1"/>
  <c r="I530" i="1"/>
  <c r="N530" i="1" s="1"/>
  <c r="I531" i="1"/>
  <c r="N531" i="1" s="1"/>
  <c r="I532" i="1"/>
  <c r="N532" i="1" s="1"/>
  <c r="I533" i="1"/>
  <c r="N533" i="1" s="1"/>
  <c r="I534" i="1"/>
  <c r="N534" i="1" s="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N562" i="1" s="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N577" i="1" s="1"/>
  <c r="I578" i="1"/>
  <c r="N578" i="1" s="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599" i="1"/>
  <c r="N599" i="1" s="1"/>
  <c r="I600" i="1"/>
  <c r="N600" i="1" s="1"/>
  <c r="I601" i="1"/>
  <c r="N601" i="1" s="1"/>
  <c r="I602" i="1"/>
  <c r="N602" i="1" s="1"/>
  <c r="I603" i="1"/>
  <c r="N603" i="1" s="1"/>
  <c r="I604" i="1"/>
  <c r="N604" i="1" s="1"/>
  <c r="I605" i="1"/>
  <c r="N605" i="1" s="1"/>
  <c r="I606" i="1"/>
  <c r="N606" i="1" s="1"/>
  <c r="I607" i="1"/>
  <c r="N607" i="1" s="1"/>
  <c r="I608" i="1"/>
  <c r="N608" i="1" s="1"/>
  <c r="I609" i="1"/>
  <c r="N609" i="1" s="1"/>
  <c r="I610" i="1"/>
  <c r="N610" i="1" s="1"/>
  <c r="I611" i="1"/>
  <c r="N611" i="1" s="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B510" i="1"/>
  <c r="M510" i="1" s="1"/>
  <c r="L510" i="1"/>
  <c r="B511" i="1"/>
  <c r="M511" i="1" s="1"/>
  <c r="L511" i="1"/>
  <c r="B512" i="1"/>
  <c r="M512" i="1" s="1"/>
  <c r="L512" i="1"/>
  <c r="B513" i="1"/>
  <c r="M513" i="1" s="1"/>
  <c r="L513" i="1"/>
  <c r="B514" i="1"/>
  <c r="M514" i="1" s="1"/>
  <c r="L514" i="1"/>
  <c r="B515" i="1"/>
  <c r="M515" i="1" s="1"/>
  <c r="L515" i="1"/>
  <c r="B516" i="1"/>
  <c r="M516" i="1" s="1"/>
  <c r="L516" i="1"/>
  <c r="B517" i="1"/>
  <c r="M517" i="1" s="1"/>
  <c r="L517" i="1"/>
  <c r="B518" i="1"/>
  <c r="M518" i="1" s="1"/>
  <c r="L51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B600" i="1"/>
  <c r="M600" i="1" s="1"/>
  <c r="L600" i="1"/>
  <c r="B601" i="1"/>
  <c r="M601" i="1" s="1"/>
  <c r="L601" i="1"/>
  <c r="B602" i="1"/>
  <c r="M602" i="1" s="1"/>
  <c r="L602" i="1"/>
  <c r="B603" i="1"/>
  <c r="M603" i="1" s="1"/>
  <c r="L603" i="1"/>
  <c r="B604" i="1"/>
  <c r="M604" i="1" s="1"/>
  <c r="L604" i="1"/>
  <c r="B605" i="1"/>
  <c r="M605" i="1" s="1"/>
  <c r="L605" i="1"/>
  <c r="B606" i="1"/>
  <c r="M606" i="1" s="1"/>
  <c r="L606" i="1"/>
  <c r="B607" i="1"/>
  <c r="M607" i="1" s="1"/>
  <c r="L607" i="1"/>
  <c r="B608" i="1"/>
  <c r="M608" i="1" s="1"/>
  <c r="L608" i="1"/>
  <c r="B609" i="1"/>
  <c r="M609" i="1" s="1"/>
  <c r="L609" i="1"/>
  <c r="B610" i="1"/>
  <c r="M610" i="1" s="1"/>
  <c r="L610" i="1"/>
  <c r="B611" i="1"/>
  <c r="M611" i="1" s="1"/>
  <c r="L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B3" i="6"/>
  <c r="B4" i="6"/>
  <c r="H2" i="7"/>
  <c r="N363" i="1"/>
  <c r="I33" i="9" l="1"/>
  <c r="C18" i="10"/>
  <c r="C6" i="9"/>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0" l="1"/>
  <c r="A1" i="11"/>
  <c r="C23" i="4"/>
  <c r="A17" i="4"/>
  <c r="K17" i="4" s="1"/>
  <c r="A12" i="4"/>
  <c r="M13"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K46" i="4" l="1"/>
  <c r="M47" i="4"/>
  <c r="K82" i="4"/>
  <c r="M83" i="4"/>
  <c r="L65" i="9"/>
  <c r="M65" i="9" s="1"/>
  <c r="K12" i="4"/>
  <c r="J12" i="4" s="1"/>
  <c r="K16" i="4"/>
  <c r="J16" i="4" s="1"/>
  <c r="F65" i="9"/>
  <c r="L63" i="9"/>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<sst xmlns="http://schemas.openxmlformats.org/spreadsheetml/2006/main" count="2861" uniqueCount="1571">
  <si>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</si>
  <si>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</si>
  <si>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</si>
  <si>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</si>
  <si>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</si>
  <si>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</si>
  <si>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</si>
  <si>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</si>
  <si>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</si>
  <si>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</si>
  <si>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</si>
  <si>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</si>
  <si>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</si>
  <si>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</si>
  <si>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</si>
  <si>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</si>
  <si>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</si>
  <si>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</si>
  <si>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</si>
  <si>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</si>
  <si>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</si>
  <si>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</si>
  <si>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</si>
  <si>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</si>
  <si>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</si>
  <si>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</si>
  <si>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</si>
  <si>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</si>
  <si>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</si>
  <si>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</si>
  <si>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</si>
  <si>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</si>
  <si>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</si>
  <si>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</si>
  <si>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</si>
  <si>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</si>
  <si>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</si>
  <si>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</si>
  <si>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</si>
  <si>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</si>
  <si>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</si>
  <si>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</si>
  <si>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</si>
  <si>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</si>
  <si>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</si>
  <si>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</si>
  <si>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</si>
  <si>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</si>
  <si>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</si>
  <si>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</si>
  <si>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</si>
  <si>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</si>
  <si>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</si>
  <si>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</si>
  <si>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</si>
  <si>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</si>
  <si>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</si>
  <si>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</si>
  <si>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</si>
  <si>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</si>
  <si>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</si>
  <si>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</si>
  <si>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</si>
  <si>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</si>
  <si>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</si>
  <si>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</si>
  <si>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</si>
  <si>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</si>
  <si>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</si>
  <si>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</si>
  <si>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</si>
  <si>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</si>
  <si>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</si>
  <si>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</si>
  <si>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</si>
  <si>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</si>
  <si>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</si>
  <si>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</si>
  <si>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</si>
  <si>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</si>
  <si>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</si>
  <si>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</si>
  <si>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</si>
  <si>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</si>
  <si>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</si>
  <si>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</si>
  <si>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</si>
  <si>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</si>
  <si>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</si>
  <si>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</si>
  <si>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</si>
  <si>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</si>
  <si>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</si>
  <si>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</si>
  <si>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</si>
  <si>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</si>
  <si>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</si>
  <si>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</si>
  <si>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</si>
  <si>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</si>
  <si>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</si>
  <si>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</si>
  <si>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</si>
  <si>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</si>
  <si>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</si>
  <si>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</si>
  <si>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</si>
  <si>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</si>
  <si>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</si>
  <si>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</si>
  <si>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</si>
  <si>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</si>
  <si>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</si>
  <si>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</si>
  <si>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</si>
  <si>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</si>
  <si>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</si>
  <si>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</si>
  <si>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</si>
  <si>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</si>
  <si>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</si>
  <si>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</si>
  <si>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</si>
  <si>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</si>
  <si>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</si>
  <si>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</si>
  <si>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</si>
  <si>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</si>
  <si>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</si>
  <si>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</si>
  <si>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</si>
  <si>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</si>
  <si>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</si>
  <si>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</si>
  <si>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</si>
  <si>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</si>
  <si>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</si>
  <si>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</si>
  <si>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</si>
  <si>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</si>
  <si>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</si>
  <si>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</si>
  <si>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</si>
  <si>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</si>
  <si>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</si>
  <si>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</si>
  <si>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</si>
  <si>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</si>
  <si>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</si>
  <si>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</si>
  <si>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</si>
  <si>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</si>
  <si>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</si>
  <si>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</si>
  <si>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</si>
  <si>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</si>
  <si>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</si>
  <si>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</si>
  <si>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</si>
  <si>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</si>
  <si>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</si>
  <si>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</si>
  <si>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</si>
  <si>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</si>
  <si>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</si>
  <si>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</si>
  <si>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</si>
  <si>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</si>
  <si>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</si>
  <si>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</si>
  <si>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</si>
  <si>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</si>
  <si>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</si>
  <si>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</si>
  <si>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</si>
  <si>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</si>
  <si>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</si>
  <si>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</si>
  <si>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</si>
  <si>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</si>
  <si>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</si>
  <si>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</si>
  <si>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</si>
  <si>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</si>
  <si>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</si>
  <si>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</si>
  <si>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</si>
  <si>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</si>
  <si>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</si>
  <si>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</si>
  <si>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</si>
  <si>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</si>
  <si>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</si>
  <si>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</si>
  <si>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</si>
  <si>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</si>
  <si>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</si>
  <si>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</si>
  <si>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</si>
  <si>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</si>
  <si>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</si>
  <si>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</si>
  <si>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</si>
  <si>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</si>
  <si>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</si>
  <si>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</si>
  <si>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</si>
  <si>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</si>
  <si>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</si>
  <si>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</si>
  <si>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</si>
  <si>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</si>
  <si>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</si>
  <si>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</si>
  <si>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</si>
  <si>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</si>
  <si>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</si>
  <si>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</si>
  <si>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</si>
  <si>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</si>
  <si>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</si>
  <si>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</si>
  <si>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</si>
  <si>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</si>
  <si>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</si>
  <si>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</si>
  <si>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</si>
  <si>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</si>
  <si>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</si>
  <si>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</si>
  <si>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</si>
  <si>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</si>
  <si>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</si>
  <si>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</si>
  <si>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</si>
  <si>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</si>
  <si>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</si>
  <si>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</si>
  <si>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</si>
  <si>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</si>
  <si>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</si>
  <si>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</si>
  <si>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</si>
  <si>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</si>
  <si>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</si>
  <si>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</si>
  <si>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</si>
  <si>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</si>
  <si>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</si>
  <si>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</si>
  <si>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</si>
  <si>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</si>
  <si>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</si>
  <si>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</si>
  <si>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</si>
  <si>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</si>
  <si>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</si>
  <si>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</si>
  <si>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</si>
  <si>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</si>
  <si>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</si>
  <si>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</si>
  <si>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</si>
  <si>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</si>
  <si>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</si>
  <si>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</si>
  <si>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</si>
  <si>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</si>
  <si>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</si>
  <si>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</si>
  <si>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</si>
  <si>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</si>
  <si>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</si>
  <si>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</si>
  <si>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</si>
  <si>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</si>
  <si>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</si>
  <si>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</si>
  <si>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</si>
  <si>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</si>
  <si>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</si>
  <si>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</si>
  <si>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</si>
  <si>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</si>
  <si>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</si>
  <si>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</si>
  <si>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</si>
  <si>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</si>
  <si>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</si>
  <si>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</si>
  <si>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</si>
  <si>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</si>
  <si>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</si>
  <si>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</si>
  <si>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</si>
  <si>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</si>
  <si>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</si>
  <si>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</si>
  <si>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</si>
  <si>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</si>
  <si>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</si>
  <si>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</si>
  <si>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</si>
  <si>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</si>
  <si>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</si>
  <si>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</si>
  <si>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</si>
  <si>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</si>
  <si>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</si>
  <si>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</si>
  <si>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</si>
  <si>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</si>
  <si>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</si>
  <si>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</si>
  <si>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</si>
  <si>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</si>
  <si>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</si>
  <si>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</si>
  <si>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</si>
  <si>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</si>
  <si>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</si>
  <si>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</si>
  <si>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</si>
  <si>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</si>
  <si>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</si>
  <si>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</si>
  <si>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</si>
  <si>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</si>
  <si>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</si>
  <si>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</si>
  <si>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</si>
  <si>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</si>
  <si>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</si>
  <si>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</si>
  <si>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</si>
  <si>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</si>
  <si>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</si>
  <si>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</si>
  <si>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</si>
  <si>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</si>
  <si>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</si>
  <si>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</si>
  <si>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</si>
  <si>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</si>
  <si>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</si>
  <si>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</si>
  <si>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</si>
  <si>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</si>
  <si>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</si>
  <si>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</si>
  <si>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</si>
  <si>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</si>
  <si>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</si>
  <si>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</si>
  <si>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</si>
  <si>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</si>
  <si>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</si>
  <si>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</si>
  <si>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</si>
  <si>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</si>
  <si>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</si>
  <si>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</si>
  <si>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</si>
  <si>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</si>
  <si>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</si>
  <si>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</si>
  <si>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</si>
  <si>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</si>
  <si>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</si>
  <si>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</si>
  <si>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</si>
  <si>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</si>
  <si>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</si>
  <si>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</si>
  <si>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</si>
  <si>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</si>
  <si>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</si>
  <si>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</si>
  <si>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</si>
  <si>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</si>
  <si>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</si>
  <si>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</si>
  <si>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</si>
  <si>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</si>
  <si>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</si>
  <si>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</si>
  <si>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</si>
  <si>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</si>
  <si>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</si>
  <si>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</si>
  <si>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</si>
  <si>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</si>
  <si>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</si>
  <si>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</si>
  <si>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</si>
  <si>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</si>
  <si>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</si>
  <si>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</si>
  <si>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</si>
  <si>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</si>
  <si>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</si>
  <si>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</si>
  <si>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</si>
  <si>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</si>
  <si>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</si>
  <si>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</si>
  <si>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</si>
  <si>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</si>
  <si>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</si>
  <si>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</si>
  <si>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</si>
  <si>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</si>
  <si>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</si>
  <si>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</si>
  <si>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</si>
  <si>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</si>
  <si>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</si>
  <si>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</si>
  <si>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</si>
  <si>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</si>
  <si>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</si>
  <si>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</si>
  <si>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</si>
  <si>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</si>
  <si>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</si>
  <si>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</si>
  <si>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</si>
  <si>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</si>
  <si>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</si>
  <si>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</si>
  <si>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</si>
  <si>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</si>
  <si>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</si>
  <si>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</si>
  <si>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</si>
  <si>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</si>
  <si>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</si>
  <si>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</si>
  <si>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</si>
  <si>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</si>
  <si>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</si>
  <si>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</si>
  <si>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</si>
  <si>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</si>
  <si>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</si>
  <si>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</si>
  <si>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</si>
  <si>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</si>
  <si>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</si>
  <si>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</si>
  <si>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</si>
  <si>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</si>
  <si>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</si>
  <si>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</si>
  <si>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</si>
  <si>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</si>
  <si>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</si>
  <si>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</si>
  <si>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</si>
  <si>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</si>
  <si>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</si>
  <si>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</si>
  <si>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</si>
  <si>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</si>
  <si>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</si>
  <si>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</si>
  <si>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</si>
  <si>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</si>
  <si>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</si>
  <si>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</si>
  <si>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</si>
  <si>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</si>
  <si>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</si>
  <si>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</si>
  <si>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</si>
  <si>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</si>
  <si>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</si>
  <si>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</si>
  <si>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</si>
  <si>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</si>
  <si>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</si>
  <si>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</si>
  <si>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</si>
  <si>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</si>
  <si>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</si>
  <si>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</si>
  <si>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</si>
  <si>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</si>
  <si>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</si>
  <si>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</si>
  <si>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</si>
  <si>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</si>
  <si>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</si>
  <si>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</si>
  <si>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</si>
  <si>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</si>
  <si>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</si>
  <si>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</si>
  <si>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</si>
  <si>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</si>
  <si>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</si>
  <si>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</si>
  <si>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</si>
  <si>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</si>
  <si>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</si>
  <si>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</si>
  <si>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</si>
  <si>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</si>
  <si>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</si>
  <si>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</si>
  <si>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</si>
  <si>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</si>
  <si>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</si>
  <si>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</si>
  <si>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</si>
  <si>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</si>
  <si>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</si>
  <si>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</si>
  <si>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</si>
  <si>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</si>
  <si>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</si>
  <si>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</si>
  <si>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</si>
  <si>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</si>
  <si>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</si>
  <si>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</si>
  <si>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</si>
  <si>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</si>
  <si>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</si>
  <si>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</si>
  <si>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</si>
  <si>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</si>
  <si>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</si>
  <si>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</si>
  <si>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</si>
  <si>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</si>
  <si>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</si>
  <si>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</si>
  <si>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</si>
  <si>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</si>
  <si>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</si>
  <si>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</si>
  <si>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</si>
  <si>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</si>
  <si>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</si>
  <si>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</si>
  <si>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</si>
  <si>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</si>
  <si>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</si>
  <si>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</si>
  <si>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</si>
  <si>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</si>
  <si>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</si>
  <si>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</si>
  <si>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</si>
  <si>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</si>
  <si>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</si>
  <si>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</si>
  <si>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</si>
  <si>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</si>
  <si>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</si>
  <si>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</si>
  <si>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</si>
  <si>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</si>
  <si>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</si>
  <si>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</si>
  <si>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</si>
  <si>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</si>
  <si>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</si>
  <si>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</si>
  <si>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</si>
  <si>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</si>
  <si>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</si>
  <si>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</si>
  <si>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</si>
  <si>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</si>
  <si>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</si>
  <si>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</si>
  <si>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</si>
  <si>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</si>
  <si>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</si>
  <si>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</si>
  <si>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</si>
  <si>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</si>
  <si>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</si>
  <si>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</si>
  <si>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</si>
  <si>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</si>
  <si>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</si>
  <si>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</si>
  <si>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</si>
  <si>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</si>
  <si>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</si>
  <si>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</si>
  <si>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</si>
  <si>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</si>
  <si>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</si>
  <si>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</si>
  <si>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</si>
  <si>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</si>
  <si>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</si>
  <si>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</si>
  <si>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</si>
  <si>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</si>
  <si>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</si>
  <si>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</si>
  <si>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</si>
  <si>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</si>
  <si>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</si>
  <si>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</si>
  <si>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</si>
  <si>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</si>
  <si>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</si>
  <si>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</si>
  <si>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</si>
  <si>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</si>
  <si>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</si>
  <si>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</si>
  <si>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</si>
  <si>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</si>
  <si>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</si>
  <si>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</si>
  <si>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</si>
  <si>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</si>
  <si>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</si>
  <si>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</si>
  <si>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</si>
  <si>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</si>
  <si>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</si>
  <si>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</si>
  <si>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</si>
  <si>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</si>
  <si>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</si>
  <si>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</si>
  <si>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</si>
  <si>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</si>
  <si>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</si>
  <si>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</si>
  <si>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</si>
  <si>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</si>
  <si>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</si>
  <si>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</si>
  <si>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</si>
  <si>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</si>
  <si>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</si>
  <si>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</si>
  <si>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</si>
  <si>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</si>
  <si>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</si>
  <si>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</si>
  <si>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</si>
  <si>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</si>
  <si>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</si>
  <si>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</si>
  <si>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</si>
  <si>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</si>
  <si>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</si>
  <si>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</si>
  <si>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</si>
  <si>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</si>
  <si>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</si>
  <si>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</si>
  <si>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</si>
  <si>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</si>
  <si>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</si>
  <si>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</si>
  <si>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</si>
  <si>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</si>
  <si>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</si>
  <si>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</si>
  <si>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</si>
  <si>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</si>
  <si>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</si>
  <si>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</si>
  <si>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</si>
  <si>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</si>
  <si>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</si>
  <si>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</si>
  <si>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</si>
  <si>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</si>
  <si>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</si>
  <si>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</si>
  <si>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</si>
  <si>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</si>
  <si>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</si>
  <si>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</si>
  <si>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</si>
  <si>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</si>
  <si>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</si>
  <si>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</si>
  <si>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</si>
  <si>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</si>
  <si>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</si>
  <si>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</si>
  <si>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</si>
  <si>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</si>
  <si>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</si>
  <si>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</si>
  <si>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</si>
  <si>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</si>
  <si>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</si>
  <si>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</si>
  <si>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</si>
  <si>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</si>
  <si>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</si>
  <si>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</si>
  <si>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</si>
  <si>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</si>
  <si>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</si>
  <si>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</si>
  <si>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</si>
  <si>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</si>
  <si>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</si>
  <si>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</si>
  <si>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</si>
  <si>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</si>
  <si>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</si>
  <si>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</si>
  <si>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</si>
  <si>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</si>
  <si>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</si>
  <si>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</si>
  <si>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</si>
  <si>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</si>
  <si>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</si>
  <si>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</si>
  <si>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</si>
  <si>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</si>
  <si>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</si>
  <si>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</si>
  <si>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</si>
  <si>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</si>
  <si>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</si>
  <si>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</si>
  <si>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</si>
  <si>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</si>
  <si>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</si>
  <si>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</si>
  <si>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</si>
  <si>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</si>
  <si>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</si>
  <si>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</si>
  <si>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</si>
  <si>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</si>
  <si>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</si>
  <si>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</si>
  <si>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</si>
  <si>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</si>
  <si>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</si>
  <si>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</si>
  <si>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</si>
  <si>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</si>
  <si>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</si>
  <si>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</si>
  <si>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</si>
  <si>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</si>
  <si>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</si>
  <si>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</si>
  <si>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</si>
  <si>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</si>
  <si>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</si>
  <si>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</si>
  <si>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</si>
  <si>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</si>
  <si>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</si>
  <si>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</si>
  <si>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</si>
  <si>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</si>
  <si>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</si>
  <si>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</si>
  <si>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</si>
  <si>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</si>
  <si>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</si>
  <si>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</si>
  <si>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</si>
  <si>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</si>
  <si>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</si>
  <si>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</si>
  <si>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</si>
  <si>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</si>
  <si>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</si>
  <si>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</si>
  <si>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</si>
  <si>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</si>
  <si>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</si>
  <si>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</si>
  <si>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</si>
  <si>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</si>
  <si>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</si>
  <si>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</si>
  <si>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</si>
  <si>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</si>
  <si>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</si>
  <si>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</si>
  <si>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</si>
  <si>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</si>
  <si>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</si>
  <si>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</si>
  <si>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</si>
  <si>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</si>
  <si>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</si>
  <si>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</si>
  <si>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</si>
  <si>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</si>
  <si>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</si>
  <si>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</si>
  <si>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</si>
  <si>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</si>
  <si>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</si>
  <si>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</si>
  <si>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</si>
  <si>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</si>
  <si>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</si>
  <si>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</si>
  <si>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</si>
  <si>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</si>
  <si>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</si>
  <si>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</si>
  <si>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</si>
  <si>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</si>
  <si>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</si>
  <si>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</si>
  <si>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</si>
  <si>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</si>
  <si>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</si>
  <si>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</si>
  <si>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</si>
  <si>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</si>
  <si>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</si>
  <si>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</si>
  <si>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</si>
  <si>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</si>
  <si>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</si>
  <si>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</si>
  <si>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</si>
  <si>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</si>
  <si>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</si>
  <si>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</si>
  <si>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</si>
  <si>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</si>
  <si>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</si>
  <si>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</si>
  <si>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</si>
  <si>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</si>
  <si>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</si>
  <si>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</si>
  <si>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</si>
  <si>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</si>
  <si>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</si>
  <si>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</si>
  <si>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</si>
  <si>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</si>
  <si>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</si>
  <si>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</si>
  <si>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</si>
  <si>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</si>
  <si>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</si>
  <si>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</si>
  <si>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</si>
  <si>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</si>
  <si>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</si>
  <si>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</si>
  <si>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</si>
  <si>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</si>
  <si>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</si>
  <si>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</si>
  <si>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</si>
  <si>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</si>
  <si>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</si>
  <si>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</si>
  <si>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</si>
  <si>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</si>
  <si>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</si>
  <si>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</si>
  <si>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</si>
  <si>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</si>
  <si>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</si>
  <si>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</si>
  <si>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</si>
  <si>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</si>
  <si>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</si>
  <si>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</si>
  <si>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</si>
  <si>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</si>
  <si>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</si>
  <si>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</si>
  <si>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</si>
  <si>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</si>
  <si>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</si>
  <si>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</si>
  <si>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</si>
  <si>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</si>
  <si>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</si>
  <si>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</si>
  <si>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</si>
  <si>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</si>
  <si>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</si>
  <si>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</si>
  <si>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</si>
  <si>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</si>
  <si>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</si>
  <si>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</si>
  <si>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</si>
  <si>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</si>
  <si>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</si>
  <si>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</si>
  <si>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</si>
  <si>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</si>
  <si>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</si>
  <si>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</si>
  <si>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</si>
  <si>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</si>
  <si>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</si>
  <si>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</si>
  <si>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</si>
  <si>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</si>
  <si>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</si>
  <si>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</si>
  <si>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</si>
  <si>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</si>
  <si>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</si>
  <si>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</si>
  <si>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</si>
  <si>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</si>
  <si>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</si>
  <si>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</si>
  <si>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</si>
  <si>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</si>
  <si>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</si>
  <si>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</si>
  <si>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</si>
  <si>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</si>
  <si>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</si>
  <si>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</si>
  <si>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</si>
  <si>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</si>
  <si>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</si>
  <si>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</si>
  <si>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</si>
  <si>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</si>
  <si>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</si>
  <si>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</si>
  <si>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</si>
  <si>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</si>
  <si>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</si>
  <si>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</si>
  <si>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</si>
  <si>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</si>
  <si>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</si>
  <si>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</si>
  <si>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</si>
  <si>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</si>
  <si>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</si>
  <si>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</si>
  <si>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</si>
  <si>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</si>
  <si>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</si>
  <si>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</si>
  <si>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</si>
  <si>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</si>
  <si>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</si>
  <si>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</si>
  <si>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</si>
  <si>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</si>
  <si>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</si>
  <si>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</si>
  <si>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</si>
  <si>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</si>
  <si>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</si>
  <si>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</si>
  <si>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</si>
  <si>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</si>
  <si>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</si>
  <si>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</si>
  <si>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</si>
  <si>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</si>
  <si>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</si>
  <si>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</si>
  <si>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</si>
  <si>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</si>
  <si>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</si>
  <si>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</si>
  <si>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</si>
  <si>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</si>
  <si>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</si>
  <si>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</si>
  <si>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</si>
  <si>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</si>
  <si>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</si>
  <si>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</si>
  <si>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</si>
  <si>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</si>
  <si>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</si>
  <si>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</si>
  <si>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</si>
  <si>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</si>
  <si>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</si>
  <si>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</si>
  <si>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</si>
  <si>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</si>
  <si>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</si>
  <si>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</si>
  <si>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</si>
  <si>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</si>
  <si>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</si>
  <si>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</si>
  <si>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</si>
  <si>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</si>
  <si>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</si>
  <si>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</si>
  <si>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</si>
  <si>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</si>
  <si>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</si>
  <si>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</si>
  <si>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</si>
  <si>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</si>
  <si>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</si>
  <si>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</si>
  <si>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</si>
  <si>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</si>
  <si>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</si>
  <si>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</si>
  <si>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</si>
  <si>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</si>
  <si>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</si>
  <si>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</si>
  <si>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</si>
  <si>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</si>
  <si>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</si>
  <si>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</si>
  <si>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</si>
  <si>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</si>
  <si>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</si>
  <si>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</si>
  <si>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</si>
  <si>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</si>
  <si>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</si>
  <si>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</si>
  <si>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</si>
  <si>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</si>
  <si>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</si>
  <si>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</si>
  <si>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</si>
  <si>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</si>
  <si>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</si>
  <si>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</si>
  <si>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</si>
  <si>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</si>
  <si>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</si>
  <si>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</si>
  <si>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</si>
  <si>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</si>
  <si>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</si>
  <si>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</si>
  <si>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</si>
  <si>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</si>
  <si>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</si>
  <si>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</si>
  <si>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</si>
  <si>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</si>
  <si>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</si>
  <si>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</si>
  <si>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</si>
  <si>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</si>
  <si>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</si>
  <si>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</si>
  <si>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</si>
  <si>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</si>
  <si>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</si>
  <si>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</si>
  <si>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</si>
  <si>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</si>
  <si>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</si>
  <si>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</si>
  <si>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</si>
  <si>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</si>
  <si>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</si>
  <si>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</si>
  <si>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</si>
  <si>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</si>
  <si>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</si>
  <si>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</si>
  <si>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</si>
  <si>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</si>
  <si>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</si>
  <si>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</si>
  <si>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</si>
  <si>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</si>
  <si>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</si>
  <si>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</si>
  <si>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</si>
  <si>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</si>
  <si>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</si>
  <si>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</si>
  <si>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</si>
  <si>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</si>
  <si>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</si>
  <si>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</si>
  <si>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</si>
  <si>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</si>
  <si>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</si>
  <si>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</si>
  <si>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</si>
  <si>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</si>
  <si>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</si>
  <si>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</si>
  <si>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</si>
  <si>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</si>
  <si>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</si>
  <si>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</si>
  <si>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</si>
  <si>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</si>
  <si>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</si>
  <si>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</si>
  <si>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</si>
  <si>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</si>
  <si>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</si>
  <si>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</si>
  <si>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</si>
  <si>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</si>
  <si>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</si>
  <si>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</si>
  <si>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</si>
  <si>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</si>
  <si>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</si>
  <si>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</si>
  <si>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</si>
  <si>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</si>
  <si>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</si>
  <si>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</si>
  <si>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</si>
  <si>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</si>
  <si>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</si>
  <si>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</si>
  <si>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</si>
  <si>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</si>
  <si>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</si>
  <si>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</si>
  <si>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</si>
  <si>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</si>
  <si>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</si>
  <si>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</si>
  <si>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</si>
  <si>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</si>
  <si>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</si>
  <si>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</si>
  <si>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</si>
  <si>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</si>
  <si>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</si>
  <si>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</si>
  <si>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</si>
  <si>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</si>
  <si>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</si>
  <si>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</si>
  <si>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</si>
  <si>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</si>
  <si>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</si>
  <si>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</si>
  <si>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</si>
  <si>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</si>
  <si>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</si>
  <si>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</si>
  <si>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</si>
  <si>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</si>
  <si>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</si>
  <si>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</si>
  <si>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</si>
  <si>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</si>
  <si>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</si>
  <si>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</si>
  <si>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</si>
  <si>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</si>
  <si>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</si>
  <si>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</si>
  <si>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</si>
  <si>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</si>
  <si>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</si>
  <si>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</si>
  <si>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</si>
  <si>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</si>
  <si>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</si>
  <si>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</si>
  <si>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</si>
  <si>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</si>
  <si>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</si>
  <si>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</si>
  <si>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</si>
  <si>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</si>
  <si>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</si>
  <si>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</si>
  <si>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</si>
  <si>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</si>
  <si>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</si>
  <si>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</si>
  <si>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</si>
  <si>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</si>
  <si>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</si>
  <si>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</si>
  <si>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</si>
  <si>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</si>
  <si>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</si>
  <si>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</si>
  <si>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</si>
  <si>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</si>
  <si>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</si>
  <si>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</si>
  <si>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</si>
  <si>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</si>
  <si>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</si>
  <si>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</si>
  <si>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</si>
  <si>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</si>
  <si>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</si>
  <si>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</si>
  <si>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</si>
  <si>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</si>
  <si>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</si>
  <si>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</si>
  <si>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</si>
  <si>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</si>
  <si>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</si>
  <si>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</si>
  <si>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</si>
  <si>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</si>
  <si>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</si>
  <si>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</si>
  <si>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</si>
  <si>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</si>
  <si>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</si>
  <si>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</si>
  <si>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</si>
  <si>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</si>
  <si>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</si>
  <si>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</si>
  <si>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</si>
  <si>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</si>
  <si>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</si>
  <si>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</si>
  <si>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</si>
  <si>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</si>
  <si>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</si>
  <si>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</si>
  <si>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</si>
  <si>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</si>
  <si>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</si>
  <si>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</si>
  <si>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</si>
  <si>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</si>
  <si>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</si>
  <si>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</si>
  <si>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</si>
  <si>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</si>
  <si>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</si>
  <si>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</si>
  <si>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</si>
  <si>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</si>
  <si>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</si>
  <si>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</si>
  <si>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</si>
  <si>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</si>
  <si>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</si>
  <si>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</si>
  <si>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</si>
  <si>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</si>
  <si>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</si>
  <si>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</si>
  <si>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</si>
  <si>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</si>
  <si>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</si>
  <si>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</si>
  <si>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</si>
  <si>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</si>
  <si>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</si>
  <si>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</si>
  <si>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</si>
  <si>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</si>
  <si>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</si>
  <si>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</si>
  <si>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</si>
  <si>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</si>
  <si>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</si>
  <si>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</si>
  <si>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</si>
  <si>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</si>
  <si>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</si>
  <si>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</si>
  <si>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</si>
  <si>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</si>
  <si>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</si>
  <si>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</si>
  <si>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</si>
  <si>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</si>
  <si>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</si>
  <si>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</si>
  <si>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</si>
  <si>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</si>
  <si>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</si>
  <si>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</si>
  <si>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</si>
  <si>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</si>
  <si>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</si>
  <si>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</si>
  <si>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</si>
  <si>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</si>
  <si>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</si>
  <si>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</si>
  <si>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</si>
  <si>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</si>
  <si>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</si>
  <si>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</si>
  <si>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</si>
  <si>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</si>
  <si>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</si>
  <si>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</si>
  <si>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</si>
  <si>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</si>
  <si>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</si>
  <si>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</si>
  <si>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</si>
  <si>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</si>
  <si>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</si>
  <si>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</si>
  <si>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</si>
  <si>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</si>
  <si>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</si>
  <si>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</si>
  <si>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</si>
  <si>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</si>
  <si>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</si>
  <si>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</si>
  <si>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</si>
  <si>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</si>
  <si>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</si>
  <si>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</si>
  <si>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</si>
  <si>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</si>
  <si>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</si>
  <si>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</si>
  <si>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</si>
  <si>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</si>
  <si>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</si>
  <si>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</si>
  <si>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</si>
  <si>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</si>
  <si>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</si>
  <si>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</si>
  <si>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</si>
  <si>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</si>
  <si>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</si>
  <si>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</si>
  <si>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</si>
  <si>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</si>
  <si>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</si>
  <si>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</si>
  <si>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</si>
  <si>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</si>
  <si>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</si>
  <si>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</si>
  <si>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</si>
  <si>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</si>
  <si>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</si>
  <si>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</si>
  <si>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</si>
  <si>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</si>
  <si>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</si>
  <si>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</si>
  <si>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</si>
  <si>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</si>
  <si>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</si>
  <si>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</si>
  <si>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</si>
  <si>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</si>
  <si>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</si>
  <si>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</si>
  <si>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</si>
  <si>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</si>
  <si>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</si>
  <si>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</si>
  <si>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</si>
  <si>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</si>
  <si>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</si>
  <si>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</si>
  <si>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</si>
  <si>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</si>
  <si>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</si>
  <si>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</si>
  <si>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</si>
  <si>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</si>
  <si>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</si>
  <si>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</si>
  <si>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</si>
  <si>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</si>
  <si>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</si>
  <si>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</si>
  <si>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</si>
  <si>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</si>
  <si>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</si>
  <si>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</si>
  <si>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</si>
  <si>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</si>
  <si>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</si>
  <si>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</si>
  <si>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</si>
  <si>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</si>
  <si>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</si>
  <si>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</si>
  <si>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</si>
  <si>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</si>
  <si>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</si>
  <si>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</si>
  <si>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</si>
  <si>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</si>
  <si>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</si>
  <si>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</si>
  <si>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</si>
  <si>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</si>
  <si>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</si>
  <si>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</si>
  <si>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</si>
  <si>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</si>
  <si>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</si>
  <si>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</si>
  <si>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</si>
  <si>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</si>
  <si>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</si>
  <si>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</si>
  <si>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</si>
  <si>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</si>
  <si>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</si>
  <si>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</si>
  <si>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</si>
  <si>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</si>
  <si>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</si>
  <si>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</si>
  <si>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</si>
  <si>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</si>
  <si>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</si>
  <si>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</si>
  <si>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</si>
  <si>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</si>
  <si>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</si>
  <si>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</si>
  <si>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</si>
  <si>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</si>
  <si>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</si>
  <si>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</si>
  <si>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</si>
  <si>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</si>
  <si>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</si>
  <si>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</si>
  <si>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</si>
  <si>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</si>
  <si>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</si>
  <si>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</si>
  <si>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</si>
  <si>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</si>
  <si>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</si>
  <si>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</si>
  <si>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</si>
  <si>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</si>
  <si>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</si>
  <si>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</si>
  <si>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</si>
  <si>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</si>
  <si>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</si>
  <si>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</si>
  <si>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</si>
  <si>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</si>
  <si>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</si>
  <si>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</si>
  <si>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</si>
  <si>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</si>
  <si>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</si>
  <si>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</si>
  <si>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</si>
  <si>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</si>
  <si>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</si>
  <si>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</si>
  <si>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</si>
  <si>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</si>
  <si>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</si>
  <si>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</si>
  <si>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</si>
  <si>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</si>
  <si>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</si>
  <si>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</si>
  <si>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</si>
  <si>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</si>
  <si>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</si>
  <si>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</si>
  <si>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</si>
  <si>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</si>
  <si>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</si>
  <si>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</si>
  <si>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</si>
  <si>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</si>
  <si>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</si>
  <si>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</si>
  <si>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</si>
  <si>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</si>
  <si>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</si>
  <si>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</si>
  <si>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</si>
  <si>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</si>
  <si>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</si>
  <si>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</si>
  <si>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dráhový golf - bežné transfery</t>
  </si>
  <si>
    <t>Osoba1</t>
  </si>
  <si>
    <t>Osoba2</t>
  </si>
  <si>
    <t>ID5</t>
  </si>
  <si>
    <t>202507/00181</t>
  </si>
  <si>
    <t>Nákup pohárov a medailí na zabezpečenie súťaží mládeže v CTM</t>
  </si>
  <si>
    <t>35774282</t>
  </si>
  <si>
    <t>Victory sport, spol. s r.o., Junácka 6, 83104 Bratislava</t>
  </si>
  <si>
    <t>202507/00180</t>
  </si>
  <si>
    <t>24</t>
  </si>
  <si>
    <t>36531154</t>
  </si>
  <si>
    <t>DEMI šport plus, s.r.o., Juraja Slottu 47, 917 01 Trnava</t>
  </si>
  <si>
    <t>4</t>
  </si>
  <si>
    <t>R9</t>
  </si>
  <si>
    <t xml:space="preserve">Majstrovstvá Európy juniorov v dňoch 5.-9.8.2025, Brno, Česká Republika, štartovné, zúčastnený 1 junior, 3 juniorky a 2 osoby doprovod, vedúci akcie Milan Pätoprstý </t>
  </si>
  <si>
    <t>802469-2041</t>
  </si>
  <si>
    <t>World Minigolf Sport Federation, Panzerleite 49 Bamberg DE-96049, Nemecko</t>
  </si>
  <si>
    <t>ID1</t>
  </si>
  <si>
    <t>Medzinárodný turnaj Nissan Maraton Monza 2025, v dňoch 22.-26.1.2025, stravné, vedúci akcie Miroslav Čibik, zúčastnených 6 hrráčov</t>
  </si>
  <si>
    <t>osoba1</t>
  </si>
  <si>
    <t>osoba2</t>
  </si>
  <si>
    <t>osoba3</t>
  </si>
  <si>
    <t>osoba4</t>
  </si>
  <si>
    <t>osoba5</t>
  </si>
  <si>
    <t>osoba6</t>
  </si>
  <si>
    <t>342236663</t>
  </si>
  <si>
    <t>10651590969</t>
  </si>
  <si>
    <t>The Regency hotel, Viale Valassina 230, 20851 LISSONE, Taliansko</t>
  </si>
  <si>
    <t>R8</t>
  </si>
  <si>
    <t xml:space="preserve">Majstrovstvá Sveta mužov a žien v dňoch 19.-23.8.2025, Neheim-Husten, Nemecko, štartovné, zúčastnení 2 muži, 3 ženy a 2 osoby doprovod, vedúci akcie Lukáš Barylík </t>
  </si>
  <si>
    <t>R12</t>
  </si>
  <si>
    <t>3510</t>
  </si>
  <si>
    <t>R1</t>
  </si>
  <si>
    <t>Odvod dane z pracovného pomeru generálneho sekretára zväzu, preddavky, Daňový úrad Bratislava 3</t>
  </si>
  <si>
    <t>Daňový úrad Bratislava 3, Račianska 153/A, 836 09 Bratislava</t>
  </si>
  <si>
    <t>Mzda generálny sekretár</t>
  </si>
  <si>
    <t>Odvody zo mzdy generálneho sekretára Všeobecná zdravotná poisťovňa</t>
  </si>
  <si>
    <t>35937874</t>
  </si>
  <si>
    <t>Všeobecná zdravotná poisťovňa, pobočka Ružová dolina 606/10, 825 21 Bratislava 25</t>
  </si>
  <si>
    <t>Odvody zo mzdy generálneho sekretára Sociálna poisťovňa</t>
  </si>
  <si>
    <t>30807484</t>
  </si>
  <si>
    <t>Sociálna poisťovňa, pobočka Záhradnícka 153, 829 02 Bratislava - Ružinov</t>
  </si>
  <si>
    <t>R2</t>
  </si>
  <si>
    <t>R3</t>
  </si>
  <si>
    <t>ID4</t>
  </si>
  <si>
    <t>Príprava konferencie zväzu a organizácia ligového turnaja v adventuregolfe v dňoch 1.-2.3.2025, Poprad, cestovné, vedúci akcie René Šimanský, zúčastnení 2 členovia prezídia SZDG</t>
  </si>
  <si>
    <t>70/00000001</t>
  </si>
  <si>
    <t>Príprava konferencie zväzu a organizácia ligového turnaja v adventuregolfe v dňoch 1.-2.3.2025, Poprad, ubytovanie, vedúci akcie René Šimanský, zúčastnení 2 členovia prezídia SZDG</t>
  </si>
  <si>
    <t>36024881</t>
  </si>
  <si>
    <t>JaPa PP, s.r.o., Popradskej brigády 8/741, 058 01 Poprad</t>
  </si>
  <si>
    <t>894/00000002</t>
  </si>
  <si>
    <t>Príprava konferencie zväzu a organizácia ligového turnaja v adventuregolfe v dňoch 1.-2.3.2025, Poprad, prenájom ihriska, vedúci akcie René Šimanský, zúčastnení 2 členovia prezídia SZDG</t>
  </si>
  <si>
    <t>Príprava konferencie zväzu a organizácia ligového turnaja v adventuregolfe v dňoch 1.-2.3.2025, Poprad, stravné, vedúci akcie René Šimanský, zúčastnení 2 členovia prezídia SZDG</t>
  </si>
  <si>
    <t>ID9</t>
  </si>
  <si>
    <t>18093-001100-1</t>
  </si>
  <si>
    <t>HR74204012744</t>
  </si>
  <si>
    <t>TURISTHOTEL d.o.o., ZATON APARTMANI, Dražnikova 78, 23232 Nin, Chorvátsko</t>
  </si>
  <si>
    <t xml:space="preserve">Majstrovstvá Sveta mužov a žien v dňoch 9.-24.8.2025, Neheim-Husten, Nemecko, stravné, zúčastnení 2 muži, 3 ženy a 2 osoby doprovod, vedúci akcie Lukáš Barylík </t>
  </si>
  <si>
    <t>Majstrovstvá Európy seniorov, v dňoch 24.-27.9.2025, Zaton-Nin, Chorvátsko, štartovné, vedúci akcie Lukáš Barylík, zúčastnených 7 hráčov a 2 kauči</t>
  </si>
  <si>
    <t>Majstrovstvá Európy seniorov v dňoch 18.-28.9.2025, Zaton-Nin, Chorvátsko, ubytovanie, vedúci akcie Lukáš Barylík, zúčastnených 7 mužov a 2 kauči</t>
  </si>
  <si>
    <t>osoba7</t>
  </si>
  <si>
    <t>ID10</t>
  </si>
  <si>
    <t>3503</t>
  </si>
  <si>
    <t>3491</t>
  </si>
  <si>
    <t>Refundácia - Medzinárodný turnaj Nissan Maraton Monza 2025, v dňoch 22.-26.1.2025, ubytovanie, vedúci akcie Miroslav Čibik, zúčastnených 6 hrráčov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</si>
</sst>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indexed="9"/>
        <bgColor indexed="26"/>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17" borderId="0" xfId="0" applyNumberFormat="1" applyFont="1" applyFill="1" applyAlignment="1" applyProtection="1">
      <alignment vertical="top" wrapText="1"/>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1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9000000}"/>
    <cellStyle name="Normálna 2 2" xfId="10" xr:uid="{00000000-0005-0000-0000-00000A000000}"/>
    <cellStyle name="Normálna 2 3" xfId="11" xr:uid="{00000000-0005-0000-0000-00000B000000}"/>
    <cellStyle name="Normálna 3" xfId="12" xr:uid="{00000000-0005-0000-0000-00000C000000}"/>
    <cellStyle name="Normálna 3 2" xfId="13" xr:uid="{00000000-0005-0000-0000-00000D000000}"/>
    <cellStyle name="Normálna 3 3" xfId="14" xr:uid="{00000000-0005-0000-0000-00000E000000}"/>
    <cellStyle name="Normálna 4" xfId="15" xr:uid="{00000000-0005-0000-0000-00000F000000}"/>
    <cellStyle name="Normálna 4 2" xfId="16" xr:uid="{00000000-0005-0000-0000-000010000000}"/>
    <cellStyle name="Normálna 5" xfId="17" xr:uid="{00000000-0005-0000-0000-000011000000}"/>
    <cellStyle name="Normálna 5 2" xfId="18" xr:uid="{00000000-0005-0000-0000-000012000000}"/>
    <cellStyle name="Normálna 5 3" xfId="19" xr:uid="{00000000-0005-0000-0000-000013000000}"/>
    <cellStyle name="Normálna 5 4" xfId="20" xr:uid="{00000000-0005-0000-0000-000014000000}"/>
    <cellStyle name="Normálna 6" xfId="21" xr:uid="{00000000-0005-0000-0000-000015000000}"/>
    <cellStyle name="Normálna 7" xfId="22" xr:uid="{00000000-0005-0000-0000-000016000000}"/>
    <cellStyle name="Normálna 7 2" xfId="23" xr:uid="{00000000-0005-0000-0000-000017000000}"/>
    <cellStyle name="Normálna 8" xfId="24" xr:uid="{00000000-0005-0000-0000-000018000000}"/>
    <cellStyle name="normálne 2" xfId="25" xr:uid="{00000000-0005-0000-0000-000019000000}"/>
    <cellStyle name="normálne 2 2" xfId="26" xr:uid="{00000000-0005-0000-0000-00001A000000}"/>
    <cellStyle name="normálne 2 2 2" xfId="27" xr:uid="{00000000-0005-0000-0000-00001B000000}"/>
    <cellStyle name="normálne 2 3" xfId="28" xr:uid="{00000000-0005-0000-0000-00001C000000}"/>
    <cellStyle name="normálne 2 4" xfId="29" xr:uid="{00000000-0005-0000-0000-00001D000000}"/>
    <cellStyle name="Normálne 3" xfId="30" xr:uid="{00000000-0005-0000-0000-00001E000000}"/>
  </cellStyles>
  <dxfs count="11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87" noThreeD="1" sel="59" val="4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44450</xdr:colOff>
          <xdr:row>101</xdr:row>
          <xdr:rowOff>0</xdr:rowOff>
        </xdr:from>
        <xdr:to>
          <xdr:col>6</xdr:col>
          <xdr:colOff>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8" t="s">
        <v>0</v>
      </c>
      <c r="C1" s="324"/>
      <c r="D1" s="324"/>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5"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5" x14ac:dyDescent="0.25">
      <c r="A14" s="310" t="s">
        <v>5</v>
      </c>
      <c r="C14" s="205"/>
      <c r="D14" s="205"/>
    </row>
    <row r="15" spans="1:4" ht="16.25" customHeight="1" x14ac:dyDescent="0.25">
      <c r="A15" s="127"/>
      <c r="C15" s="21"/>
    </row>
    <row r="16" spans="1:4" ht="303" x14ac:dyDescent="0.25">
      <c r="A16" s="298" t="s">
        <v>6</v>
      </c>
      <c r="C16" s="21"/>
    </row>
    <row r="17" spans="1:4" ht="17.399999999999999" customHeight="1" x14ac:dyDescent="0.25">
      <c r="A17" s="21"/>
      <c r="C17" s="21"/>
    </row>
    <row r="18" spans="1:4" ht="226.4" customHeight="1" x14ac:dyDescent="0.25">
      <c r="A18" s="298" t="s">
        <v>7</v>
      </c>
      <c r="B18" s="257"/>
      <c r="C18" s="21"/>
    </row>
    <row r="19" spans="1:4" ht="30.65" customHeight="1" x14ac:dyDescent="0.25">
      <c r="A19" s="21"/>
      <c r="B19" s="257"/>
      <c r="C19" s="21"/>
    </row>
    <row r="20" spans="1:4" ht="26.25" customHeight="1" x14ac:dyDescent="0.25">
      <c r="A20" s="299" t="s">
        <v>8</v>
      </c>
      <c r="C20" s="21"/>
    </row>
    <row r="21" spans="1:4" ht="38" x14ac:dyDescent="0.25">
      <c r="A21" s="19" t="s">
        <v>9</v>
      </c>
      <c r="C21" s="325"/>
      <c r="D21" s="325"/>
    </row>
    <row r="22" spans="1:4" x14ac:dyDescent="0.25">
      <c r="C22" s="326"/>
      <c r="D22" s="325"/>
    </row>
    <row r="23" spans="1:4" ht="64" x14ac:dyDescent="0.25">
      <c r="A23" s="23" t="s">
        <v>1380</v>
      </c>
      <c r="C23" s="255"/>
      <c r="D23" s="256"/>
    </row>
    <row r="24" spans="1:4" ht="12.75" customHeight="1" x14ac:dyDescent="0.25">
      <c r="C24" s="322"/>
      <c r="D24" s="323"/>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1361</v>
      </c>
    </row>
    <row r="32" spans="1:4" ht="12.65" customHeight="1" x14ac:dyDescent="0.25"/>
    <row r="33" spans="1:3" ht="15.75" customHeight="1" x14ac:dyDescent="0.25">
      <c r="A33" s="19" t="s">
        <v>1362</v>
      </c>
    </row>
    <row r="34" spans="1:3" ht="12.65" customHeight="1" x14ac:dyDescent="0.25"/>
    <row r="35" spans="1:3" ht="52" x14ac:dyDescent="0.25">
      <c r="A35" s="19" t="s">
        <v>1364</v>
      </c>
    </row>
    <row r="36" spans="1:3" ht="12" customHeight="1" x14ac:dyDescent="0.25"/>
    <row r="37" spans="1:3" ht="25.5" x14ac:dyDescent="0.25">
      <c r="A37" s="271" t="s">
        <v>1363</v>
      </c>
    </row>
    <row r="39" spans="1:3" ht="77" x14ac:dyDescent="0.25">
      <c r="A39" s="23" t="s">
        <v>1365</v>
      </c>
    </row>
    <row r="40" spans="1:3" ht="12.75" customHeight="1" x14ac:dyDescent="0.25"/>
    <row r="41" spans="1:3" ht="26"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ht="13" x14ac:dyDescent="0.25">
      <c r="A48" s="302" t="s">
        <v>1367</v>
      </c>
    </row>
    <row r="49" spans="1:1" ht="12" customHeight="1" x14ac:dyDescent="0.25"/>
    <row r="50" spans="1:1" ht="39" x14ac:dyDescent="0.25">
      <c r="A50" s="19" t="s">
        <v>1368</v>
      </c>
    </row>
    <row r="51" spans="1:1" ht="12.75" customHeight="1" x14ac:dyDescent="0.25"/>
    <row r="52" spans="1:1" ht="75.5" x14ac:dyDescent="0.25">
      <c r="A52" s="19" t="s">
        <v>1369</v>
      </c>
    </row>
    <row r="53" spans="1:1" ht="12.75" customHeight="1" x14ac:dyDescent="0.25"/>
    <row r="54" spans="1:1" ht="38.5" x14ac:dyDescent="0.25">
      <c r="A54" s="19" t="s">
        <v>1370</v>
      </c>
    </row>
    <row r="56" spans="1:1" ht="13" x14ac:dyDescent="0.25">
      <c r="A56" s="19" t="s">
        <v>16</v>
      </c>
    </row>
    <row r="58" spans="1:1" ht="13" x14ac:dyDescent="0.25">
      <c r="A58" s="19" t="s">
        <v>17</v>
      </c>
    </row>
    <row r="60" spans="1:1" ht="121.75" customHeight="1" x14ac:dyDescent="0.25">
      <c r="A60" s="23" t="s">
        <v>1371</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1372</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11" t="s">
        <v>1390</v>
      </c>
    </row>
    <row r="73" spans="1:1" ht="37.5" x14ac:dyDescent="0.25">
      <c r="A73" s="23" t="s">
        <v>1391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5"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1381</v>
      </c>
    </row>
    <row r="96" spans="1:2" x14ac:dyDescent="0.25">
      <c r="A96" s="23"/>
    </row>
    <row r="97" spans="1:4" ht="13" x14ac:dyDescent="0.25">
      <c r="A97" s="260" t="s">
        <v>40</v>
      </c>
    </row>
    <row r="98" spans="1:4" ht="68.400000000000006" customHeight="1" x14ac:dyDescent="0.25">
      <c r="A98" s="23" t="s">
        <v>1382</v>
      </c>
    </row>
    <row r="99" spans="1:4" x14ac:dyDescent="0.25">
      <c r="A99" s="23"/>
    </row>
    <row r="100" spans="1:4" ht="13" x14ac:dyDescent="0.25">
      <c r="A100" s="260" t="s">
        <v>41</v>
      </c>
    </row>
    <row r="101" spans="1:4" ht="75.5" x14ac:dyDescent="0.25">
      <c r="A101" s="23" t="s">
        <v>1383</v>
      </c>
    </row>
    <row r="102" spans="1:4" x14ac:dyDescent="0.25">
      <c r="A102" s="23"/>
    </row>
    <row r="103" spans="1:4" ht="13" x14ac:dyDescent="0.25">
      <c r="A103" s="297" t="s">
        <v>42</v>
      </c>
    </row>
    <row r="104" spans="1:4" ht="50.5" x14ac:dyDescent="0.25">
      <c r="A104" s="23" t="s">
        <v>1384</v>
      </c>
    </row>
    <row r="105" spans="1:4" x14ac:dyDescent="0.25">
      <c r="A105" s="23"/>
      <c r="B105" s="20" t="s">
        <v>43</v>
      </c>
    </row>
    <row r="106" spans="1:4" ht="13" x14ac:dyDescent="0.25">
      <c r="A106" s="260" t="s">
        <v>44</v>
      </c>
    </row>
    <row r="107" spans="1:4" ht="71.25" customHeight="1" x14ac:dyDescent="0.25">
      <c r="A107" s="19" t="s">
        <v>1385</v>
      </c>
    </row>
    <row r="108" spans="1:4" ht="37.5" x14ac:dyDescent="0.25">
      <c r="A108" s="19" t="s">
        <v>1375</v>
      </c>
    </row>
    <row r="109" spans="1:4" ht="25" x14ac:dyDescent="0.25">
      <c r="A109" s="19" t="s">
        <v>45</v>
      </c>
    </row>
    <row r="110" spans="1:4" ht="10.5" customHeight="1" x14ac:dyDescent="0.25">
      <c r="D110" s="20" t="s">
        <v>43</v>
      </c>
    </row>
    <row r="111" spans="1:4" ht="99.75" customHeight="1" x14ac:dyDescent="0.25">
      <c r="A111" s="23" t="s">
        <v>1374</v>
      </c>
    </row>
    <row r="112" spans="1:4" ht="26" x14ac:dyDescent="0.25">
      <c r="A112" s="19" t="s">
        <v>1373</v>
      </c>
    </row>
    <row r="114" spans="1:2" ht="175" x14ac:dyDescent="0.25">
      <c r="A114" s="23" t="s">
        <v>1386</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ht="13" x14ac:dyDescent="0.25">
      <c r="A131" s="297" t="s">
        <v>56</v>
      </c>
    </row>
    <row r="132" spans="1:1" ht="40.75" customHeight="1" x14ac:dyDescent="0.25">
      <c r="A132" s="23" t="s">
        <v>1376</v>
      </c>
    </row>
    <row r="133" spans="1:1" ht="61.5" customHeight="1" x14ac:dyDescent="0.25">
      <c r="A133" s="303" t="s">
        <v>1388</v>
      </c>
    </row>
    <row r="134" spans="1:1" ht="13" x14ac:dyDescent="0.25">
      <c r="A134" s="260" t="s">
        <v>1389</v>
      </c>
    </row>
    <row r="135" spans="1:1" ht="101" x14ac:dyDescent="0.25">
      <c r="A135" s="303" t="s">
        <v>1377</v>
      </c>
    </row>
    <row r="136" spans="1:1" x14ac:dyDescent="0.25">
      <c r="A136"/>
    </row>
    <row r="137" spans="1:1" ht="71.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27" t="s">
        <v>57</v>
      </c>
      <c r="B1" s="327"/>
      <c r="C1" s="327"/>
      <c r="D1" s="327"/>
      <c r="E1" s="327"/>
      <c r="F1" s="327"/>
      <c r="G1" s="327"/>
      <c r="H1" s="327"/>
      <c r="I1" s="52"/>
      <c r="J1" s="37"/>
    </row>
    <row r="2" spans="1:11" ht="15.5" x14ac:dyDescent="0.35">
      <c r="A2" s="333" t="s">
        <v>58</v>
      </c>
      <c r="B2" s="333"/>
      <c r="C2" s="333"/>
      <c r="D2" s="333"/>
      <c r="E2" s="333"/>
      <c r="F2" s="333"/>
      <c r="G2" s="333"/>
      <c r="H2" s="331" t="str">
        <f>+Doklady!I100</f>
        <v>V2</v>
      </c>
      <c r="I2" s="331"/>
    </row>
    <row r="3" spans="1:11" ht="14" x14ac:dyDescent="0.3">
      <c r="A3" s="40"/>
      <c r="B3" s="40"/>
      <c r="C3" s="40"/>
      <c r="D3" s="40"/>
      <c r="E3" s="40"/>
      <c r="F3" s="40"/>
      <c r="G3" s="40"/>
      <c r="H3" s="332">
        <f>+Doklady!I101</f>
        <v>45887</v>
      </c>
      <c r="I3" s="332"/>
    </row>
    <row r="4" spans="1:11" ht="15.75" customHeight="1" x14ac:dyDescent="0.3">
      <c r="A4" s="41" t="s">
        <v>59</v>
      </c>
      <c r="B4" s="328" t="s">
        <v>60</v>
      </c>
      <c r="C4" s="329"/>
      <c r="D4" s="329"/>
      <c r="E4" s="33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14" priority="2" stopIfTrue="1">
      <formula>$A78&lt;&gt;""</formula>
    </cfRule>
  </conditionalFormatting>
  <conditionalFormatting sqref="A8:I76 I78">
    <cfRule type="expression" dxfId="113" priority="7" stopIfTrue="1">
      <formula>$A8&lt;&gt;""</formula>
    </cfRule>
  </conditionalFormatting>
  <conditionalFormatting sqref="B78:H2888">
    <cfRule type="expression" dxfId="112" priority="3" stopIfTrue="1">
      <formula>$A78&lt;&gt;""</formula>
    </cfRule>
  </conditionalFormatting>
  <conditionalFormatting sqref="D2886:D2913">
    <cfRule type="expression" dxfId="111"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36" t="s">
        <v>311</v>
      </c>
      <c r="B1" s="337"/>
      <c r="C1" s="174">
        <v>46022</v>
      </c>
      <c r="D1" s="26"/>
      <c r="G1" s="252">
        <v>45688</v>
      </c>
    </row>
    <row r="2" spans="1:7" ht="14" x14ac:dyDescent="0.3">
      <c r="A2" s="28"/>
      <c r="B2" s="28"/>
      <c r="G2" s="252">
        <v>45716</v>
      </c>
    </row>
    <row r="3" spans="1:7" ht="14" x14ac:dyDescent="0.3">
      <c r="A3" s="30" t="s">
        <v>312</v>
      </c>
      <c r="B3" s="334" t="str">
        <f>INDEX(Adr!B:B,Doklady!B102+1)</f>
        <v>Slovenský zväz dráhového golfu</v>
      </c>
      <c r="C3" s="334"/>
      <c r="D3" s="334"/>
      <c r="G3" s="252">
        <v>45747</v>
      </c>
    </row>
    <row r="4" spans="1:7" ht="14" x14ac:dyDescent="0.3">
      <c r="A4" s="30" t="s">
        <v>313</v>
      </c>
      <c r="B4" s="29" t="str">
        <f>RIGHT("0000"&amp;INDEX(Adr!A:A,Doklady!B102+1),8)</f>
        <v>31806431</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17224</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17224</v>
      </c>
      <c r="G15" s="252"/>
    </row>
    <row r="16" spans="1:7" ht="14" x14ac:dyDescent="0.3">
      <c r="G16" s="252"/>
    </row>
    <row r="17" spans="1:5" ht="72" customHeight="1" x14ac:dyDescent="0.25">
      <c r="A17" s="335" t="s">
        <v>328</v>
      </c>
      <c r="B17" s="335"/>
      <c r="C17" s="335"/>
      <c r="D17" s="33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abSelected="1" topLeftCell="A10" zoomScaleNormal="100" workbookViewId="0">
      <selection sqref="A1:I131"/>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x14ac:dyDescent="0.35">
      <c r="A1" s="346" t="s">
        <v>1504</v>
      </c>
      <c r="B1" s="346"/>
      <c r="C1" s="346"/>
      <c r="D1" s="346"/>
      <c r="E1" s="346"/>
      <c r="F1" s="346"/>
      <c r="G1" s="346"/>
      <c r="H1" s="346"/>
      <c r="I1" s="346"/>
    </row>
    <row r="2" spans="1:26" ht="7.5" customHeight="1" x14ac:dyDescent="0.2">
      <c r="C2" s="8"/>
      <c r="D2" s="8"/>
      <c r="E2" s="8"/>
      <c r="F2" s="8"/>
      <c r="G2" s="8"/>
      <c r="H2" s="8"/>
      <c r="I2" s="8"/>
    </row>
    <row r="3" spans="1:26" s="9" customFormat="1" ht="26.15" customHeight="1" x14ac:dyDescent="0.25">
      <c r="B3" s="160" t="s">
        <v>59</v>
      </c>
      <c r="C3" s="347" t="str">
        <f>INDEX(Adr!B2:B87,Doklady!B102)</f>
        <v>Slovenský zväz dráhového golfu</v>
      </c>
      <c r="D3" s="347"/>
      <c r="E3" s="347"/>
      <c r="F3" s="347"/>
      <c r="G3" s="215"/>
      <c r="H3" s="215"/>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INDEX(Adr!A2:A89,Doklady!B102)</f>
        <v>31806431</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48" t="s">
        <v>333</v>
      </c>
      <c r="F9" s="349"/>
      <c r="J9" s="8"/>
      <c r="L9" s="118"/>
      <c r="M9" s="118"/>
      <c r="N9" s="118"/>
      <c r="O9" s="118"/>
      <c r="P9" s="118"/>
      <c r="Q9" s="118"/>
      <c r="R9" s="118"/>
      <c r="S9" s="118"/>
    </row>
    <row r="10" spans="1:26" ht="18" x14ac:dyDescent="0.4">
      <c r="A10" s="69" t="s">
        <v>317</v>
      </c>
      <c r="B10" s="70" t="s">
        <v>318</v>
      </c>
      <c r="C10" s="126">
        <f>SUMIF(FP!J:J,Doklady!$B$1&amp;A10,FP!D:D)</f>
        <v>0</v>
      </c>
      <c r="D10" s="126">
        <f>C10-E10</f>
        <v>0</v>
      </c>
      <c r="E10" s="339">
        <f>SUMIF(K:K,A10,I:I)</f>
        <v>0</v>
      </c>
      <c r="F10" s="340"/>
      <c r="L10" s="120" t="s">
        <v>334</v>
      </c>
      <c r="M10" s="118"/>
      <c r="N10" s="118"/>
      <c r="O10" s="118"/>
      <c r="P10" s="118"/>
      <c r="Q10" s="118"/>
      <c r="R10" s="118"/>
      <c r="S10" s="118"/>
    </row>
    <row r="11" spans="1:26" ht="18" x14ac:dyDescent="0.4">
      <c r="A11" s="69" t="s">
        <v>319</v>
      </c>
      <c r="B11" s="70" t="s">
        <v>320</v>
      </c>
      <c r="C11" s="126">
        <f>SUMIF(FP!J:J,Doklady!$B$1&amp;A11,FP!D:D)</f>
        <v>17224</v>
      </c>
      <c r="D11" s="126">
        <f>+C11-E11</f>
        <v>17224</v>
      </c>
      <c r="E11" s="350">
        <f>+I39-I42+I44-I47</f>
        <v>0</v>
      </c>
      <c r="F11" s="351"/>
      <c r="J11" s="176"/>
      <c r="L11" s="161" t="str">
        <f>L41</f>
        <v>a - dráhový golf - bežné transfery</v>
      </c>
      <c r="M11" s="118"/>
      <c r="N11" s="118"/>
      <c r="O11" s="118"/>
      <c r="P11" s="118"/>
      <c r="Q11" s="118"/>
      <c r="R11" s="118"/>
      <c r="S11" s="118"/>
    </row>
    <row r="12" spans="1:26" ht="18" x14ac:dyDescent="0.4">
      <c r="A12" s="69" t="s">
        <v>321</v>
      </c>
      <c r="B12" s="70" t="s">
        <v>322</v>
      </c>
      <c r="C12" s="126">
        <f>SUMIF(FP!J:J,Doklady!$B$1&amp;A12,FP!D:D)</f>
        <v>0</v>
      </c>
      <c r="D12" s="126">
        <f>C12-E12</f>
        <v>0</v>
      </c>
      <c r="E12" s="339">
        <f>SUMIF(K:K,A12,I:I)</f>
        <v>0</v>
      </c>
      <c r="F12" s="340"/>
      <c r="J12" s="177"/>
      <c r="L12" s="161" t="str">
        <f>L42</f>
        <v>a - dráhový golf - kapitálové transfery</v>
      </c>
      <c r="N12" s="118"/>
      <c r="O12" s="118"/>
      <c r="P12" s="118"/>
      <c r="Q12" s="118"/>
      <c r="R12" s="118"/>
      <c r="S12" s="118"/>
    </row>
    <row r="13" spans="1:26" ht="18" x14ac:dyDescent="0.4">
      <c r="A13" s="69" t="s">
        <v>323</v>
      </c>
      <c r="B13" s="70" t="s">
        <v>324</v>
      </c>
      <c r="C13" s="126">
        <f>SUMIF(FP!J:J,Doklady!$B$1&amp;A13,FP!D:D)</f>
        <v>0</v>
      </c>
      <c r="D13" s="126">
        <f>C13-E13</f>
        <v>0</v>
      </c>
      <c r="E13" s="339">
        <f>SUMIF(K:K,A13,I:I)</f>
        <v>0</v>
      </c>
      <c r="F13" s="340"/>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52">
        <f>SUMIF(K:K,A14,I:I)</f>
        <v>0</v>
      </c>
      <c r="F14" s="353"/>
      <c r="J14" s="8"/>
      <c r="L14" s="161" t="str">
        <f>L47</f>
        <v>2</v>
      </c>
      <c r="N14" s="118"/>
      <c r="O14" s="118"/>
      <c r="P14" s="118"/>
      <c r="Q14" s="118"/>
      <c r="R14" s="118"/>
      <c r="S14" s="118"/>
    </row>
    <row r="15" spans="1:26" ht="5.25" customHeight="1" thickTop="1" x14ac:dyDescent="0.25">
      <c r="I15" s="9"/>
    </row>
    <row r="16" spans="1:26" s="9" customFormat="1" ht="13" x14ac:dyDescent="0.3">
      <c r="A16" s="117" t="s">
        <v>335</v>
      </c>
      <c r="B16" s="359" t="s">
        <v>336</v>
      </c>
      <c r="C16" s="360"/>
      <c r="D16" s="360"/>
      <c r="E16" s="360"/>
      <c r="F16" s="360"/>
      <c r="G16" s="360"/>
      <c r="H16" s="361"/>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4" t="s">
        <v>339</v>
      </c>
      <c r="C17" s="354"/>
      <c r="D17" s="354"/>
      <c r="E17" s="354"/>
      <c r="F17" s="354"/>
      <c r="G17" s="354"/>
      <c r="H17" s="354"/>
      <c r="I17" s="73">
        <f>SUMIF(FP!I:I,Doklady!$B$1&amp;A17,FP!D:D)</f>
        <v>17224</v>
      </c>
      <c r="T17" s="86"/>
    </row>
    <row r="18" spans="1:20" x14ac:dyDescent="0.2">
      <c r="A18" s="135" t="s">
        <v>340</v>
      </c>
      <c r="B18" s="354" t="s">
        <v>341</v>
      </c>
      <c r="C18" s="354"/>
      <c r="D18" s="354"/>
      <c r="E18" s="354"/>
      <c r="F18" s="354"/>
      <c r="G18" s="354"/>
      <c r="H18" s="354"/>
      <c r="I18" s="73">
        <f>SUMIF(FP!I:I,Doklady!$B$1&amp;A18,FP!D:D)</f>
        <v>0</v>
      </c>
    </row>
    <row r="19" spans="1:20" x14ac:dyDescent="0.2">
      <c r="A19" s="115" t="s">
        <v>342</v>
      </c>
      <c r="B19" s="354" t="s">
        <v>343</v>
      </c>
      <c r="C19" s="354"/>
      <c r="D19" s="354"/>
      <c r="E19" s="354"/>
      <c r="F19" s="354"/>
      <c r="G19" s="354"/>
      <c r="H19" s="354"/>
      <c r="I19" s="73">
        <f>SUMIF(FP!I:I,Doklady!$B$1&amp;A19,FP!D:D)</f>
        <v>0</v>
      </c>
    </row>
    <row r="20" spans="1:20" x14ac:dyDescent="0.2">
      <c r="A20" s="135" t="s">
        <v>344</v>
      </c>
      <c r="B20" s="343" t="s">
        <v>345</v>
      </c>
      <c r="C20" s="344"/>
      <c r="D20" s="344"/>
      <c r="E20" s="344"/>
      <c r="F20" s="344"/>
      <c r="G20" s="344"/>
      <c r="H20" s="345"/>
      <c r="I20" s="73">
        <f>SUMIF(FP!I:I,Doklady!$B$1&amp;A20,FP!D:D)</f>
        <v>0</v>
      </c>
      <c r="T20" s="86"/>
    </row>
    <row r="21" spans="1:20" x14ac:dyDescent="0.2">
      <c r="A21" s="115" t="s">
        <v>346</v>
      </c>
      <c r="B21" s="343" t="s">
        <v>347</v>
      </c>
      <c r="C21" s="344"/>
      <c r="D21" s="344"/>
      <c r="E21" s="344"/>
      <c r="F21" s="344"/>
      <c r="G21" s="344"/>
      <c r="H21" s="345"/>
      <c r="I21" s="73">
        <f>SUMIF(FP!I:I,Doklady!$B$1&amp;A21,FP!D:D)</f>
        <v>0</v>
      </c>
      <c r="T21" s="86"/>
    </row>
    <row r="22" spans="1:20" x14ac:dyDescent="0.2">
      <c r="A22" s="135" t="s">
        <v>348</v>
      </c>
      <c r="B22" s="362" t="s">
        <v>349</v>
      </c>
      <c r="C22" s="363"/>
      <c r="D22" s="363"/>
      <c r="E22" s="363"/>
      <c r="F22" s="363"/>
      <c r="G22" s="363"/>
      <c r="H22" s="364"/>
      <c r="I22" s="73">
        <f>SUMIF(FP!I:I,Doklady!$B$1&amp;A22,FP!D:D)</f>
        <v>0</v>
      </c>
      <c r="T22" s="86"/>
    </row>
    <row r="23" spans="1:20" x14ac:dyDescent="0.2">
      <c r="A23" s="115" t="s">
        <v>350</v>
      </c>
      <c r="B23" s="343" t="s">
        <v>351</v>
      </c>
      <c r="C23" s="344"/>
      <c r="D23" s="344"/>
      <c r="E23" s="344"/>
      <c r="F23" s="344"/>
      <c r="G23" s="344"/>
      <c r="H23" s="345"/>
      <c r="I23" s="73">
        <f>SUMIF(FP!I:I,Doklady!$B$1&amp;A23,FP!D:D)</f>
        <v>0</v>
      </c>
      <c r="T23" s="86"/>
    </row>
    <row r="24" spans="1:20" x14ac:dyDescent="0.2">
      <c r="A24" s="135" t="s">
        <v>352</v>
      </c>
      <c r="B24" s="343" t="s">
        <v>353</v>
      </c>
      <c r="C24" s="344"/>
      <c r="D24" s="344"/>
      <c r="E24" s="344"/>
      <c r="F24" s="344"/>
      <c r="G24" s="344"/>
      <c r="H24" s="345"/>
      <c r="I24" s="73">
        <f>SUMIF(FP!I:I,Doklady!$B$1&amp;A24,FP!D:D)</f>
        <v>0</v>
      </c>
      <c r="T24" s="86"/>
    </row>
    <row r="25" spans="1:20" x14ac:dyDescent="0.2">
      <c r="A25" s="115" t="s">
        <v>354</v>
      </c>
      <c r="B25" s="355" t="s">
        <v>355</v>
      </c>
      <c r="C25" s="356"/>
      <c r="D25" s="356"/>
      <c r="E25" s="356"/>
      <c r="F25" s="356"/>
      <c r="G25" s="356"/>
      <c r="H25" s="357"/>
      <c r="I25" s="73">
        <f>SUMIF(FP!I:I,Doklady!$B$1&amp;A25,FP!D:D)</f>
        <v>0</v>
      </c>
      <c r="T25" s="86"/>
    </row>
    <row r="26" spans="1:20" x14ac:dyDescent="0.2">
      <c r="A26" s="135" t="s">
        <v>356</v>
      </c>
      <c r="B26" s="343" t="s">
        <v>357</v>
      </c>
      <c r="C26" s="344"/>
      <c r="D26" s="344"/>
      <c r="E26" s="344"/>
      <c r="F26" s="344"/>
      <c r="G26" s="344"/>
      <c r="H26" s="345"/>
      <c r="I26" s="73">
        <f>SUMIF(FP!I:I,Doklady!$B$1&amp;A26,FP!D:D)</f>
        <v>0</v>
      </c>
      <c r="T26" s="86"/>
    </row>
    <row r="27" spans="1:20" x14ac:dyDescent="0.2">
      <c r="A27" s="115" t="s">
        <v>358</v>
      </c>
      <c r="B27" s="343" t="s">
        <v>359</v>
      </c>
      <c r="C27" s="344"/>
      <c r="D27" s="344"/>
      <c r="E27" s="344"/>
      <c r="F27" s="344"/>
      <c r="G27" s="344"/>
      <c r="H27" s="345"/>
      <c r="I27" s="73">
        <f>SUMIF(FP!I:I,Doklady!$B$1&amp;A27,FP!D:D)</f>
        <v>0</v>
      </c>
      <c r="T27" s="86"/>
    </row>
    <row r="28" spans="1:20" x14ac:dyDescent="0.2">
      <c r="A28" s="135" t="s">
        <v>360</v>
      </c>
      <c r="B28" s="343" t="s">
        <v>361</v>
      </c>
      <c r="C28" s="344"/>
      <c r="D28" s="344"/>
      <c r="E28" s="344"/>
      <c r="F28" s="344"/>
      <c r="G28" s="344"/>
      <c r="H28" s="345"/>
      <c r="I28" s="73">
        <f>SUMIF(FP!I:I,Doklady!$B$1&amp;A28,FP!D:D)</f>
        <v>0</v>
      </c>
      <c r="T28" s="86"/>
    </row>
    <row r="29" spans="1:20" x14ac:dyDescent="0.2">
      <c r="A29" s="115" t="s">
        <v>362</v>
      </c>
      <c r="B29" s="343" t="s">
        <v>363</v>
      </c>
      <c r="C29" s="344"/>
      <c r="D29" s="344"/>
      <c r="E29" s="344"/>
      <c r="F29" s="344"/>
      <c r="G29" s="344"/>
      <c r="H29" s="345"/>
      <c r="I29" s="73">
        <f>SUMIF(FP!I:I,Doklady!$B$1&amp;A29,FP!D:D)</f>
        <v>0</v>
      </c>
      <c r="T29" s="86"/>
    </row>
    <row r="30" spans="1:20" hidden="1" x14ac:dyDescent="0.2">
      <c r="A30" s="135" t="s">
        <v>364</v>
      </c>
      <c r="B30" s="343"/>
      <c r="C30" s="344"/>
      <c r="D30" s="344"/>
      <c r="E30" s="344"/>
      <c r="F30" s="344"/>
      <c r="G30" s="344"/>
      <c r="H30" s="345"/>
      <c r="I30" s="73">
        <f>SUMIF(FP!I:I,Doklady!$B$1&amp;A30,FP!D:D)</f>
        <v>0</v>
      </c>
      <c r="T30" s="86"/>
    </row>
    <row r="31" spans="1:20" hidden="1" x14ac:dyDescent="0.2">
      <c r="A31" s="115" t="s">
        <v>365</v>
      </c>
      <c r="B31" s="343"/>
      <c r="C31" s="344"/>
      <c r="D31" s="344"/>
      <c r="E31" s="344"/>
      <c r="F31" s="344"/>
      <c r="G31" s="344"/>
      <c r="H31" s="345"/>
      <c r="I31" s="73">
        <f>SUMIF(FP!I:I,Doklady!$B$1&amp;A31,FP!D:D)</f>
        <v>0</v>
      </c>
      <c r="T31" s="86"/>
    </row>
    <row r="32" spans="1:20" hidden="1" x14ac:dyDescent="0.2">
      <c r="A32" s="135" t="s">
        <v>366</v>
      </c>
      <c r="B32" s="365"/>
      <c r="C32" s="366"/>
      <c r="D32" s="366"/>
      <c r="E32" s="366"/>
      <c r="F32" s="366"/>
      <c r="G32" s="366"/>
      <c r="H32" s="367"/>
      <c r="I32" s="73">
        <f>SUMIF(FP!I:I,Doklady!$B$1&amp;A32,FP!D:D)</f>
        <v>0</v>
      </c>
      <c r="T32" s="86"/>
    </row>
    <row r="33" spans="1:21" hidden="1" x14ac:dyDescent="0.2">
      <c r="A33" s="115" t="s">
        <v>367</v>
      </c>
      <c r="B33" s="365"/>
      <c r="C33" s="366"/>
      <c r="D33" s="366"/>
      <c r="E33" s="366"/>
      <c r="F33" s="366"/>
      <c r="G33" s="366"/>
      <c r="H33" s="367"/>
      <c r="I33" s="73">
        <f>SUMIF(FP!I:I,Doklady!$B$1&amp;A33,FP!D:D)</f>
        <v>0</v>
      </c>
      <c r="T33" s="86"/>
    </row>
    <row r="34" spans="1:21" hidden="1" x14ac:dyDescent="0.2">
      <c r="A34" s="135" t="s">
        <v>368</v>
      </c>
      <c r="B34" s="368"/>
      <c r="C34" s="368"/>
      <c r="D34" s="368"/>
      <c r="E34" s="368"/>
      <c r="F34" s="368"/>
      <c r="G34" s="368"/>
      <c r="H34" s="368"/>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335</v>
      </c>
      <c r="B38" s="67" t="str">
        <f>"Šport "&amp;K40</f>
        <v>Šport dráhový golf</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3444.8</v>
      </c>
      <c r="G39" s="78">
        <f>+MAX(I39-C39-D39-E39-F39-H39,0)</f>
        <v>13779.2</v>
      </c>
      <c r="H39" s="78">
        <f>+IFERROR(VLOOKUP(K40&amp;" - kapitálové transfery",B$53:C$90,2,0),0)</f>
        <v>0</v>
      </c>
      <c r="I39" s="73">
        <f>SUMIF(FP!K:K,K40,FP!D:D)</f>
        <v>17224</v>
      </c>
      <c r="L39" s="84">
        <f>COUNTIF(FP!N:N,Doklady!B1&amp;"aK")</f>
        <v>0</v>
      </c>
      <c r="T39" s="86"/>
    </row>
    <row r="40" spans="1:21" x14ac:dyDescent="0.2">
      <c r="A40" s="115" t="s">
        <v>338</v>
      </c>
      <c r="B40" s="116" t="s">
        <v>377</v>
      </c>
      <c r="C40" s="78">
        <f>DSUM(Doklady!A103:J10000,"GGG",Spolu!L40:M42)</f>
        <v>0</v>
      </c>
      <c r="D40" s="78">
        <f>DSUM(Doklady!A103:J10000,"GGG",Spolu!N40:O42)</f>
        <v>1630</v>
      </c>
      <c r="E40" s="78">
        <f>DSUM(Doklady!A103:J10000,"GGG",Spolu!P40:Q42)</f>
        <v>11766.23</v>
      </c>
      <c r="F40" s="78">
        <f>DSUM(Doklady!A103:J10000,"GGG",Spolu!R40:S42)</f>
        <v>3427.77</v>
      </c>
      <c r="G40" s="78">
        <f>DSUM(Doklady!A103:J10000,"GGG",Spolu!T40:U42)-H40</f>
        <v>400</v>
      </c>
      <c r="H40" s="78">
        <f>+IFERROR(VLOOKUP(K40&amp;" - kapitálové transfery",B$53:D$90,3,0),0)</f>
        <v>0</v>
      </c>
      <c r="I40" s="73">
        <f>+C40+D40+E40+F40+G40+H40</f>
        <v>17224</v>
      </c>
      <c r="J40" s="218" t="str">
        <f>+K45</f>
        <v>.</v>
      </c>
      <c r="K40" s="218" t="str">
        <f>IF(L38&gt;0,INDEX(FP!K:K,Doklady!B2),".")</f>
        <v>dráhový golf</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dráhový golf - bežné transfery</v>
      </c>
      <c r="M41" s="120">
        <v>1</v>
      </c>
      <c r="N41" s="161" t="str">
        <f>+L41</f>
        <v>a - dráhový golf - bežné transfery</v>
      </c>
      <c r="O41" s="120">
        <v>2</v>
      </c>
      <c r="P41" s="161" t="str">
        <f>+L41</f>
        <v>a - dráhový golf - bežné transfery</v>
      </c>
      <c r="Q41" s="120">
        <v>3</v>
      </c>
      <c r="R41" s="161" t="str">
        <f>+L41</f>
        <v>a - dráhový golf - bežné transfery</v>
      </c>
      <c r="S41" s="120">
        <v>4</v>
      </c>
      <c r="T41" s="161" t="str">
        <f>+L41</f>
        <v>a - dráhový golf - bežné transfery</v>
      </c>
      <c r="U41" s="120">
        <v>5</v>
      </c>
    </row>
    <row r="42" spans="1:21" ht="10.5" customHeight="1" x14ac:dyDescent="0.2">
      <c r="A42" s="115" t="s">
        <v>338</v>
      </c>
      <c r="B42" s="116" t="s">
        <v>380</v>
      </c>
      <c r="C42" s="73">
        <f>+C40</f>
        <v>0</v>
      </c>
      <c r="D42" s="216">
        <f>+D40</f>
        <v>1630</v>
      </c>
      <c r="E42" s="216">
        <f>+E40</f>
        <v>11766.23</v>
      </c>
      <c r="F42" s="216">
        <f>+MIN(F39:F40)</f>
        <v>3427.77</v>
      </c>
      <c r="G42" s="216">
        <f>+MIN(G39+MAX(F39-F40,0)-MAX(E40-E39,0)-MAX(D40-D39,0)-MAX(C40-C39,0),G40)</f>
        <v>400</v>
      </c>
      <c r="H42" s="216">
        <f>+MIN(H39:H40)</f>
        <v>0</v>
      </c>
      <c r="I42" s="73">
        <f>+C42+D42+E42+MIN(F39:F40)+G42+H42</f>
        <v>17224</v>
      </c>
      <c r="J42" s="219">
        <f>+K47</f>
        <v>0</v>
      </c>
      <c r="K42" s="219">
        <f>+I42-H42</f>
        <v>17224</v>
      </c>
      <c r="L42" s="161" t="str">
        <f>+SUBSTITUTE(L41,"bežné","kapitálové")</f>
        <v>a - dráhový golf - kapitálové transfery</v>
      </c>
      <c r="M42" s="120">
        <v>1</v>
      </c>
      <c r="N42" s="161" t="str">
        <f>+L42</f>
        <v>a - dráhový golf - kapitálové transfery</v>
      </c>
      <c r="O42" s="120">
        <v>2</v>
      </c>
      <c r="P42" s="161" t="str">
        <f>+L42</f>
        <v>a - dráhový golf - kapitálové transfery</v>
      </c>
      <c r="Q42" s="120">
        <v>3</v>
      </c>
      <c r="R42" s="161" t="str">
        <f>+L42</f>
        <v>a - dráhový golf - kapitálové transfery</v>
      </c>
      <c r="S42" s="120">
        <v>4</v>
      </c>
      <c r="T42" s="161" t="str">
        <f>+L42</f>
        <v>a - dráhový golf - kapitálové transfery</v>
      </c>
      <c r="U42" s="120">
        <v>5</v>
      </c>
    </row>
    <row r="43" spans="1:21" ht="31.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41"/>
      <c r="B50" s="342"/>
      <c r="C50" s="342"/>
      <c r="D50" s="342"/>
      <c r="E50" s="342"/>
      <c r="F50" s="342"/>
      <c r="G50" s="342"/>
      <c r="H50" s="342"/>
      <c r="I50" s="342"/>
      <c r="T50" s="86"/>
    </row>
    <row r="51" spans="1:20" x14ac:dyDescent="0.2">
      <c r="A51" s="112"/>
      <c r="B51" s="113"/>
      <c r="C51" s="111"/>
      <c r="D51" s="114"/>
      <c r="E51" s="114"/>
      <c r="F51" s="114"/>
      <c r="G51" s="222"/>
      <c r="H51" s="114"/>
      <c r="I51" s="114"/>
      <c r="T51" s="86"/>
    </row>
    <row r="52" spans="1:20" ht="21"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dráhový golf - bežné transfery</v>
      </c>
      <c r="C53" s="73">
        <f>IF(A53&lt;&gt;"",INDEX(FP!D:D,Doklady!B$2+(ROW()-53)),"")</f>
        <v>17224</v>
      </c>
      <c r="D53" s="73">
        <f>IF(A53&lt;&gt;"",Doklady!I1-Doklady!J1,"")</f>
        <v>17224</v>
      </c>
      <c r="E53" s="73">
        <f>IF(A53&lt;&gt;"",MIN(D53,C53)*Doklady!C1/(1-Doklady!C1),"")</f>
        <v>0</v>
      </c>
      <c r="F53" s="71">
        <f>IF(A53&lt;&gt;"",Doklady!J1,"")</f>
        <v>0</v>
      </c>
      <c r="G53" s="73">
        <f>+IFERROR(HLOOKUP(IF(RIGHT(B53,15)="bežné transfery",LEFT(B53,LEN(B53)-18),0),$J$40:$K$42,3,0),MIN(C53,D53))</f>
        <v>17224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17224</v>
      </c>
      <c r="D130" s="228">
        <f t="shared" ref="D130:I130" si="9">SUM(D53:D129)</f>
        <v>17224</v>
      </c>
      <c r="E130" s="228">
        <f t="shared" si="9"/>
        <v>0</v>
      </c>
      <c r="F130" s="228">
        <f t="shared" si="9"/>
        <v>0</v>
      </c>
      <c r="G130" s="228">
        <f t="shared" si="9"/>
        <v>17224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395</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396</v>
      </c>
      <c r="B139" s="9"/>
      <c r="C139" s="74"/>
      <c r="D139" s="74"/>
      <c r="E139" s="74"/>
      <c r="F139" s="74"/>
      <c r="G139" s="74"/>
      <c r="H139" s="74"/>
      <c r="I139" s="74"/>
      <c r="J139" s="85"/>
    </row>
    <row r="140" spans="1:26" ht="12.5" x14ac:dyDescent="0.25">
      <c r="A140" s="9"/>
      <c r="B140" s="281"/>
      <c r="C140" s="229"/>
      <c r="D140" s="358"/>
      <c r="E140" s="358"/>
      <c r="F140" s="358"/>
      <c r="G140" s="358"/>
      <c r="H140" s="358"/>
      <c r="I140" s="358"/>
      <c r="J140" s="85"/>
    </row>
    <row r="141" spans="1:26" ht="68.25" customHeight="1" x14ac:dyDescent="0.25">
      <c r="A141" s="9"/>
      <c r="B141" s="283" t="s">
        <v>397</v>
      </c>
      <c r="C141" s="214"/>
      <c r="D141" s="338" t="s">
        <v>398</v>
      </c>
      <c r="E141" s="338"/>
      <c r="F141" s="338"/>
      <c r="G141" s="338"/>
      <c r="H141" s="338"/>
      <c r="I141" s="338"/>
      <c r="J141" s="85"/>
    </row>
    <row r="142" spans="1:26" ht="12.5" x14ac:dyDescent="0.25">
      <c r="A142" s="9"/>
      <c r="B142" s="282"/>
      <c r="C142" s="214"/>
      <c r="D142" s="263"/>
      <c r="E142" s="263"/>
      <c r="F142" s="263"/>
      <c r="G142" s="263"/>
      <c r="H142" s="263"/>
      <c r="I142" s="263"/>
      <c r="J142" s="85"/>
    </row>
    <row r="143" spans="1:26" ht="12.5" x14ac:dyDescent="0.25">
      <c r="A143" s="9"/>
      <c r="B143" s="282"/>
      <c r="C143" s="214"/>
      <c r="D143" s="263"/>
      <c r="E143" s="263"/>
      <c r="F143" s="263"/>
      <c r="G143" s="263"/>
      <c r="H143" s="263"/>
      <c r="I143" s="263"/>
      <c r="J143" s="85"/>
    </row>
    <row r="144" spans="1:26" ht="12.5" x14ac:dyDescent="0.25">
      <c r="A144" s="9"/>
      <c r="B144" s="283"/>
      <c r="C144" s="214"/>
      <c r="D144" s="263"/>
      <c r="E144" s="263"/>
      <c r="F144" s="263"/>
      <c r="G144" s="263"/>
      <c r="H144" s="263"/>
      <c r="I144" s="263"/>
      <c r="J144" s="85"/>
    </row>
    <row r="145" spans="2:2" ht="12.5" x14ac:dyDescent="0.25">
      <c r="B145"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10" priority="43" stopIfTrue="1" operator="lessThanOrEqual">
      <formula>0</formula>
    </cfRule>
    <cfRule type="cellIs" dxfId="109" priority="44" stopIfTrue="1" operator="greaterThan">
      <formula>0</formula>
    </cfRule>
  </conditionalFormatting>
  <conditionalFormatting sqref="D53:D129">
    <cfRule type="expression" dxfId="108" priority="31" stopIfTrue="1">
      <formula>$C53=$D53</formula>
    </cfRule>
    <cfRule type="expression" dxfId="107" priority="33" stopIfTrue="1">
      <formula>$C53&lt;&gt;$D53</formula>
    </cfRule>
  </conditionalFormatting>
  <conditionalFormatting sqref="E9:F9">
    <cfRule type="expression" dxfId="106" priority="38" stopIfTrue="1">
      <formula>SUM($E$10:$F$14)&gt;0</formula>
    </cfRule>
  </conditionalFormatting>
  <conditionalFormatting sqref="G53:G129">
    <cfRule type="expression" dxfId="105" priority="13" stopIfTrue="1">
      <formula>$C53=$G53</formula>
    </cfRule>
    <cfRule type="expression" dxfId="104" priority="14" stopIfTrue="1">
      <formula>$C53&lt;&gt;$G53</formula>
    </cfRule>
  </conditionalFormatting>
  <conditionalFormatting sqref="I42">
    <cfRule type="cellIs" dxfId="103" priority="1" stopIfTrue="1" operator="greaterThan">
      <formula>0</formula>
    </cfRule>
  </conditionalFormatting>
  <conditionalFormatting sqref="I47">
    <cfRule type="cellIs" dxfId="102" priority="15" stopIfTrue="1" operator="greaterThan">
      <formula>0</formula>
    </cfRule>
  </conditionalFormatting>
  <conditionalFormatting sqref="I53:I129">
    <cfRule type="cellIs" dxfId="101" priority="40" stopIfTrue="1" operator="equal">
      <formula>0</formula>
    </cfRule>
    <cfRule type="cellIs" dxfId="10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opLeftCell="A100" zoomScaleNormal="100" workbookViewId="0">
      <selection activeCell="H123" sqref="H123"/>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dráhový golf - bežné transfery</v>
      </c>
      <c r="B1" s="232" t="str">
        <f>INDEX(Adr!A:A,B102+1)</f>
        <v>31806431</v>
      </c>
      <c r="C1" s="233">
        <f>IF(ROW()&lt;=B$3,INDEX(FP!E:E,B$2+ROW()-1),"")</f>
        <v>0</v>
      </c>
      <c r="D1" s="234" t="str">
        <f>IF(ROW()&lt;=B$3,INDEX(FP!F:F,B$2+ROW()-1),"")</f>
        <v>a</v>
      </c>
      <c r="E1" s="234"/>
      <c r="F1" s="234" t="str">
        <f>IF(ROW()&lt;=B$3,INDEX(FP!G:G,B$2+ROW()-1),"")</f>
        <v>026 02</v>
      </c>
      <c r="G1" s="234"/>
      <c r="H1" s="235" t="str">
        <f>IF(ROW()&lt;=B$3,INDEX(FP!C:C,B$2+ROW()-1),"")</f>
        <v>dráhový golf - bežné transfery</v>
      </c>
      <c r="I1" s="236">
        <f t="shared" ref="I1:I6" si="0">IF(ROW()&lt;=B$3,SUMIF(A$107:A$10042,A1,I$107:I$10042),"")</f>
        <v>17224</v>
      </c>
      <c r="J1" s="236">
        <f t="shared" ref="J1:J32" si="1">IF(ROW()&lt;=B$3,SUMIFS(I$103:I$50042,A$103:A$50042,K1,J$103:J$50042,L1),"")</f>
        <v>0</v>
      </c>
      <c r="K1" s="110" t="str">
        <f>$A1</f>
        <v>a - dráhový golf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64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x14ac:dyDescent="0.35">
      <c r="A100" s="315" t="s">
        <v>1505</v>
      </c>
      <c r="B100" s="315"/>
      <c r="C100" s="315"/>
      <c r="D100" s="315"/>
      <c r="E100" s="315"/>
      <c r="F100" s="315"/>
      <c r="G100" s="315"/>
      <c r="H100" s="315"/>
      <c r="I100" s="317" t="s">
        <v>1488</v>
      </c>
      <c r="J100" s="317"/>
      <c r="K100" s="89"/>
    </row>
    <row r="101" spans="1:25" ht="15.5" x14ac:dyDescent="0.35">
      <c r="A101" s="318"/>
      <c r="B101" s="318"/>
      <c r="C101" s="318"/>
      <c r="D101" s="318"/>
      <c r="E101" s="318"/>
      <c r="F101" s="318"/>
      <c r="G101" s="318"/>
      <c r="H101" s="318"/>
      <c r="I101" s="316">
        <v>45887</v>
      </c>
      <c r="J101" s="316"/>
    </row>
    <row r="102" spans="1:25" ht="14" x14ac:dyDescent="0.3">
      <c r="A102" s="249" t="s">
        <v>403</v>
      </c>
      <c r="B102" s="250">
        <v>59</v>
      </c>
      <c r="C102" s="250"/>
      <c r="D102" s="251"/>
      <c r="E102" s="251"/>
      <c r="F102" s="251"/>
      <c r="G102" s="251"/>
      <c r="H102" s="251"/>
      <c r="I102" s="86"/>
      <c r="J102" s="220"/>
    </row>
    <row r="103" spans="1:25" s="83" customFormat="1" ht="10.5"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19" t="s">
        <v>412</v>
      </c>
      <c r="B105" s="320"/>
      <c r="C105" s="320"/>
      <c r="D105" s="320"/>
      <c r="E105" s="320"/>
      <c r="F105" s="320"/>
      <c r="G105" s="320"/>
      <c r="H105" s="320"/>
      <c r="I105" s="320"/>
      <c r="J105" s="32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1506</v>
      </c>
      <c r="B107" s="14" t="s">
        <v>1509</v>
      </c>
      <c r="C107" s="14" t="s">
        <v>1510</v>
      </c>
      <c r="D107" s="16">
        <v>45860</v>
      </c>
      <c r="E107" s="16">
        <v>45866</v>
      </c>
      <c r="F107" s="14" t="s">
        <v>1511</v>
      </c>
      <c r="G107" s="14" t="s">
        <v>1512</v>
      </c>
      <c r="H107" s="14" t="s">
        <v>1513</v>
      </c>
      <c r="I107" s="15">
        <v>359.8</v>
      </c>
      <c r="J107" s="77">
        <v>2</v>
      </c>
      <c r="K107" s="92"/>
    </row>
    <row r="108" spans="1:25" ht="20" x14ac:dyDescent="0.25">
      <c r="A108" s="14" t="s">
        <v>1506</v>
      </c>
      <c r="B108" s="14" t="s">
        <v>1509</v>
      </c>
      <c r="C108" s="14" t="s">
        <v>1514</v>
      </c>
      <c r="D108" s="16">
        <v>45860</v>
      </c>
      <c r="E108" s="16">
        <v>45866</v>
      </c>
      <c r="F108" s="14" t="s">
        <v>1511</v>
      </c>
      <c r="G108" s="14" t="s">
        <v>1512</v>
      </c>
      <c r="H108" s="14" t="s">
        <v>1513</v>
      </c>
      <c r="I108" s="15">
        <v>397.9</v>
      </c>
      <c r="J108" s="77">
        <v>2</v>
      </c>
      <c r="K108" s="92"/>
    </row>
    <row r="109" spans="1:25" ht="20" x14ac:dyDescent="0.25">
      <c r="A109" s="14" t="s">
        <v>1506</v>
      </c>
      <c r="B109" s="14" t="s">
        <v>1509</v>
      </c>
      <c r="C109" s="14" t="s">
        <v>1515</v>
      </c>
      <c r="D109" s="16">
        <v>45672</v>
      </c>
      <c r="E109" s="16">
        <v>45762</v>
      </c>
      <c r="F109" s="14" t="s">
        <v>1511</v>
      </c>
      <c r="G109" s="14" t="s">
        <v>1516</v>
      </c>
      <c r="H109" s="14" t="s">
        <v>1517</v>
      </c>
      <c r="I109" s="15">
        <v>73.3</v>
      </c>
      <c r="J109" s="77">
        <v>2</v>
      </c>
      <c r="K109" s="92"/>
    </row>
    <row r="110" spans="1:25" ht="20" x14ac:dyDescent="0.25">
      <c r="A110" s="14" t="s">
        <v>1506</v>
      </c>
      <c r="B110" s="14" t="s">
        <v>1509</v>
      </c>
      <c r="C110" s="14" t="s">
        <v>1518</v>
      </c>
      <c r="D110" s="16">
        <v>45719</v>
      </c>
      <c r="E110" s="16">
        <v>45762</v>
      </c>
      <c r="F110" s="14" t="s">
        <v>1511</v>
      </c>
      <c r="G110" s="14" t="s">
        <v>1516</v>
      </c>
      <c r="H110" s="14" t="s">
        <v>1517</v>
      </c>
      <c r="I110" s="15">
        <v>66.95</v>
      </c>
      <c r="J110" s="77">
        <v>2</v>
      </c>
      <c r="K110" s="92"/>
    </row>
    <row r="111" spans="1:25" ht="20" x14ac:dyDescent="0.25">
      <c r="A111" s="14" t="s">
        <v>1506</v>
      </c>
      <c r="B111" s="14" t="s">
        <v>1509</v>
      </c>
      <c r="C111" s="14" t="s">
        <v>173</v>
      </c>
      <c r="D111" s="16">
        <v>45811</v>
      </c>
      <c r="E111" s="16"/>
      <c r="F111" s="14" t="s">
        <v>1511</v>
      </c>
      <c r="G111" s="14" t="s">
        <v>1516</v>
      </c>
      <c r="H111" s="14" t="s">
        <v>1517</v>
      </c>
      <c r="I111" s="15">
        <v>20.3</v>
      </c>
      <c r="J111" s="77">
        <v>2</v>
      </c>
      <c r="K111" s="92"/>
    </row>
    <row r="112" spans="1:25" ht="20" x14ac:dyDescent="0.25">
      <c r="A112" s="14" t="s">
        <v>1506</v>
      </c>
      <c r="B112" s="14" t="s">
        <v>1509</v>
      </c>
      <c r="C112" s="14" t="s">
        <v>182</v>
      </c>
      <c r="D112" s="16">
        <v>45691</v>
      </c>
      <c r="E112" s="16">
        <v>45762</v>
      </c>
      <c r="F112" s="14" t="s">
        <v>1511</v>
      </c>
      <c r="G112" s="14" t="s">
        <v>1516</v>
      </c>
      <c r="H112" s="14" t="s">
        <v>1517</v>
      </c>
      <c r="I112" s="15">
        <v>11.75</v>
      </c>
      <c r="J112" s="77">
        <v>2</v>
      </c>
      <c r="K112" s="92"/>
    </row>
    <row r="113" spans="1:11" ht="40" x14ac:dyDescent="0.25">
      <c r="A113" s="14" t="s">
        <v>1506</v>
      </c>
      <c r="B113" s="14" t="s">
        <v>1519</v>
      </c>
      <c r="C113" s="14" t="s">
        <v>1569</v>
      </c>
      <c r="D113" s="16">
        <v>45806</v>
      </c>
      <c r="E113" s="16">
        <v>45806</v>
      </c>
      <c r="F113" s="14" t="s">
        <v>1520</v>
      </c>
      <c r="G113" s="314" t="s">
        <v>1521</v>
      </c>
      <c r="H113" s="314" t="s">
        <v>1522</v>
      </c>
      <c r="I113" s="15">
        <v>700</v>
      </c>
      <c r="J113" s="77">
        <v>2</v>
      </c>
      <c r="K113" s="92"/>
    </row>
    <row r="114" spans="1:11" ht="30" x14ac:dyDescent="0.25">
      <c r="A114" s="14" t="s">
        <v>1506</v>
      </c>
      <c r="B114" s="14" t="s">
        <v>1523</v>
      </c>
      <c r="C114" s="14"/>
      <c r="D114" s="16">
        <v>45681</v>
      </c>
      <c r="E114" s="16">
        <v>45685</v>
      </c>
      <c r="F114" s="14" t="s">
        <v>1524</v>
      </c>
      <c r="G114" s="14"/>
      <c r="H114" s="14" t="s">
        <v>1525</v>
      </c>
      <c r="I114" s="15">
        <v>225</v>
      </c>
      <c r="J114" s="77">
        <v>3</v>
      </c>
      <c r="K114" s="92"/>
    </row>
    <row r="115" spans="1:11" ht="30" x14ac:dyDescent="0.25">
      <c r="A115" s="14" t="s">
        <v>1506</v>
      </c>
      <c r="B115" s="14" t="s">
        <v>1523</v>
      </c>
      <c r="C115" s="14"/>
      <c r="D115" s="16">
        <v>45681</v>
      </c>
      <c r="E115" s="16">
        <v>45685</v>
      </c>
      <c r="F115" s="14" t="s">
        <v>1524</v>
      </c>
      <c r="G115" s="14"/>
      <c r="H115" s="14" t="s">
        <v>1526</v>
      </c>
      <c r="I115" s="15">
        <v>225</v>
      </c>
      <c r="J115" s="77">
        <v>3</v>
      </c>
      <c r="K115" s="92"/>
    </row>
    <row r="116" spans="1:11" ht="30" x14ac:dyDescent="0.25">
      <c r="A116" s="14" t="s">
        <v>1506</v>
      </c>
      <c r="B116" s="14" t="s">
        <v>1523</v>
      </c>
      <c r="C116" s="14"/>
      <c r="D116" s="16">
        <v>45681</v>
      </c>
      <c r="E116" s="16">
        <v>45685</v>
      </c>
      <c r="F116" s="14" t="s">
        <v>1524</v>
      </c>
      <c r="G116" s="14"/>
      <c r="H116" s="14" t="s">
        <v>1527</v>
      </c>
      <c r="I116" s="15">
        <v>225</v>
      </c>
      <c r="J116" s="77">
        <v>3</v>
      </c>
      <c r="K116" s="92"/>
    </row>
    <row r="117" spans="1:11" ht="30" x14ac:dyDescent="0.25">
      <c r="A117" s="14" t="s">
        <v>1506</v>
      </c>
      <c r="B117" s="14" t="s">
        <v>1523</v>
      </c>
      <c r="C117" s="14"/>
      <c r="D117" s="16">
        <v>45681</v>
      </c>
      <c r="E117" s="16">
        <v>45685</v>
      </c>
      <c r="F117" s="14" t="s">
        <v>1524</v>
      </c>
      <c r="G117" s="14"/>
      <c r="H117" s="14" t="s">
        <v>1528</v>
      </c>
      <c r="I117" s="15">
        <v>225</v>
      </c>
      <c r="J117" s="77">
        <v>3</v>
      </c>
      <c r="K117" s="92"/>
    </row>
    <row r="118" spans="1:11" ht="30" x14ac:dyDescent="0.25">
      <c r="A118" s="14" t="s">
        <v>1506</v>
      </c>
      <c r="B118" s="14" t="s">
        <v>1523</v>
      </c>
      <c r="C118" s="14"/>
      <c r="D118" s="16">
        <v>45681</v>
      </c>
      <c r="E118" s="16">
        <v>45685</v>
      </c>
      <c r="F118" s="14" t="s">
        <v>1524</v>
      </c>
      <c r="G118" s="14"/>
      <c r="H118" s="14" t="s">
        <v>1529</v>
      </c>
      <c r="I118" s="15">
        <v>225</v>
      </c>
      <c r="J118" s="77">
        <v>3</v>
      </c>
      <c r="K118" s="92"/>
    </row>
    <row r="119" spans="1:11" ht="30" x14ac:dyDescent="0.25">
      <c r="A119" s="14" t="s">
        <v>1506</v>
      </c>
      <c r="B119" s="14" t="s">
        <v>1523</v>
      </c>
      <c r="C119" s="14"/>
      <c r="D119" s="16">
        <v>45681</v>
      </c>
      <c r="E119" s="16">
        <v>45685</v>
      </c>
      <c r="F119" s="14" t="s">
        <v>1524</v>
      </c>
      <c r="G119" s="14"/>
      <c r="H119" s="14" t="s">
        <v>1530</v>
      </c>
      <c r="I119" s="15">
        <v>225</v>
      </c>
      <c r="J119" s="77">
        <v>3</v>
      </c>
      <c r="K119" s="92"/>
    </row>
    <row r="120" spans="1:11" ht="40" x14ac:dyDescent="0.25">
      <c r="A120" s="14" t="s">
        <v>1506</v>
      </c>
      <c r="B120" s="14" t="s">
        <v>1523</v>
      </c>
      <c r="C120" s="14" t="s">
        <v>1531</v>
      </c>
      <c r="D120" s="16">
        <v>45679</v>
      </c>
      <c r="E120" s="16">
        <v>45685</v>
      </c>
      <c r="F120" s="14" t="s">
        <v>1570</v>
      </c>
      <c r="G120" s="14" t="s">
        <v>1532</v>
      </c>
      <c r="H120" s="14" t="s">
        <v>1533</v>
      </c>
      <c r="I120" s="15">
        <v>1350</v>
      </c>
      <c r="J120" s="77">
        <v>3</v>
      </c>
      <c r="K120" s="92"/>
    </row>
    <row r="121" spans="1:11" ht="40" x14ac:dyDescent="0.25">
      <c r="A121" s="14" t="s">
        <v>1506</v>
      </c>
      <c r="B121" s="14" t="s">
        <v>1534</v>
      </c>
      <c r="C121" s="14" t="s">
        <v>1568</v>
      </c>
      <c r="D121" s="16">
        <v>45806</v>
      </c>
      <c r="E121" s="16"/>
      <c r="F121" s="14" t="s">
        <v>1535</v>
      </c>
      <c r="G121" s="314" t="s">
        <v>1521</v>
      </c>
      <c r="H121" s="314" t="s">
        <v>1522</v>
      </c>
      <c r="I121" s="15">
        <v>700</v>
      </c>
      <c r="J121" s="77">
        <v>3</v>
      </c>
      <c r="K121" s="92"/>
    </row>
    <row r="122" spans="1:11" ht="40" x14ac:dyDescent="0.25">
      <c r="A122" s="14" t="s">
        <v>1506</v>
      </c>
      <c r="B122" s="14" t="s">
        <v>1536</v>
      </c>
      <c r="C122" s="14" t="s">
        <v>1537</v>
      </c>
      <c r="D122" s="16">
        <v>45845</v>
      </c>
      <c r="E122" s="16">
        <v>45845</v>
      </c>
      <c r="F122" s="14" t="s">
        <v>1564</v>
      </c>
      <c r="G122" s="314" t="s">
        <v>1521</v>
      </c>
      <c r="H122" s="314" t="s">
        <v>1522</v>
      </c>
      <c r="I122" s="15">
        <v>900</v>
      </c>
      <c r="J122" s="77">
        <v>3</v>
      </c>
      <c r="K122" s="92"/>
    </row>
    <row r="123" spans="1:11" ht="40" x14ac:dyDescent="0.25">
      <c r="A123" s="14" t="s">
        <v>1506</v>
      </c>
      <c r="B123" s="14" t="s">
        <v>1559</v>
      </c>
      <c r="C123" s="14" t="s">
        <v>1560</v>
      </c>
      <c r="D123" s="16">
        <v>45902</v>
      </c>
      <c r="E123" s="16"/>
      <c r="F123" s="14" t="s">
        <v>1565</v>
      </c>
      <c r="G123" s="14" t="s">
        <v>1561</v>
      </c>
      <c r="H123" s="14" t="s">
        <v>1562</v>
      </c>
      <c r="I123" s="15">
        <v>2592.8200000000002</v>
      </c>
      <c r="J123" s="77">
        <v>3</v>
      </c>
      <c r="K123" s="92"/>
    </row>
    <row r="124" spans="1:11" ht="40" x14ac:dyDescent="0.25">
      <c r="A124" s="14" t="s">
        <v>1506</v>
      </c>
      <c r="B124" s="14" t="s">
        <v>1567</v>
      </c>
      <c r="C124" s="14"/>
      <c r="D124" s="16">
        <v>45889</v>
      </c>
      <c r="E124" s="16"/>
      <c r="F124" s="14" t="s">
        <v>1563</v>
      </c>
      <c r="G124" s="14"/>
      <c r="H124" s="14" t="s">
        <v>1525</v>
      </c>
      <c r="I124" s="15">
        <v>720</v>
      </c>
      <c r="J124" s="77">
        <v>3</v>
      </c>
      <c r="K124" s="92"/>
    </row>
    <row r="125" spans="1:11" ht="40" x14ac:dyDescent="0.25">
      <c r="A125" s="14" t="s">
        <v>1506</v>
      </c>
      <c r="B125" s="14" t="s">
        <v>1567</v>
      </c>
      <c r="C125" s="14"/>
      <c r="D125" s="16">
        <v>45889</v>
      </c>
      <c r="E125" s="16"/>
      <c r="F125" s="14" t="s">
        <v>1563</v>
      </c>
      <c r="G125" s="14"/>
      <c r="H125" s="14" t="s">
        <v>1526</v>
      </c>
      <c r="I125" s="15">
        <v>720</v>
      </c>
      <c r="J125" s="77">
        <v>3</v>
      </c>
      <c r="K125" s="92"/>
    </row>
    <row r="126" spans="1:11" ht="40" x14ac:dyDescent="0.25">
      <c r="A126" s="14" t="s">
        <v>1506</v>
      </c>
      <c r="B126" s="14" t="s">
        <v>1567</v>
      </c>
      <c r="C126" s="14"/>
      <c r="D126" s="16">
        <v>45889</v>
      </c>
      <c r="E126" s="16"/>
      <c r="F126" s="14" t="s">
        <v>1563</v>
      </c>
      <c r="G126" s="14"/>
      <c r="H126" s="14" t="s">
        <v>1527</v>
      </c>
      <c r="I126" s="15">
        <v>720</v>
      </c>
      <c r="J126" s="77">
        <v>3</v>
      </c>
      <c r="K126" s="92"/>
    </row>
    <row r="127" spans="1:11" ht="40" x14ac:dyDescent="0.25">
      <c r="A127" s="14" t="s">
        <v>1506</v>
      </c>
      <c r="B127" s="14" t="s">
        <v>1567</v>
      </c>
      <c r="C127" s="14"/>
      <c r="D127" s="16">
        <v>45889</v>
      </c>
      <c r="E127" s="16"/>
      <c r="F127" s="14" t="s">
        <v>1563</v>
      </c>
      <c r="G127" s="14"/>
      <c r="H127" s="14" t="s">
        <v>1528</v>
      </c>
      <c r="I127" s="15">
        <v>720</v>
      </c>
      <c r="J127" s="77">
        <v>3</v>
      </c>
      <c r="K127" s="92"/>
    </row>
    <row r="128" spans="1:11" ht="40" x14ac:dyDescent="0.25">
      <c r="A128" s="14" t="s">
        <v>1506</v>
      </c>
      <c r="B128" s="14" t="s">
        <v>1567</v>
      </c>
      <c r="C128" s="14"/>
      <c r="D128" s="16">
        <v>45889</v>
      </c>
      <c r="E128" s="16">
        <v>45946</v>
      </c>
      <c r="F128" s="14" t="s">
        <v>1563</v>
      </c>
      <c r="G128" s="14"/>
      <c r="H128" s="14" t="s">
        <v>1529</v>
      </c>
      <c r="I128" s="15">
        <v>720</v>
      </c>
      <c r="J128" s="77">
        <v>3</v>
      </c>
      <c r="K128" s="92"/>
    </row>
    <row r="129" spans="1:11" ht="40" x14ac:dyDescent="0.25">
      <c r="A129" s="14" t="s">
        <v>1506</v>
      </c>
      <c r="B129" s="14" t="s">
        <v>1567</v>
      </c>
      <c r="C129" s="14"/>
      <c r="D129" s="16">
        <v>45889</v>
      </c>
      <c r="E129" s="16">
        <v>45946</v>
      </c>
      <c r="F129" s="14" t="s">
        <v>1563</v>
      </c>
      <c r="G129" s="14"/>
      <c r="H129" s="14" t="s">
        <v>1530</v>
      </c>
      <c r="I129" s="15">
        <v>720</v>
      </c>
      <c r="J129" s="77">
        <v>3</v>
      </c>
      <c r="K129" s="92"/>
    </row>
    <row r="130" spans="1:11" ht="40" x14ac:dyDescent="0.25">
      <c r="A130" s="14" t="s">
        <v>1506</v>
      </c>
      <c r="B130" s="14" t="s">
        <v>1567</v>
      </c>
      <c r="C130" s="14"/>
      <c r="D130" s="16">
        <v>45889</v>
      </c>
      <c r="E130" s="16">
        <v>45946</v>
      </c>
      <c r="F130" s="14" t="s">
        <v>1563</v>
      </c>
      <c r="G130" s="14"/>
      <c r="H130" s="14" t="s">
        <v>1566</v>
      </c>
      <c r="I130" s="15">
        <v>553.41</v>
      </c>
      <c r="J130" s="77">
        <v>3</v>
      </c>
      <c r="K130" s="92"/>
    </row>
    <row r="131" spans="1:11" ht="30" x14ac:dyDescent="0.25">
      <c r="A131" s="14" t="s">
        <v>1506</v>
      </c>
      <c r="B131" s="14" t="s">
        <v>1538</v>
      </c>
      <c r="C131" s="14"/>
      <c r="D131" s="16">
        <v>45691</v>
      </c>
      <c r="E131" s="16">
        <v>45691</v>
      </c>
      <c r="F131" s="14" t="s">
        <v>1539</v>
      </c>
      <c r="G131" s="14"/>
      <c r="H131" s="14" t="s">
        <v>1540</v>
      </c>
      <c r="I131" s="15">
        <v>89.89</v>
      </c>
      <c r="J131" s="77">
        <v>4</v>
      </c>
      <c r="K131" s="92"/>
    </row>
    <row r="132" spans="1:11" ht="12.5" x14ac:dyDescent="0.25">
      <c r="A132" s="14" t="s">
        <v>1506</v>
      </c>
      <c r="B132" s="14" t="s">
        <v>1538</v>
      </c>
      <c r="C132" s="14"/>
      <c r="D132" s="16">
        <v>45691</v>
      </c>
      <c r="E132" s="16">
        <v>45691</v>
      </c>
      <c r="F132" s="14" t="s">
        <v>1541</v>
      </c>
      <c r="G132" s="14"/>
      <c r="H132" s="14" t="s">
        <v>1507</v>
      </c>
      <c r="I132" s="15">
        <v>958.68</v>
      </c>
      <c r="J132" s="77">
        <v>4</v>
      </c>
      <c r="K132" s="92"/>
    </row>
    <row r="133" spans="1:11" ht="30" x14ac:dyDescent="0.25">
      <c r="A133" s="14" t="s">
        <v>1506</v>
      </c>
      <c r="B133" s="14" t="s">
        <v>1538</v>
      </c>
      <c r="C133" s="14"/>
      <c r="D133" s="16">
        <v>45691</v>
      </c>
      <c r="E133" s="16">
        <v>45691</v>
      </c>
      <c r="F133" s="14" t="s">
        <v>1542</v>
      </c>
      <c r="G133" s="14" t="s">
        <v>1543</v>
      </c>
      <c r="H133" s="14" t="s">
        <v>1544</v>
      </c>
      <c r="I133" s="15">
        <v>165</v>
      </c>
      <c r="J133" s="77">
        <v>4</v>
      </c>
      <c r="K133" s="92"/>
    </row>
    <row r="134" spans="1:11" ht="30" x14ac:dyDescent="0.25">
      <c r="A134" s="14" t="s">
        <v>1506</v>
      </c>
      <c r="B134" s="14" t="s">
        <v>1538</v>
      </c>
      <c r="C134" s="14"/>
      <c r="D134" s="16">
        <v>45691</v>
      </c>
      <c r="E134" s="16">
        <v>45691</v>
      </c>
      <c r="F134" s="14" t="s">
        <v>1545</v>
      </c>
      <c r="G134" s="14" t="s">
        <v>1546</v>
      </c>
      <c r="H134" s="14" t="s">
        <v>1547</v>
      </c>
      <c r="I134" s="15">
        <v>380.6</v>
      </c>
      <c r="J134" s="77">
        <v>4</v>
      </c>
      <c r="K134" s="92"/>
    </row>
    <row r="135" spans="1:11" ht="30" x14ac:dyDescent="0.25">
      <c r="A135" s="14" t="s">
        <v>1506</v>
      </c>
      <c r="B135" s="14" t="s">
        <v>1548</v>
      </c>
      <c r="C135" s="14"/>
      <c r="D135" s="16">
        <v>45719</v>
      </c>
      <c r="E135" s="16">
        <v>45719</v>
      </c>
      <c r="F135" s="14" t="s">
        <v>1539</v>
      </c>
      <c r="G135" s="14"/>
      <c r="H135" s="14" t="s">
        <v>1540</v>
      </c>
      <c r="I135" s="15">
        <v>89.86</v>
      </c>
      <c r="J135" s="77">
        <v>4</v>
      </c>
      <c r="K135" s="92"/>
    </row>
    <row r="136" spans="1:11" ht="12.5" x14ac:dyDescent="0.25">
      <c r="A136" s="14" t="s">
        <v>1506</v>
      </c>
      <c r="B136" s="14" t="s">
        <v>1548</v>
      </c>
      <c r="C136" s="14"/>
      <c r="D136" s="16">
        <v>45719</v>
      </c>
      <c r="E136" s="16">
        <v>45719</v>
      </c>
      <c r="F136" s="14" t="s">
        <v>1541</v>
      </c>
      <c r="G136" s="14"/>
      <c r="H136" s="14" t="s">
        <v>1507</v>
      </c>
      <c r="I136" s="15">
        <v>954.14</v>
      </c>
      <c r="J136" s="77">
        <v>4</v>
      </c>
      <c r="K136" s="92"/>
    </row>
    <row r="137" spans="1:11" ht="30" x14ac:dyDescent="0.25">
      <c r="A137" s="14" t="s">
        <v>1506</v>
      </c>
      <c r="B137" s="14" t="s">
        <v>1548</v>
      </c>
      <c r="C137" s="14"/>
      <c r="D137" s="16">
        <v>45719</v>
      </c>
      <c r="E137" s="16">
        <v>45719</v>
      </c>
      <c r="F137" s="14" t="s">
        <v>1542</v>
      </c>
      <c r="G137" s="14" t="s">
        <v>1543</v>
      </c>
      <c r="H137" s="14" t="s">
        <v>1544</v>
      </c>
      <c r="I137" s="15">
        <v>165</v>
      </c>
      <c r="J137" s="77">
        <v>4</v>
      </c>
      <c r="K137" s="92"/>
    </row>
    <row r="138" spans="1:11" ht="30" x14ac:dyDescent="0.25">
      <c r="A138" s="14" t="s">
        <v>1506</v>
      </c>
      <c r="B138" s="14" t="s">
        <v>1548</v>
      </c>
      <c r="C138" s="14"/>
      <c r="D138" s="16">
        <v>45719</v>
      </c>
      <c r="E138" s="16">
        <v>45719</v>
      </c>
      <c r="F138" s="14" t="s">
        <v>1545</v>
      </c>
      <c r="G138" s="14" t="s">
        <v>1546</v>
      </c>
      <c r="H138" s="14" t="s">
        <v>1547</v>
      </c>
      <c r="I138" s="15">
        <v>380.6</v>
      </c>
      <c r="J138" s="77">
        <v>4</v>
      </c>
      <c r="K138" s="92"/>
    </row>
    <row r="139" spans="1:11" ht="30" x14ac:dyDescent="0.25">
      <c r="A139" s="14" t="s">
        <v>1506</v>
      </c>
      <c r="B139" s="14" t="s">
        <v>1549</v>
      </c>
      <c r="C139" s="14"/>
      <c r="D139" s="16">
        <v>45748</v>
      </c>
      <c r="E139" s="16">
        <v>45748</v>
      </c>
      <c r="F139" s="14" t="s">
        <v>1539</v>
      </c>
      <c r="G139" s="14"/>
      <c r="H139" s="14" t="s">
        <v>1540</v>
      </c>
      <c r="I139" s="15">
        <v>84.2</v>
      </c>
      <c r="J139" s="77">
        <v>4</v>
      </c>
      <c r="K139" s="92"/>
    </row>
    <row r="140" spans="1:11" ht="30" x14ac:dyDescent="0.25">
      <c r="A140" s="14" t="s">
        <v>1506</v>
      </c>
      <c r="B140" s="14" t="s">
        <v>1549</v>
      </c>
      <c r="C140" s="14"/>
      <c r="D140" s="16">
        <v>45748</v>
      </c>
      <c r="E140" s="16">
        <v>45748</v>
      </c>
      <c r="F140" s="14" t="s">
        <v>1542</v>
      </c>
      <c r="G140" s="14" t="s">
        <v>1543</v>
      </c>
      <c r="H140" s="14" t="s">
        <v>1544</v>
      </c>
      <c r="I140" s="15">
        <v>159.80000000000001</v>
      </c>
      <c r="J140" s="77">
        <v>4</v>
      </c>
      <c r="K140" s="92"/>
    </row>
    <row r="141" spans="1:11" ht="40" x14ac:dyDescent="0.25">
      <c r="A141" s="14" t="s">
        <v>1506</v>
      </c>
      <c r="B141" s="14" t="s">
        <v>1550</v>
      </c>
      <c r="C141" s="14"/>
      <c r="D141" s="16">
        <v>45718</v>
      </c>
      <c r="E141" s="16">
        <v>45727</v>
      </c>
      <c r="F141" s="14" t="s">
        <v>1558</v>
      </c>
      <c r="G141" s="14"/>
      <c r="H141" s="14" t="s">
        <v>1507</v>
      </c>
      <c r="I141" s="15">
        <v>36.799999999999997</v>
      </c>
      <c r="J141" s="77">
        <v>5</v>
      </c>
      <c r="K141" s="92"/>
    </row>
    <row r="142" spans="1:11" ht="40" x14ac:dyDescent="0.25">
      <c r="A142" s="14" t="s">
        <v>1506</v>
      </c>
      <c r="B142" s="14" t="s">
        <v>1550</v>
      </c>
      <c r="C142" s="14"/>
      <c r="D142" s="16">
        <v>45718</v>
      </c>
      <c r="E142" s="16">
        <v>45727</v>
      </c>
      <c r="F142" s="14" t="s">
        <v>1558</v>
      </c>
      <c r="G142" s="14"/>
      <c r="H142" s="14" t="s">
        <v>1508</v>
      </c>
      <c r="I142" s="15">
        <v>36.799999999999997</v>
      </c>
      <c r="J142" s="77">
        <v>5</v>
      </c>
      <c r="K142" s="92"/>
    </row>
    <row r="143" spans="1:11" ht="40" x14ac:dyDescent="0.25">
      <c r="A143" s="14" t="s">
        <v>1506</v>
      </c>
      <c r="B143" s="14" t="s">
        <v>1550</v>
      </c>
      <c r="C143" s="14"/>
      <c r="D143" s="16">
        <v>45718</v>
      </c>
      <c r="E143" s="16">
        <v>45727</v>
      </c>
      <c r="F143" s="14" t="s">
        <v>1551</v>
      </c>
      <c r="G143" s="14"/>
      <c r="H143" s="14" t="s">
        <v>1507</v>
      </c>
      <c r="I143" s="15">
        <v>81.400000000000006</v>
      </c>
      <c r="J143" s="77">
        <v>5</v>
      </c>
      <c r="K143" s="92"/>
    </row>
    <row r="144" spans="1:11" ht="50" x14ac:dyDescent="0.25">
      <c r="A144" s="14" t="s">
        <v>1506</v>
      </c>
      <c r="B144" s="14" t="s">
        <v>1550</v>
      </c>
      <c r="C144" s="14" t="s">
        <v>1552</v>
      </c>
      <c r="D144" s="16">
        <v>45718</v>
      </c>
      <c r="E144" s="16">
        <v>45727</v>
      </c>
      <c r="F144" s="14" t="s">
        <v>1553</v>
      </c>
      <c r="G144" s="14" t="s">
        <v>1554</v>
      </c>
      <c r="H144" s="14" t="s">
        <v>1555</v>
      </c>
      <c r="I144" s="15">
        <v>180</v>
      </c>
      <c r="J144" s="77">
        <v>5</v>
      </c>
      <c r="K144" s="92"/>
    </row>
    <row r="145" spans="1:11" ht="50" x14ac:dyDescent="0.25">
      <c r="A145" s="14" t="s">
        <v>1506</v>
      </c>
      <c r="B145" s="14" t="s">
        <v>1550</v>
      </c>
      <c r="C145" s="14" t="s">
        <v>1556</v>
      </c>
      <c r="D145" s="16">
        <v>45717</v>
      </c>
      <c r="E145" s="16">
        <v>45727</v>
      </c>
      <c r="F145" s="14" t="s">
        <v>1557</v>
      </c>
      <c r="G145" s="14" t="s">
        <v>1554</v>
      </c>
      <c r="H145" s="14" t="s">
        <v>1555</v>
      </c>
      <c r="I145" s="15">
        <v>65</v>
      </c>
      <c r="J145" s="77">
        <v>5</v>
      </c>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99" priority="176" stopIfTrue="1">
      <formula>$A1055&lt;&gt;""</formula>
    </cfRule>
  </conditionalFormatting>
  <conditionalFormatting sqref="A1112:H1113">
    <cfRule type="expression" dxfId="98" priority="187" stopIfTrue="1">
      <formula>$A1112&lt;&gt;""</formula>
    </cfRule>
  </conditionalFormatting>
  <conditionalFormatting sqref="A107:J5000">
    <cfRule type="expression" dxfId="97" priority="23" stopIfTrue="1">
      <formula>$A107&lt;&gt;""</formula>
    </cfRule>
  </conditionalFormatting>
  <conditionalFormatting sqref="B126:B130">
    <cfRule type="expression" dxfId="96" priority="1" stopIfTrue="1">
      <formula>$A126&lt;&gt;""</formula>
    </cfRule>
  </conditionalFormatting>
  <conditionalFormatting sqref="B141:E141 J141:J145">
    <cfRule type="expression" dxfId="95" priority="29" stopIfTrue="1">
      <formula>$A141&lt;&gt;""</formula>
    </cfRule>
  </conditionalFormatting>
  <conditionalFormatting sqref="B472:E477">
    <cfRule type="expression" dxfId="94" priority="278" stopIfTrue="1">
      <formula>$A472&lt;&gt;""</formula>
    </cfRule>
  </conditionalFormatting>
  <conditionalFormatting sqref="B484:E488">
    <cfRule type="expression" dxfId="93" priority="313" stopIfTrue="1">
      <formula>$A484&lt;&gt;""</formula>
    </cfRule>
  </conditionalFormatting>
  <conditionalFormatting sqref="B689:E689">
    <cfRule type="expression" dxfId="92" priority="205" stopIfTrue="1">
      <formula>$A689&lt;&gt;""</formula>
    </cfRule>
  </conditionalFormatting>
  <conditionalFormatting sqref="B691:E691 H691:I691 B692:I693 B694:E699 H694:I699">
    <cfRule type="expression" dxfId="91" priority="165" stopIfTrue="1">
      <formula>$A691&lt;&gt;""</formula>
    </cfRule>
  </conditionalFormatting>
  <conditionalFormatting sqref="B701:E701 H701:I701">
    <cfRule type="expression" dxfId="90" priority="156" stopIfTrue="1">
      <formula>$A701&lt;&gt;""</formula>
    </cfRule>
  </conditionalFormatting>
  <conditionalFormatting sqref="B819:E819">
    <cfRule type="expression" dxfId="89" priority="228" stopIfTrue="1">
      <formula>$A819&lt;&gt;""</formula>
    </cfRule>
  </conditionalFormatting>
  <conditionalFormatting sqref="B1110:E1110">
    <cfRule type="expression" dxfId="88" priority="274" stopIfTrue="1">
      <formula>$A1110&lt;&gt;""</formula>
    </cfRule>
  </conditionalFormatting>
  <conditionalFormatting sqref="B1114:E1114">
    <cfRule type="expression" dxfId="87" priority="330" stopIfTrue="1">
      <formula>$A1114&lt;&gt;""</formula>
    </cfRule>
  </conditionalFormatting>
  <conditionalFormatting sqref="B1131:E1136">
    <cfRule type="expression" dxfId="86" priority="320" stopIfTrue="1">
      <formula>$A1131&lt;&gt;""</formula>
    </cfRule>
  </conditionalFormatting>
  <conditionalFormatting sqref="B1138:E1148">
    <cfRule type="expression" dxfId="85" priority="188" stopIfTrue="1">
      <formula>$A1138&lt;&gt;""</formula>
    </cfRule>
  </conditionalFormatting>
  <conditionalFormatting sqref="B1152:E1152">
    <cfRule type="expression" dxfId="84" priority="214" stopIfTrue="1">
      <formula>$A1152&lt;&gt;""</formula>
    </cfRule>
  </conditionalFormatting>
  <conditionalFormatting sqref="B1253:E1260 I1253:J1270">
    <cfRule type="expression" dxfId="83" priority="264" stopIfTrue="1">
      <formula>$A1253&lt;&gt;""</formula>
    </cfRule>
  </conditionalFormatting>
  <conditionalFormatting sqref="B1293:E1301">
    <cfRule type="expression" dxfId="82" priority="299" stopIfTrue="1">
      <formula>$A1293&lt;&gt;""</formula>
    </cfRule>
  </conditionalFormatting>
  <conditionalFormatting sqref="B1303:E1326">
    <cfRule type="expression" dxfId="81" priority="178" stopIfTrue="1">
      <formula>$A1303&lt;&gt;""</formula>
    </cfRule>
  </conditionalFormatting>
  <conditionalFormatting sqref="B1360:E1363">
    <cfRule type="expression" dxfId="80" priority="195" stopIfTrue="1">
      <formula>$A1360&lt;&gt;""</formula>
    </cfRule>
  </conditionalFormatting>
  <conditionalFormatting sqref="B1365:E1367">
    <cfRule type="expression" dxfId="79" priority="400" stopIfTrue="1">
      <formula>$A1365&lt;&gt;""</formula>
    </cfRule>
  </conditionalFormatting>
  <conditionalFormatting sqref="B1369:E1379">
    <cfRule type="expression" dxfId="78" priority="219" stopIfTrue="1">
      <formula>$A1369&lt;&gt;""</formula>
    </cfRule>
  </conditionalFormatting>
  <conditionalFormatting sqref="B1393:E1404">
    <cfRule type="expression" dxfId="77" priority="257" stopIfTrue="1">
      <formula>$A1393&lt;&gt;""</formula>
    </cfRule>
  </conditionalFormatting>
  <conditionalFormatting sqref="B1412:E1450">
    <cfRule type="expression" dxfId="76" priority="294" stopIfTrue="1">
      <formula>$A1412&lt;&gt;""</formula>
    </cfRule>
  </conditionalFormatting>
  <conditionalFormatting sqref="B1453:E1458">
    <cfRule type="expression" dxfId="75" priority="364" stopIfTrue="1">
      <formula>$A1453&lt;&gt;""</formula>
    </cfRule>
  </conditionalFormatting>
  <conditionalFormatting sqref="B489:G489">
    <cfRule type="expression" dxfId="74" priority="314" stopIfTrue="1">
      <formula>$A489&lt;&gt;""</formula>
    </cfRule>
  </conditionalFormatting>
  <conditionalFormatting sqref="B478:H483">
    <cfRule type="expression" dxfId="73" priority="334" stopIfTrue="1">
      <formula>$A478&lt;&gt;""</formula>
    </cfRule>
  </conditionalFormatting>
  <conditionalFormatting sqref="B490:H496">
    <cfRule type="expression" dxfId="72" priority="290" stopIfTrue="1">
      <formula>$A490&lt;&gt;""</formula>
    </cfRule>
  </conditionalFormatting>
  <conditionalFormatting sqref="B1067:H1082">
    <cfRule type="expression" dxfId="71" priority="360" stopIfTrue="1">
      <formula>$A1067&lt;&gt;""</formula>
    </cfRule>
  </conditionalFormatting>
  <conditionalFormatting sqref="B1272:H1274 B1275:E1288 H1275:H1288">
    <cfRule type="expression" dxfId="70" priority="289" stopIfTrue="1">
      <formula>$A1272&lt;&gt;""</formula>
    </cfRule>
  </conditionalFormatting>
  <conditionalFormatting sqref="B1290:H1292">
    <cfRule type="expression" dxfId="69" priority="184" stopIfTrue="1">
      <formula>$A1290&lt;&gt;""</formula>
    </cfRule>
  </conditionalFormatting>
  <conditionalFormatting sqref="B1364:H1364">
    <cfRule type="expression" dxfId="68" priority="430" stopIfTrue="1">
      <formula>$A1364&lt;&gt;""</formula>
    </cfRule>
  </conditionalFormatting>
  <conditionalFormatting sqref="B1380:H1385">
    <cfRule type="expression" dxfId="67" priority="158" stopIfTrue="1">
      <formula>$A1380&lt;&gt;""</formula>
    </cfRule>
  </conditionalFormatting>
  <conditionalFormatting sqref="B1410:H1411">
    <cfRule type="expression" dxfId="66" priority="337" stopIfTrue="1">
      <formula>$A1410&lt;&gt;""</formula>
    </cfRule>
  </conditionalFormatting>
  <conditionalFormatting sqref="B142:I145">
    <cfRule type="expression" dxfId="65" priority="30" stopIfTrue="1">
      <formula>$A142&lt;&gt;""</formula>
    </cfRule>
  </conditionalFormatting>
  <conditionalFormatting sqref="B175:I189 I190:I227 B190:E241">
    <cfRule type="expression" dxfId="64" priority="387" stopIfTrue="1">
      <formula>$A175&lt;&gt;""</formula>
    </cfRule>
  </conditionalFormatting>
  <conditionalFormatting sqref="B242:I242 B243:E275">
    <cfRule type="expression" dxfId="63" priority="401" stopIfTrue="1">
      <formula>$A242&lt;&gt;""</formula>
    </cfRule>
  </conditionalFormatting>
  <conditionalFormatting sqref="B276:I320">
    <cfRule type="expression" dxfId="62" priority="234" stopIfTrue="1">
      <formula>$A276&lt;&gt;""</formula>
    </cfRule>
  </conditionalFormatting>
  <conditionalFormatting sqref="B497:I499">
    <cfRule type="expression" dxfId="61" priority="236" stopIfTrue="1">
      <formula>$A497&lt;&gt;""</formula>
    </cfRule>
  </conditionalFormatting>
  <conditionalFormatting sqref="B645:I688">
    <cfRule type="expression" dxfId="60" priority="397" stopIfTrue="1">
      <formula>$A645&lt;&gt;""</formula>
    </cfRule>
  </conditionalFormatting>
  <conditionalFormatting sqref="B690:I690">
    <cfRule type="expression" dxfId="59" priority="163" stopIfTrue="1">
      <formula>$A690&lt;&gt;""</formula>
    </cfRule>
  </conditionalFormatting>
  <conditionalFormatting sqref="B1137:I1137">
    <cfRule type="expression" dxfId="58" priority="288" stopIfTrue="1">
      <formula>$A1137&lt;&gt;""</formula>
    </cfRule>
  </conditionalFormatting>
  <conditionalFormatting sqref="B1149:I1151">
    <cfRule type="expression" dxfId="57" priority="157" stopIfTrue="1">
      <formula>$A1149&lt;&gt;""</formula>
    </cfRule>
  </conditionalFormatting>
  <conditionalFormatting sqref="B1153:I1157">
    <cfRule type="expression" dxfId="56" priority="159" stopIfTrue="1">
      <formula>$A1153&lt;&gt;""</formula>
    </cfRule>
  </conditionalFormatting>
  <conditionalFormatting sqref="B1271:I1271 I1272:I1288">
    <cfRule type="expression" dxfId="55" priority="292" stopIfTrue="1">
      <formula>$A1271&lt;&gt;""</formula>
    </cfRule>
  </conditionalFormatting>
  <conditionalFormatting sqref="B1368:I1368">
    <cfRule type="expression" dxfId="54" priority="287" stopIfTrue="1">
      <formula>$A1368&lt;&gt;""</formula>
    </cfRule>
  </conditionalFormatting>
  <conditionalFormatting sqref="B107:J113">
    <cfRule type="expression" dxfId="53" priority="136" stopIfTrue="1">
      <formula>$A107&lt;&gt;""</formula>
    </cfRule>
  </conditionalFormatting>
  <conditionalFormatting sqref="B116:J163">
    <cfRule type="expression" dxfId="52" priority="22" stopIfTrue="1">
      <formula>$A116&lt;&gt;""</formula>
    </cfRule>
  </conditionalFormatting>
  <conditionalFormatting sqref="B174:J178">
    <cfRule type="expression" dxfId="51" priority="34" stopIfTrue="1">
      <formula>$A174&lt;&gt;""</formula>
    </cfRule>
  </conditionalFormatting>
  <conditionalFormatting sqref="B360:J420">
    <cfRule type="expression" dxfId="50" priority="402" stopIfTrue="1">
      <formula>$A360&lt;&gt;""</formula>
    </cfRule>
  </conditionalFormatting>
  <conditionalFormatting sqref="B457:J458">
    <cfRule type="expression" dxfId="49" priority="363" stopIfTrue="1">
      <formula>$A457&lt;&gt;""</formula>
    </cfRule>
  </conditionalFormatting>
  <conditionalFormatting sqref="B599:J625">
    <cfRule type="expression" dxfId="48" priority="143" stopIfTrue="1">
      <formula>$A599&lt;&gt;""</formula>
    </cfRule>
  </conditionalFormatting>
  <conditionalFormatting sqref="B1053:J1054">
    <cfRule type="expression" dxfId="47" priority="358" stopIfTrue="1">
      <formula>$A1053&lt;&gt;""</formula>
    </cfRule>
  </conditionalFormatting>
  <conditionalFormatting sqref="B1127:J1130">
    <cfRule type="expression" dxfId="46" priority="148" stopIfTrue="1">
      <formula>$A1127&lt;&gt;""</formula>
    </cfRule>
  </conditionalFormatting>
  <conditionalFormatting sqref="B1158:J1252">
    <cfRule type="expression" dxfId="45" priority="174" stopIfTrue="1">
      <formula>$A1158&lt;&gt;""</formula>
    </cfRule>
  </conditionalFormatting>
  <conditionalFormatting sqref="B1406:J1406">
    <cfRule type="expression" dxfId="44" priority="339" stopIfTrue="1">
      <formula>$A1406&lt;&gt;""</formula>
    </cfRule>
  </conditionalFormatting>
  <conditionalFormatting sqref="B1461:J4374">
    <cfRule type="expression" dxfId="43" priority="183" stopIfTrue="1">
      <formula>$A1461&lt;&gt;""</formula>
    </cfRule>
  </conditionalFormatting>
  <conditionalFormatting sqref="D126:D130">
    <cfRule type="expression" dxfId="42" priority="57" stopIfTrue="1">
      <formula>$A126&lt;&gt;""</formula>
    </cfRule>
  </conditionalFormatting>
  <conditionalFormatting sqref="D136:D140">
    <cfRule type="expression" dxfId="41" priority="100" stopIfTrue="1">
      <formula>$A136&lt;&gt;""</formula>
    </cfRule>
  </conditionalFormatting>
  <conditionalFormatting sqref="F126:F130">
    <cfRule type="expression" dxfId="40" priority="40" stopIfTrue="1">
      <formula>$A126&lt;&gt;""</formula>
    </cfRule>
  </conditionalFormatting>
  <conditionalFormatting sqref="F136:F140">
    <cfRule type="expression" dxfId="39" priority="83" stopIfTrue="1">
      <formula>$A136&lt;&gt;""</formula>
    </cfRule>
  </conditionalFormatting>
  <conditionalFormatting sqref="F191:H195">
    <cfRule type="expression" dxfId="38" priority="265" stopIfTrue="1">
      <formula>$A191&lt;&gt;""</formula>
    </cfRule>
  </conditionalFormatting>
  <conditionalFormatting sqref="F198:H199">
    <cfRule type="expression" dxfId="37" priority="259" stopIfTrue="1">
      <formula>$A198&lt;&gt;""</formula>
    </cfRule>
  </conditionalFormatting>
  <conditionalFormatting sqref="F472:H473">
    <cfRule type="expression" dxfId="36" priority="280" stopIfTrue="1">
      <formula>$A472&lt;&gt;""</formula>
    </cfRule>
  </conditionalFormatting>
  <conditionalFormatting sqref="F476:H477">
    <cfRule type="expression" dxfId="35" priority="370" stopIfTrue="1">
      <formula>$A476&lt;&gt;""</formula>
    </cfRule>
  </conditionalFormatting>
  <conditionalFormatting sqref="F484:H486 H487:H489">
    <cfRule type="expression" dxfId="34" priority="312" stopIfTrue="1">
      <formula>$A484&lt;&gt;""</formula>
    </cfRule>
  </conditionalFormatting>
  <conditionalFormatting sqref="F1131:H1131">
    <cfRule type="expression" dxfId="33" priority="421" stopIfTrue="1">
      <formula>$A1131&lt;&gt;""</formula>
    </cfRule>
  </conditionalFormatting>
  <conditionalFormatting sqref="F1255:H1260">
    <cfRule type="expression" dxfId="32" priority="263" stopIfTrue="1">
      <formula>$A1255&lt;&gt;""</formula>
    </cfRule>
  </conditionalFormatting>
  <conditionalFormatting sqref="F170:I172">
    <cfRule type="expression" dxfId="31" priority="391" stopIfTrue="1">
      <formula>$A170&lt;&gt;""</formula>
    </cfRule>
  </conditionalFormatting>
  <conditionalFormatting sqref="F247:I247">
    <cfRule type="expression" dxfId="30" priority="29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9" priority="431" stopIfTrue="1">
      <formula>$A164&lt;&gt;""</formula>
    </cfRule>
  </conditionalFormatting>
  <conditionalFormatting sqref="G122:H122">
    <cfRule type="expression" dxfId="28" priority="129" stopIfTrue="1">
      <formula>$A122&lt;&gt;""</formula>
    </cfRule>
  </conditionalFormatting>
  <conditionalFormatting sqref="H190">
    <cfRule type="expression" dxfId="27" priority="271" stopIfTrue="1">
      <formula>$A190&lt;&gt;""</formula>
    </cfRule>
  </conditionalFormatting>
  <conditionalFormatting sqref="H196:H197">
    <cfRule type="expression" dxfId="26" priority="260" stopIfTrue="1">
      <formula>$A196&lt;&gt;""</formula>
    </cfRule>
  </conditionalFormatting>
  <conditionalFormatting sqref="H200:H228">
    <cfRule type="expression" dxfId="25" priority="150" stopIfTrue="1">
      <formula>$A200&lt;&gt;""</formula>
    </cfRule>
  </conditionalFormatting>
  <conditionalFormatting sqref="H474:H475">
    <cfRule type="expression" dxfId="24" priority="284" stopIfTrue="1">
      <formula>$A474&lt;&gt;""</formula>
    </cfRule>
  </conditionalFormatting>
  <conditionalFormatting sqref="H1132:H1136">
    <cfRule type="expression" dxfId="23" priority="322" stopIfTrue="1">
      <formula>$A1132&lt;&gt;""</formula>
    </cfRule>
  </conditionalFormatting>
  <conditionalFormatting sqref="H1254">
    <cfRule type="expression" dxfId="22" priority="333" stopIfTrue="1">
      <formula>$A1254&lt;&gt;""</formula>
    </cfRule>
  </conditionalFormatting>
  <conditionalFormatting sqref="H1293:H1301">
    <cfRule type="expression" dxfId="21" priority="301" stopIfTrue="1">
      <formula>$A1293&lt;&gt;""</formula>
    </cfRule>
  </conditionalFormatting>
  <conditionalFormatting sqref="H1303:H1326">
    <cfRule type="expression" dxfId="20" priority="180" stopIfTrue="1">
      <formula>$A1303&lt;&gt;""</formula>
    </cfRule>
  </conditionalFormatting>
  <conditionalFormatting sqref="H1365:H1367">
    <cfRule type="expression" dxfId="19" priority="399" stopIfTrue="1">
      <formula>$A1365&lt;&gt;""</formula>
    </cfRule>
  </conditionalFormatting>
  <conditionalFormatting sqref="H1369:H1379">
    <cfRule type="expression" dxfId="18" priority="160" stopIfTrue="1">
      <formula>$A1369&lt;&gt;""</formula>
    </cfRule>
  </conditionalFormatting>
  <conditionalFormatting sqref="H1412">
    <cfRule type="expression" dxfId="17" priority="296" stopIfTrue="1">
      <formula>$A1412&lt;&gt;""</formula>
    </cfRule>
  </conditionalFormatting>
  <conditionalFormatting sqref="H1453:H1458">
    <cfRule type="expression" dxfId="16" priority="366" stopIfTrue="1">
      <formula>$A1453&lt;&gt;""</formula>
    </cfRule>
  </conditionalFormatting>
  <conditionalFormatting sqref="H141:I141">
    <cfRule type="expression" dxfId="15" priority="28" stopIfTrue="1">
      <formula>$A141&lt;&gt;""</formula>
    </cfRule>
  </conditionalFormatting>
  <conditionalFormatting sqref="H173:I174">
    <cfRule type="expression" dxfId="14" priority="388" stopIfTrue="1">
      <formula>$A173&lt;&gt;""</formula>
    </cfRule>
  </conditionalFormatting>
  <conditionalFormatting sqref="H243:I246">
    <cfRule type="expression" dxfId="13" priority="390" stopIfTrue="1">
      <formula>$A243&lt;&gt;""</formula>
    </cfRule>
  </conditionalFormatting>
  <conditionalFormatting sqref="H248:I248">
    <cfRule type="expression" dxfId="12" priority="266" stopIfTrue="1">
      <formula>$A248&lt;&gt;""</formula>
    </cfRule>
  </conditionalFormatting>
  <conditionalFormatting sqref="H689:I689">
    <cfRule type="expression" dxfId="11" priority="207" stopIfTrue="1">
      <formula>$A689&lt;&gt;""</formula>
    </cfRule>
  </conditionalFormatting>
  <conditionalFormatting sqref="H1138:I1148">
    <cfRule type="expression" dxfId="10" priority="191" stopIfTrue="1">
      <formula>$A1138&lt;&gt;""</formula>
    </cfRule>
  </conditionalFormatting>
  <conditionalFormatting sqref="H1152:I1152">
    <cfRule type="expression" dxfId="9" priority="217" stopIfTrue="1">
      <formula>$A1152&lt;&gt;""</formula>
    </cfRule>
  </conditionalFormatting>
  <conditionalFormatting sqref="H1110:J1110">
    <cfRule type="expression" dxfId="8" priority="273" stopIfTrue="1">
      <formula>$A1110&lt;&gt;""</formula>
    </cfRule>
  </conditionalFormatting>
  <conditionalFormatting sqref="H1360:J1363">
    <cfRule type="expression" dxfId="7" priority="196" stopIfTrue="1">
      <formula>$A1360&lt;&gt;""</formula>
    </cfRule>
  </conditionalFormatting>
  <conditionalFormatting sqref="H1393:J1404">
    <cfRule type="expression" dxfId="6" priority="155" stopIfTrue="1">
      <formula>$A1393&lt;&gt;""</formula>
    </cfRule>
  </conditionalFormatting>
  <conditionalFormatting sqref="I472:I496">
    <cfRule type="expression" dxfId="5" priority="281" stopIfTrue="1">
      <formula>$A472&lt;&gt;""</formula>
    </cfRule>
  </conditionalFormatting>
  <conditionalFormatting sqref="I1369:I1385">
    <cfRule type="expression" dxfId="4" priority="223" stopIfTrue="1">
      <formula>$A1369&lt;&gt;""</formula>
    </cfRule>
  </conditionalFormatting>
  <conditionalFormatting sqref="I1290:J1359">
    <cfRule type="expression" dxfId="3" priority="303" stopIfTrue="1">
      <formula>$A1290&lt;&gt;""</formula>
    </cfRule>
  </conditionalFormatting>
  <conditionalFormatting sqref="I1410:J1447">
    <cfRule type="expression" dxfId="2" priority="298" stopIfTrue="1">
      <formula>$A1410&lt;&gt;""</formula>
    </cfRule>
  </conditionalFormatting>
  <conditionalFormatting sqref="I1451:J1458">
    <cfRule type="expression" dxfId="1" priority="396" stopIfTrue="1">
      <formula>$A1451&lt;&gt;""</formula>
    </cfRule>
  </conditionalFormatting>
  <conditionalFormatting sqref="J1137:J1157">
    <cfRule type="expression" dxfId="0" priority="423"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44450</xdr:colOff>
                    <xdr:row>101</xdr:row>
                    <xdr:rowOff>0</xdr:rowOff>
                  </from>
                  <to>
                    <xdr:col>6</xdr:col>
                    <xdr:colOff>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x14ac:dyDescent="0.2"/>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00000000-0004-0000-0500-000000000000}"/>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1054</v>
      </c>
      <c r="B1" s="2"/>
      <c r="C1" s="2" t="s">
        <v>335</v>
      </c>
      <c r="D1" s="2" t="s">
        <v>1219</v>
      </c>
      <c r="E1" s="2" t="s">
        <v>1220</v>
      </c>
      <c r="F1" s="2" t="s">
        <v>315</v>
      </c>
      <c r="G1" s="2" t="s">
        <v>1221</v>
      </c>
      <c r="H1" s="2"/>
      <c r="I1" s="2" t="s">
        <v>315</v>
      </c>
      <c r="J1" s="2" t="s">
        <v>1222</v>
      </c>
      <c r="K1" s="2"/>
      <c r="L1" s="2"/>
      <c r="M1" s="2"/>
      <c r="N1" s="2"/>
    </row>
    <row r="2" spans="1:14" ht="13.25" x14ac:dyDescent="0.25">
      <c r="A2" t="s">
        <v>1223</v>
      </c>
      <c r="C2" t="s">
        <v>338</v>
      </c>
      <c r="D2" t="s">
        <v>1224</v>
      </c>
      <c r="E2">
        <v>1</v>
      </c>
      <c r="F2" t="s">
        <v>319</v>
      </c>
      <c r="G2" t="s">
        <v>1225</v>
      </c>
      <c r="I2" t="s">
        <v>317</v>
      </c>
      <c r="J2" t="s">
        <v>1226</v>
      </c>
    </row>
    <row r="3" spans="1:14" ht="13.25" x14ac:dyDescent="0.25">
      <c r="A3" t="s">
        <v>1060</v>
      </c>
      <c r="C3" t="s">
        <v>340</v>
      </c>
      <c r="D3" t="s">
        <v>1227</v>
      </c>
      <c r="E3">
        <v>1</v>
      </c>
      <c r="F3" t="s">
        <v>319</v>
      </c>
      <c r="G3" t="s">
        <v>1225</v>
      </c>
      <c r="I3" t="s">
        <v>319</v>
      </c>
      <c r="J3" t="s">
        <v>320</v>
      </c>
    </row>
    <row r="4" spans="1:14" ht="13.25" x14ac:dyDescent="0.25">
      <c r="A4" t="s">
        <v>1124</v>
      </c>
      <c r="C4" t="s">
        <v>342</v>
      </c>
      <c r="D4" t="s">
        <v>1228</v>
      </c>
      <c r="E4">
        <v>1</v>
      </c>
      <c r="F4" t="s">
        <v>319</v>
      </c>
      <c r="G4" t="s">
        <v>1225</v>
      </c>
      <c r="I4" t="s">
        <v>321</v>
      </c>
      <c r="J4" t="s">
        <v>322</v>
      </c>
    </row>
    <row r="5" spans="1:14" ht="13.25" x14ac:dyDescent="0.25">
      <c r="A5" t="s">
        <v>1080</v>
      </c>
      <c r="C5" t="s">
        <v>344</v>
      </c>
      <c r="D5" t="s">
        <v>1229</v>
      </c>
      <c r="E5">
        <v>1</v>
      </c>
      <c r="F5" t="s">
        <v>319</v>
      </c>
      <c r="G5" t="s">
        <v>1225</v>
      </c>
      <c r="I5" t="s">
        <v>323</v>
      </c>
      <c r="J5" t="s">
        <v>324</v>
      </c>
    </row>
    <row r="6" spans="1:14" ht="13.25" x14ac:dyDescent="0.25">
      <c r="A6" t="s">
        <v>1230</v>
      </c>
      <c r="C6" t="s">
        <v>346</v>
      </c>
      <c r="D6" t="s">
        <v>1231</v>
      </c>
      <c r="E6">
        <v>1</v>
      </c>
      <c r="F6" t="s">
        <v>319</v>
      </c>
      <c r="G6" t="s">
        <v>1225</v>
      </c>
      <c r="I6" t="s">
        <v>325</v>
      </c>
      <c r="J6" t="s">
        <v>1232</v>
      </c>
    </row>
    <row r="7" spans="1:14" ht="13.25" x14ac:dyDescent="0.25">
      <c r="A7" t="s">
        <v>1233</v>
      </c>
      <c r="C7" t="s">
        <v>348</v>
      </c>
      <c r="D7" t="s">
        <v>1234</v>
      </c>
      <c r="E7">
        <v>2</v>
      </c>
      <c r="F7" t="s">
        <v>321</v>
      </c>
      <c r="G7" t="s">
        <v>1235</v>
      </c>
    </row>
    <row r="8" spans="1:14" ht="13.25" x14ac:dyDescent="0.25">
      <c r="A8" t="s">
        <v>1088</v>
      </c>
      <c r="C8" t="s">
        <v>350</v>
      </c>
      <c r="D8" t="s">
        <v>1236</v>
      </c>
      <c r="E8">
        <v>3</v>
      </c>
      <c r="F8" t="s">
        <v>321</v>
      </c>
      <c r="G8" t="s">
        <v>1237</v>
      </c>
    </row>
    <row r="9" spans="1:14" ht="13.25" x14ac:dyDescent="0.25">
      <c r="A9" t="s">
        <v>1238</v>
      </c>
      <c r="C9" t="s">
        <v>352</v>
      </c>
      <c r="D9" t="s">
        <v>1239</v>
      </c>
      <c r="E9">
        <v>3</v>
      </c>
      <c r="F9" t="s">
        <v>321</v>
      </c>
      <c r="G9" t="s">
        <v>1240</v>
      </c>
    </row>
    <row r="10" spans="1:14" ht="13.25" x14ac:dyDescent="0.25">
      <c r="A10" t="s">
        <v>1162</v>
      </c>
      <c r="C10" t="s">
        <v>354</v>
      </c>
      <c r="D10" t="s">
        <v>1241</v>
      </c>
      <c r="E10">
        <v>4</v>
      </c>
      <c r="F10" t="s">
        <v>321</v>
      </c>
      <c r="G10" t="s">
        <v>1242</v>
      </c>
    </row>
    <row r="11" spans="1:14" ht="13.25" x14ac:dyDescent="0.25">
      <c r="A11" t="s">
        <v>1164</v>
      </c>
      <c r="C11" t="s">
        <v>356</v>
      </c>
      <c r="D11" t="s">
        <v>1243</v>
      </c>
      <c r="E11">
        <v>4</v>
      </c>
      <c r="F11" t="s">
        <v>317</v>
      </c>
      <c r="G11" t="s">
        <v>1242</v>
      </c>
    </row>
    <row r="12" spans="1:14" ht="13.25" x14ac:dyDescent="0.25">
      <c r="A12" t="s">
        <v>1126</v>
      </c>
      <c r="C12" t="s">
        <v>358</v>
      </c>
      <c r="D12" t="s">
        <v>1244</v>
      </c>
      <c r="E12">
        <v>4</v>
      </c>
      <c r="F12" t="s">
        <v>317</v>
      </c>
      <c r="G12" t="s">
        <v>1242</v>
      </c>
    </row>
    <row r="13" spans="1:14" ht="13.25" x14ac:dyDescent="0.25">
      <c r="A13" t="s">
        <v>1166</v>
      </c>
      <c r="C13" t="s">
        <v>360</v>
      </c>
      <c r="D13" t="s">
        <v>1245</v>
      </c>
      <c r="E13">
        <v>4</v>
      </c>
      <c r="F13" t="s">
        <v>325</v>
      </c>
      <c r="G13" t="s">
        <v>1242</v>
      </c>
    </row>
    <row r="14" spans="1:14" ht="13.25" x14ac:dyDescent="0.25">
      <c r="A14" t="s">
        <v>1062</v>
      </c>
      <c r="C14" t="s">
        <v>362</v>
      </c>
      <c r="D14" t="s">
        <v>1246</v>
      </c>
      <c r="E14">
        <v>4</v>
      </c>
      <c r="F14" t="s">
        <v>321</v>
      </c>
      <c r="G14" t="s">
        <v>1242</v>
      </c>
    </row>
    <row r="15" spans="1:14" ht="13.25" x14ac:dyDescent="0.25">
      <c r="A15" t="s">
        <v>1064</v>
      </c>
      <c r="C15" t="s">
        <v>364</v>
      </c>
    </row>
    <row r="16" spans="1:14" ht="13.25" x14ac:dyDescent="0.25">
      <c r="A16" t="s">
        <v>1128</v>
      </c>
      <c r="C16" t="s">
        <v>365</v>
      </c>
    </row>
    <row r="17" spans="1:3" ht="13.25" x14ac:dyDescent="0.25">
      <c r="A17" t="s">
        <v>1090</v>
      </c>
      <c r="C17" t="s">
        <v>366</v>
      </c>
    </row>
    <row r="18" spans="1:3" ht="13.25" x14ac:dyDescent="0.25">
      <c r="A18" t="s">
        <v>1130</v>
      </c>
      <c r="C18" t="s">
        <v>367</v>
      </c>
    </row>
    <row r="19" spans="1:3" ht="13.25" x14ac:dyDescent="0.25">
      <c r="A19" t="s">
        <v>1132</v>
      </c>
      <c r="C19" t="s">
        <v>368</v>
      </c>
    </row>
    <row r="20" spans="1:3" ht="13.25" x14ac:dyDescent="0.25">
      <c r="A20" t="s">
        <v>1168</v>
      </c>
      <c r="C20" t="s">
        <v>1247</v>
      </c>
    </row>
    <row r="21" spans="1:3" ht="13.25" x14ac:dyDescent="0.25">
      <c r="A21" t="s">
        <v>1248</v>
      </c>
      <c r="C21" t="s">
        <v>1249</v>
      </c>
    </row>
    <row r="22" spans="1:3" ht="13.25" x14ac:dyDescent="0.25">
      <c r="A22" t="s">
        <v>1250</v>
      </c>
      <c r="C22" t="s">
        <v>1251</v>
      </c>
    </row>
    <row r="23" spans="1:3" ht="13.25" x14ac:dyDescent="0.25">
      <c r="A23" t="s">
        <v>1170</v>
      </c>
      <c r="C23" t="s">
        <v>1252</v>
      </c>
    </row>
    <row r="24" spans="1:3" ht="13.25" x14ac:dyDescent="0.25">
      <c r="A24" t="s">
        <v>1253</v>
      </c>
      <c r="C24" t="s">
        <v>1254</v>
      </c>
    </row>
    <row r="25" spans="1:3" ht="13.25" x14ac:dyDescent="0.25">
      <c r="A25" t="s">
        <v>1172</v>
      </c>
      <c r="C25" t="s">
        <v>1255</v>
      </c>
    </row>
    <row r="26" spans="1:3" ht="13.25" x14ac:dyDescent="0.25">
      <c r="A26" t="s">
        <v>1134</v>
      </c>
      <c r="C26" t="s">
        <v>1256</v>
      </c>
    </row>
    <row r="27" spans="1:3" ht="13.25" x14ac:dyDescent="0.25">
      <c r="A27" t="s">
        <v>1076</v>
      </c>
      <c r="C27" t="s">
        <v>1257</v>
      </c>
    </row>
    <row r="28" spans="1:3" ht="13.25" x14ac:dyDescent="0.25">
      <c r="A28" t="s">
        <v>1094</v>
      </c>
    </row>
    <row r="29" spans="1:3" ht="13.25" x14ac:dyDescent="0.25">
      <c r="A29" t="s">
        <v>1096</v>
      </c>
    </row>
    <row r="30" spans="1:3" ht="13.25" x14ac:dyDescent="0.25">
      <c r="A30" t="s">
        <v>1174</v>
      </c>
    </row>
    <row r="31" spans="1:3" ht="13.25" x14ac:dyDescent="0.25">
      <c r="A31" t="s">
        <v>1136</v>
      </c>
    </row>
    <row r="32" spans="1:3" ht="13.25" x14ac:dyDescent="0.25">
      <c r="A32" t="s">
        <v>1176</v>
      </c>
    </row>
    <row r="33" spans="1:1" ht="13.25" x14ac:dyDescent="0.25">
      <c r="A33" t="s">
        <v>1100</v>
      </c>
    </row>
    <row r="34" spans="1:1" ht="13.25" x14ac:dyDescent="0.25">
      <c r="A34" t="s">
        <v>1178</v>
      </c>
    </row>
    <row r="35" spans="1:1" ht="13.25" x14ac:dyDescent="0.25">
      <c r="A35" t="s">
        <v>1198</v>
      </c>
    </row>
    <row r="36" spans="1:1" ht="13.25" x14ac:dyDescent="0.25">
      <c r="A36" t="s">
        <v>1102</v>
      </c>
    </row>
    <row r="37" spans="1:1" ht="13.25" x14ac:dyDescent="0.25">
      <c r="A37" t="s">
        <v>1180</v>
      </c>
    </row>
    <row r="38" spans="1:1" ht="13.25" x14ac:dyDescent="0.25">
      <c r="A38" t="s">
        <v>1258</v>
      </c>
    </row>
    <row r="39" spans="1:1" ht="13.25" x14ac:dyDescent="0.25">
      <c r="A39" t="s">
        <v>1182</v>
      </c>
    </row>
    <row r="40" spans="1:1" ht="13.25" x14ac:dyDescent="0.25">
      <c r="A40" t="s">
        <v>1216</v>
      </c>
    </row>
    <row r="41" spans="1:1" ht="13.25" x14ac:dyDescent="0.25">
      <c r="A41" t="s">
        <v>1078</v>
      </c>
    </row>
    <row r="42" spans="1:1" ht="13.25" x14ac:dyDescent="0.25">
      <c r="A42" t="s">
        <v>1140</v>
      </c>
    </row>
    <row r="43" spans="1:1" ht="13.25" x14ac:dyDescent="0.25">
      <c r="A43" t="s">
        <v>1259</v>
      </c>
    </row>
    <row r="44" spans="1:1" ht="13.25" x14ac:dyDescent="0.25">
      <c r="A44" t="s">
        <v>1260</v>
      </c>
    </row>
    <row r="45" spans="1:1" ht="13.25" x14ac:dyDescent="0.25">
      <c r="A45" t="s">
        <v>1261</v>
      </c>
    </row>
    <row r="46" spans="1:1" ht="13.25" x14ac:dyDescent="0.25">
      <c r="A46" t="s">
        <v>1184</v>
      </c>
    </row>
    <row r="47" spans="1:1" ht="13.25" x14ac:dyDescent="0.25">
      <c r="A47" t="s">
        <v>1104</v>
      </c>
    </row>
    <row r="48" spans="1:1" ht="13.25" x14ac:dyDescent="0.25">
      <c r="A48" t="s">
        <v>1144</v>
      </c>
    </row>
    <row r="49" spans="1:1" ht="13.25"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70" t="str">
        <f>Spolu!C3&amp;", "&amp;Spolu!C6</f>
        <v>Slovenský zväz dráhového golfu, Olympijské námestie 14290/1, Bratislava, 831 04</v>
      </c>
      <c r="B1" s="370"/>
      <c r="C1" s="370"/>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1" t="s">
        <v>1276</v>
      </c>
      <c r="F3" s="372"/>
      <c r="N3" s="137" t="str">
        <f t="shared" si="0"/>
        <v>c - príspevok Slovenskému paralympijskému výboru</v>
      </c>
      <c r="O3" s="137" t="s">
        <v>342</v>
      </c>
      <c r="P3" s="137" t="s">
        <v>343</v>
      </c>
    </row>
    <row r="4" spans="1:16" ht="45.75" customHeight="1" x14ac:dyDescent="0.25">
      <c r="E4" s="372"/>
      <c r="F4" s="372"/>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1"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3" t="s">
        <v>1289</v>
      </c>
      <c r="B12" s="373"/>
      <c r="C12" s="37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1291</v>
      </c>
    </row>
    <row r="15" spans="1:16" ht="32.15" customHeight="1" thickBot="1" x14ac:dyDescent="0.3">
      <c r="A15" s="139" t="s">
        <v>1292</v>
      </c>
      <c r="B15" s="375" t="s">
        <v>1293</v>
      </c>
      <c r="C15" s="376"/>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31806431</v>
      </c>
      <c r="E18" s="147" t="s">
        <v>1301</v>
      </c>
      <c r="F18" s="284">
        <v>421947749446</v>
      </c>
      <c r="N18" s="137" t="str">
        <f t="shared" si="0"/>
        <v xml:space="preserve">r - </v>
      </c>
      <c r="O18" s="137" t="s">
        <v>368</v>
      </c>
    </row>
    <row r="19" spans="1:16" x14ac:dyDescent="0.25">
      <c r="E19" s="147" t="s">
        <v>1302</v>
      </c>
      <c r="F19" s="284">
        <v>421947749756</v>
      </c>
    </row>
    <row r="20" spans="1:16" ht="16" thickBot="1" x14ac:dyDescent="0.3">
      <c r="A20" s="139" t="s">
        <v>396</v>
      </c>
      <c r="B20" s="143">
        <f>F6</f>
        <v>0</v>
      </c>
      <c r="E20" s="208"/>
      <c r="F20" s="285"/>
    </row>
    <row r="21" spans="1:16" ht="189" customHeight="1" x14ac:dyDescent="0.25">
      <c r="B21" s="211"/>
      <c r="C21" s="144"/>
    </row>
    <row r="22" spans="1:16" ht="39.75" customHeight="1" x14ac:dyDescent="0.25">
      <c r="B22" s="369" t="s">
        <v>1303</v>
      </c>
      <c r="C22" s="36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70" t="str">
        <f>Spolu!C3&amp;", "&amp;Spolu!C6</f>
        <v>Slovenský zväz dráhového golfu, Olympijské námestie 14290/1, Bratislava, 831 04</v>
      </c>
      <c r="B1" s="370"/>
      <c r="C1" s="370"/>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1" t="s">
        <v>1276</v>
      </c>
      <c r="F3" s="372"/>
      <c r="N3" s="137" t="str">
        <f t="shared" si="0"/>
        <v>c - príspevok Slovenskému paralympijskému výboru</v>
      </c>
      <c r="O3" s="137" t="s">
        <v>342</v>
      </c>
      <c r="P3" s="137" t="str">
        <f>Spolu!B19</f>
        <v>príspevok Slovenskému paralympijskému výboru</v>
      </c>
    </row>
    <row r="4" spans="1:16" ht="45.75" customHeight="1" x14ac:dyDescent="0.25">
      <c r="E4" s="372"/>
      <c r="F4" s="372"/>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3" t="s">
        <v>1308</v>
      </c>
      <c r="B12" s="373"/>
      <c r="C12" s="373"/>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x14ac:dyDescent="0.25">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1400</v>
      </c>
      <c r="N13" s="137" t="str">
        <f t="shared" si="0"/>
        <v>m - organizácia tradičných športových podujatí</v>
      </c>
      <c r="O13" s="137" t="s">
        <v>362</v>
      </c>
      <c r="P13" s="137" t="str">
        <f>Spolu!B29</f>
        <v>organizácia tradičných športových podujatí</v>
      </c>
    </row>
    <row r="14" spans="1:16" ht="34.4" customHeight="1" x14ac:dyDescent="0.25">
      <c r="A14" s="139" t="s">
        <v>1292</v>
      </c>
      <c r="B14" s="375" t="s">
        <v>1310</v>
      </c>
      <c r="C14" s="376"/>
      <c r="F14" s="313"/>
      <c r="N14" s="137" t="str">
        <f t="shared" si="0"/>
        <v xml:space="preserve">n - </v>
      </c>
      <c r="O14" s="137" t="s">
        <v>364</v>
      </c>
    </row>
    <row r="15" spans="1:16" ht="34.4" customHeight="1" x14ac:dyDescent="0.25">
      <c r="A15" s="139" t="s">
        <v>1311</v>
      </c>
      <c r="B15" s="375"/>
      <c r="C15" s="376"/>
      <c r="F15" s="378"/>
      <c r="N15" s="137" t="str">
        <f t="shared" si="0"/>
        <v xml:space="preserve">o - </v>
      </c>
      <c r="O15" s="137" t="s">
        <v>365</v>
      </c>
    </row>
    <row r="16" spans="1:16" x14ac:dyDescent="0.25">
      <c r="A16" s="139" t="s">
        <v>1295</v>
      </c>
      <c r="B16" s="142">
        <f>F8</f>
        <v>0</v>
      </c>
      <c r="C16" s="137"/>
      <c r="F16" s="378"/>
      <c r="N16" s="137" t="str">
        <f t="shared" si="0"/>
        <v xml:space="preserve">p - </v>
      </c>
      <c r="O16" s="137" t="s">
        <v>366</v>
      </c>
    </row>
    <row r="17" spans="1:16" ht="32.15" customHeight="1" x14ac:dyDescent="0.25">
      <c r="A17" s="139" t="s">
        <v>1298</v>
      </c>
      <c r="B17" s="142">
        <f>F9</f>
        <v>0</v>
      </c>
      <c r="C17" s="137"/>
      <c r="F17" s="378"/>
      <c r="N17" s="137" t="str">
        <f t="shared" si="0"/>
        <v xml:space="preserve">q - </v>
      </c>
      <c r="O17" s="137" t="s">
        <v>367</v>
      </c>
    </row>
    <row r="18" spans="1:16" ht="16" thickBot="1" x14ac:dyDescent="0.3">
      <c r="B18" s="193" t="s">
        <v>1312</v>
      </c>
      <c r="C18" s="194">
        <v>31</v>
      </c>
      <c r="N18" s="137" t="str">
        <f t="shared" si="0"/>
        <v xml:space="preserve">r - </v>
      </c>
      <c r="O18" s="137" t="s">
        <v>368</v>
      </c>
    </row>
    <row r="19" spans="1:16" x14ac:dyDescent="0.25">
      <c r="B19" s="193" t="s">
        <v>1300</v>
      </c>
      <c r="C19" s="142" t="str">
        <f>Spolu!C4</f>
        <v>31806431</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7" t="s">
        <v>1303</v>
      </c>
      <c r="C24" s="37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1316</v>
      </c>
    </row>
    <row r="2" spans="1:2" ht="30" customHeight="1" x14ac:dyDescent="0.25">
      <c r="A2" s="379" t="s">
        <v>1317</v>
      </c>
      <c r="B2" s="379"/>
    </row>
    <row r="3" spans="1:2" ht="13"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Mária Horáková</cp:lastModifiedBy>
  <cp:revision/>
  <cp:lastPrinted>2026-10-21T11:05:51Z</cp:lastPrinted>
  <dcterms:created xsi:type="dcterms:W3CDTF">2017-02-20T06:20:12Z</dcterms:created>
  <dcterms:modified xsi:type="dcterms:W3CDTF">2026-10-21T11:05:56Z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