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1_9A3C34E609C4132552ED6F269B1CFEFA600CD5BE" xr6:coauthVersionLast="47" xr6:coauthVersionMax="47" xr10:uidLastSave="{7C990213-3CB5-4E35-A050-43C6B892AB0D}"/>
  <bookViews>
    <workbookView xWindow="53652" yWindow="-108" windowWidth="30936" windowHeight="1677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N2" i="11" s="1"/>
  <c r="P3" i="11"/>
  <c r="P4" i="11"/>
  <c r="N4" i="11" s="1"/>
  <c r="P5" i="11"/>
  <c r="N5" i="11" s="1"/>
  <c r="P6" i="11"/>
  <c r="N6" i="11" s="1"/>
  <c r="P7" i="11"/>
  <c r="N7" i="11" s="1"/>
  <c r="P8" i="11"/>
  <c r="P9" i="11"/>
  <c r="N9" i="11" s="1"/>
  <c r="P10" i="11"/>
  <c r="P11" i="11"/>
  <c r="P12" i="11"/>
  <c r="N12" i="11" s="1"/>
  <c r="P13" i="11"/>
  <c r="N13" i="11" s="1"/>
  <c r="P1" i="11"/>
  <c r="N1" i="11" s="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N521" i="1" s="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3"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M47" i="4"/>
  <c r="C13" i="6"/>
  <c r="C10" i="6"/>
  <c r="K40" i="9"/>
  <c r="L41" i="9"/>
  <c r="L43" i="9"/>
  <c r="L46" i="9" s="1"/>
  <c r="K45" i="9"/>
  <c r="B43" i="9" s="1"/>
  <c r="M13" i="4"/>
  <c r="K12" i="4"/>
  <c r="J12" i="4" s="1"/>
  <c r="C11" i="6"/>
  <c r="F65" i="9" l="1"/>
  <c r="I15" i="4"/>
  <c r="D67" i="9" s="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sharedStrings.xml><?xml version="1.0" encoding="utf-8"?>
<sst xmlns="http://schemas.openxmlformats.org/spreadsheetml/2006/main" count="7558" uniqueCount="3630">
  <si>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</si>
  <si>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</si>
  <si>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</si>
  <si>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</si>
  <si>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</si>
  <si>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</si>
  <si>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</si>
  <si>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</si>
  <si>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</si>
  <si>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</si>
  <si>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</si>
  <si>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</si>
  <si>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</si>
  <si>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</si>
  <si>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</si>
  <si>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</si>
  <si>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</si>
  <si>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</si>
  <si>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</si>
  <si>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</si>
  <si>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</si>
  <si>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</si>
  <si>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</si>
  <si>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</si>
  <si>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</si>
  <si>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</si>
  <si>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</si>
  <si>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</si>
  <si>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</si>
  <si>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</si>
  <si>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</si>
  <si>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</si>
  <si>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</si>
  <si>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</si>
  <si>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</si>
  <si>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</si>
  <si>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</si>
  <si>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</si>
  <si>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</si>
  <si>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</si>
  <si>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</si>
  <si>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</si>
  <si>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</si>
  <si>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</si>
  <si>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</si>
  <si>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</si>
  <si>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</si>
  <si>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</si>
  <si>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</si>
  <si>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</si>
  <si>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</si>
  <si>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</si>
  <si>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</si>
  <si>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</si>
  <si>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</si>
  <si>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</si>
  <si>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</si>
  <si>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</si>
  <si>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</si>
  <si>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</si>
  <si>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</si>
  <si>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</si>
  <si>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</si>
  <si>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</si>
  <si>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</si>
  <si>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</si>
  <si>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</si>
  <si>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</si>
  <si>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</si>
  <si>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</si>
  <si>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</si>
  <si>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</si>
  <si>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</si>
  <si>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</si>
  <si>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</si>
  <si>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</si>
  <si>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</si>
  <si>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</si>
  <si>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</si>
  <si>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</si>
  <si>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</si>
  <si>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</si>
  <si>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</si>
  <si>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</si>
  <si>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</si>
  <si>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</si>
  <si>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</si>
  <si>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</si>
  <si>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</si>
  <si>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</si>
  <si>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</si>
  <si>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</si>
  <si>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</si>
  <si>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</si>
  <si>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</si>
  <si>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</si>
  <si>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</si>
  <si>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</si>
  <si>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</si>
  <si>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</si>
  <si>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</si>
  <si>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</si>
  <si>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</si>
  <si>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</si>
  <si>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</si>
  <si>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</si>
  <si>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</si>
  <si>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</si>
  <si>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</si>
  <si>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</si>
  <si>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</si>
  <si>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</si>
  <si>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</si>
  <si>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</si>
  <si>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</si>
  <si>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</si>
  <si>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</si>
  <si>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</si>
  <si>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</si>
  <si>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</si>
  <si>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</si>
  <si>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</si>
  <si>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</si>
  <si>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</si>
  <si>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</si>
  <si>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</si>
  <si>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</si>
  <si>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</si>
  <si>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</si>
  <si>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</si>
  <si>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</si>
  <si>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</si>
  <si>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</si>
  <si>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</si>
  <si>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</si>
  <si>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</si>
  <si>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</si>
  <si>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</si>
  <si>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</si>
  <si>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</si>
  <si>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</si>
  <si>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</si>
  <si>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</si>
  <si>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</si>
  <si>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</si>
  <si>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</si>
  <si>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</si>
  <si>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</si>
  <si>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</si>
  <si>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</si>
  <si>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</si>
  <si>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</si>
  <si>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</si>
  <si>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</si>
  <si>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</si>
  <si>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</si>
  <si>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</si>
  <si>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</si>
  <si>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</si>
  <si>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</si>
  <si>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</si>
  <si>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</si>
  <si>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</si>
  <si>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</si>
  <si>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</si>
  <si>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</si>
  <si>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</si>
  <si>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</si>
  <si>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</si>
  <si>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</si>
  <si>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</si>
  <si>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</si>
  <si>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</si>
  <si>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</si>
  <si>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</si>
  <si>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</si>
  <si>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</si>
  <si>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</si>
  <si>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</si>
  <si>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</si>
  <si>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</si>
  <si>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</si>
  <si>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</si>
  <si>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</si>
  <si>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</si>
  <si>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</si>
  <si>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</si>
  <si>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</si>
  <si>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</si>
  <si>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</si>
  <si>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</si>
  <si>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</si>
  <si>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</si>
  <si>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</si>
  <si>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</si>
  <si>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</si>
  <si>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</si>
  <si>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</si>
  <si>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</si>
  <si>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</si>
  <si>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</si>
  <si>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</si>
  <si>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</si>
  <si>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</si>
  <si>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</si>
  <si>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</si>
  <si>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</si>
  <si>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</si>
  <si>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</si>
  <si>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</si>
  <si>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</si>
  <si>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</si>
  <si>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</si>
  <si>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</si>
  <si>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</si>
  <si>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</si>
  <si>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</si>
  <si>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</si>
  <si>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</si>
  <si>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</si>
  <si>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</si>
  <si>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</si>
  <si>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</si>
  <si>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</si>
  <si>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</si>
  <si>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</si>
  <si>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</si>
  <si>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</si>
  <si>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</si>
  <si>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</si>
  <si>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</si>
  <si>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</si>
  <si>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</si>
  <si>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</si>
  <si>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</si>
  <si>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</si>
  <si>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</si>
  <si>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</si>
  <si>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</si>
  <si>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</si>
  <si>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</si>
  <si>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</si>
  <si>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</si>
  <si>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</si>
  <si>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</si>
  <si>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</si>
  <si>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</si>
  <si>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</si>
  <si>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</si>
  <si>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</si>
  <si>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</si>
  <si>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</si>
  <si>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</si>
  <si>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</si>
  <si>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</si>
  <si>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</si>
  <si>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</si>
  <si>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</si>
  <si>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</si>
  <si>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</si>
  <si>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</si>
  <si>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</si>
  <si>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</si>
  <si>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</si>
  <si>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</si>
  <si>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</si>
  <si>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</si>
  <si>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</si>
  <si>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</si>
  <si>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</si>
  <si>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</si>
  <si>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</si>
  <si>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</si>
  <si>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</si>
  <si>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</si>
  <si>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</si>
  <si>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</si>
  <si>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</si>
  <si>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</si>
  <si>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</si>
  <si>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</si>
  <si>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</si>
  <si>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</si>
  <si>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</si>
  <si>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</si>
  <si>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</si>
  <si>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</si>
  <si>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</si>
  <si>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</si>
  <si>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</si>
  <si>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</si>
  <si>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</si>
  <si>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</si>
  <si>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</si>
  <si>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</si>
  <si>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</si>
  <si>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</si>
  <si>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</si>
  <si>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</si>
  <si>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</si>
  <si>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</si>
  <si>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</si>
  <si>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</si>
  <si>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</si>
  <si>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</si>
  <si>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</si>
  <si>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</si>
  <si>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</si>
  <si>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</si>
  <si>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</si>
  <si>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</si>
  <si>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</si>
  <si>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</si>
  <si>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</si>
  <si>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</si>
  <si>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</si>
  <si>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</si>
  <si>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</si>
  <si>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</si>
  <si>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</si>
  <si>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</si>
  <si>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</si>
  <si>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</si>
  <si>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</si>
  <si>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</si>
  <si>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</si>
  <si>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</si>
  <si>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</si>
  <si>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</si>
  <si>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</si>
  <si>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</si>
  <si>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</si>
  <si>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</si>
  <si>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</si>
  <si>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</si>
  <si>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</si>
  <si>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</si>
  <si>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</si>
  <si>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</si>
  <si>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</si>
  <si>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</si>
  <si>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</si>
  <si>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</si>
  <si>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</si>
  <si>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</si>
  <si>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</si>
  <si>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</si>
  <si>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</si>
  <si>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</si>
  <si>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</si>
  <si>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</si>
  <si>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</si>
  <si>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</si>
  <si>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</si>
  <si>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</si>
  <si>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</si>
  <si>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</si>
  <si>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</si>
  <si>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</si>
  <si>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</si>
  <si>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</si>
  <si>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</si>
  <si>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</si>
  <si>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</si>
  <si>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</si>
  <si>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</si>
  <si>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</si>
  <si>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</si>
  <si>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</si>
  <si>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</si>
  <si>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</si>
  <si>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</si>
  <si>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</si>
  <si>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</si>
  <si>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</si>
  <si>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</si>
  <si>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</si>
  <si>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</si>
  <si>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</si>
  <si>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</si>
  <si>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</si>
  <si>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</si>
  <si>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</si>
  <si>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</si>
  <si>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</si>
  <si>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</si>
  <si>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</si>
  <si>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</si>
  <si>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</si>
  <si>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</si>
  <si>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</si>
  <si>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</si>
  <si>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</si>
  <si>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</si>
  <si>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</si>
  <si>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</si>
  <si>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</si>
  <si>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</si>
  <si>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</si>
  <si>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</si>
  <si>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</si>
  <si>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</si>
  <si>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</si>
  <si>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</si>
  <si>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</si>
  <si>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</si>
  <si>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</si>
  <si>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</si>
  <si>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</si>
  <si>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</si>
  <si>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</si>
  <si>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</si>
  <si>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</si>
  <si>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</si>
  <si>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</si>
  <si>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</si>
  <si>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</si>
  <si>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</si>
  <si>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</si>
  <si>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</si>
  <si>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</si>
  <si>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</si>
  <si>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</si>
  <si>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</si>
  <si>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</si>
  <si>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</si>
  <si>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</si>
  <si>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</si>
  <si>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</si>
  <si>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</si>
  <si>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</si>
  <si>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</si>
  <si>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</si>
  <si>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</si>
  <si>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</si>
  <si>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</si>
  <si>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</si>
  <si>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</si>
  <si>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</si>
  <si>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</si>
  <si>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</si>
  <si>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</si>
  <si>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</si>
  <si>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</si>
  <si>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</si>
  <si>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</si>
  <si>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</si>
  <si>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</si>
  <si>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</si>
  <si>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</si>
  <si>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</si>
  <si>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</si>
  <si>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</si>
  <si>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</si>
  <si>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</si>
  <si>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</si>
  <si>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</si>
  <si>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</si>
  <si>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</si>
  <si>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</si>
  <si>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</si>
  <si>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</si>
  <si>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</si>
  <si>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</si>
  <si>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</si>
  <si>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</si>
  <si>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</si>
  <si>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</si>
  <si>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</si>
  <si>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</si>
  <si>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</si>
  <si>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</si>
  <si>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</si>
  <si>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</si>
  <si>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</si>
  <si>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</si>
  <si>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</si>
  <si>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</si>
  <si>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</si>
  <si>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</si>
  <si>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</si>
  <si>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</si>
  <si>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</si>
  <si>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</si>
  <si>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</si>
  <si>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</si>
  <si>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</si>
  <si>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</si>
  <si>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</si>
  <si>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</si>
  <si>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</si>
  <si>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</si>
  <si>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</si>
  <si>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</si>
  <si>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</si>
  <si>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</si>
  <si>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</si>
  <si>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</si>
  <si>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</si>
  <si>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</si>
  <si>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</si>
  <si>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</si>
  <si>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</si>
  <si>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</si>
  <si>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</si>
  <si>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</si>
  <si>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</si>
  <si>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</si>
  <si>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</si>
  <si>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</si>
  <si>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</si>
  <si>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</si>
  <si>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</si>
  <si>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</si>
  <si>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</si>
  <si>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</si>
  <si>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</si>
  <si>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</si>
  <si>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</si>
  <si>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</si>
  <si>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</si>
  <si>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</si>
  <si>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</si>
  <si>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</si>
  <si>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</si>
  <si>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</si>
  <si>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</si>
  <si>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</si>
  <si>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</si>
  <si>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</si>
  <si>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</si>
  <si>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</si>
  <si>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</si>
  <si>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</si>
  <si>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</si>
  <si>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</si>
  <si>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</si>
  <si>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</si>
  <si>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</si>
  <si>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</si>
  <si>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</si>
  <si>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</si>
  <si>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</si>
  <si>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</si>
  <si>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</si>
  <si>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</si>
  <si>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</si>
  <si>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</si>
  <si>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</si>
  <si>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</si>
  <si>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</si>
  <si>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</si>
  <si>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</si>
  <si>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</si>
  <si>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</si>
  <si>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</si>
  <si>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</si>
  <si>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</si>
  <si>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</si>
  <si>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</si>
  <si>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</si>
  <si>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</si>
  <si>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</si>
  <si>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</si>
  <si>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</si>
  <si>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</si>
  <si>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</si>
  <si>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</si>
  <si>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</si>
  <si>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</si>
  <si>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</si>
  <si>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</si>
  <si>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</si>
  <si>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</si>
  <si>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</si>
  <si>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</si>
  <si>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</si>
  <si>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</si>
  <si>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</si>
  <si>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</si>
  <si>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</si>
  <si>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</si>
  <si>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</si>
  <si>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</si>
  <si>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</si>
  <si>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</si>
  <si>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</si>
  <si>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</si>
  <si>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</si>
  <si>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</si>
  <si>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</si>
  <si>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</si>
  <si>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</si>
  <si>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</si>
  <si>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</si>
  <si>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</si>
  <si>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</si>
  <si>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</si>
  <si>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</si>
  <si>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</si>
  <si>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</si>
  <si>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</si>
  <si>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</si>
  <si>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</si>
  <si>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</si>
  <si>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</si>
  <si>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</si>
  <si>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</si>
  <si>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</si>
  <si>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</si>
  <si>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</si>
  <si>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</si>
  <si>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</si>
  <si>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</si>
  <si>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</si>
  <si>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</si>
  <si>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</si>
  <si>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</si>
  <si>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</si>
  <si>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</si>
  <si>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</si>
  <si>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</si>
  <si>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</si>
  <si>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</si>
  <si>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</si>
  <si>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</si>
  <si>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</si>
  <si>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</si>
  <si>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</si>
  <si>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</si>
  <si>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</si>
  <si>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</si>
  <si>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</si>
  <si>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</si>
  <si>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</si>
  <si>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</si>
  <si>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</si>
  <si>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</si>
  <si>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</si>
  <si>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</si>
  <si>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</si>
  <si>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</si>
  <si>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</si>
  <si>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</si>
  <si>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</si>
  <si>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</si>
  <si>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</si>
  <si>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</si>
  <si>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</si>
  <si>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</si>
  <si>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</si>
  <si>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</si>
  <si>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</si>
  <si>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</si>
  <si>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</si>
  <si>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</si>
  <si>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</si>
  <si>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</si>
  <si>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</si>
  <si>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</si>
  <si>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</si>
  <si>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</si>
  <si>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</si>
  <si>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</si>
  <si>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</si>
  <si>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</si>
  <si>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</si>
  <si>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</si>
  <si>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</si>
  <si>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</si>
  <si>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</si>
  <si>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</si>
  <si>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</si>
  <si>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</si>
  <si>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</si>
  <si>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</si>
  <si>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</si>
  <si>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</si>
  <si>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</si>
  <si>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</si>
  <si>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</si>
  <si>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</si>
  <si>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</si>
  <si>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</si>
  <si>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</si>
  <si>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</si>
  <si>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</si>
  <si>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</si>
  <si>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</si>
  <si>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</si>
  <si>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</si>
  <si>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</si>
  <si>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</si>
  <si>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</si>
  <si>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</si>
  <si>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</si>
  <si>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</si>
  <si>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</si>
  <si>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</si>
  <si>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</si>
  <si>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</si>
  <si>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</si>
  <si>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</si>
  <si>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</si>
  <si>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</si>
  <si>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</si>
  <si>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</si>
  <si>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</si>
  <si>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</si>
  <si>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</si>
  <si>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</si>
  <si>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</si>
  <si>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</si>
  <si>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</si>
  <si>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</si>
  <si>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</si>
  <si>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</si>
  <si>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</si>
  <si>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</si>
  <si>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</si>
  <si>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</si>
  <si>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</si>
  <si>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</si>
  <si>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</si>
  <si>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</si>
  <si>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</si>
  <si>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</si>
  <si>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</si>
  <si>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</si>
  <si>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</si>
  <si>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</si>
  <si>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</si>
  <si>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</si>
  <si>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</si>
  <si>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</si>
  <si>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</si>
  <si>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</si>
  <si>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</si>
  <si>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</si>
  <si>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</si>
  <si>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</si>
  <si>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</si>
  <si>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</si>
  <si>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</si>
  <si>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</si>
  <si>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</si>
  <si>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</si>
  <si>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</si>
  <si>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</si>
  <si>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</si>
  <si>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</si>
  <si>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</si>
  <si>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</si>
  <si>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</si>
  <si>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</si>
  <si>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</si>
  <si>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</si>
  <si>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</si>
  <si>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</si>
  <si>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</si>
  <si>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</si>
  <si>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</si>
  <si>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</si>
  <si>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</si>
  <si>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</si>
  <si>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</si>
  <si>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</si>
  <si>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</si>
  <si>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</si>
  <si>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</si>
  <si>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</si>
  <si>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</si>
  <si>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</si>
  <si>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</si>
  <si>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</si>
  <si>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</si>
  <si>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</si>
  <si>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</si>
  <si>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</si>
  <si>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</si>
  <si>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</si>
  <si>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</si>
  <si>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</si>
  <si>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</si>
  <si>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</si>
  <si>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</si>
  <si>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</si>
  <si>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</si>
  <si>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</si>
  <si>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</si>
  <si>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</si>
  <si>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</si>
  <si>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</si>
  <si>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</si>
  <si>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</si>
  <si>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</si>
  <si>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</si>
  <si>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</si>
  <si>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</si>
  <si>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</si>
  <si>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</si>
  <si>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</si>
  <si>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</si>
  <si>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</si>
  <si>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</si>
  <si>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</si>
  <si>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</si>
  <si>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</si>
  <si>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</si>
  <si>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</si>
  <si>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</si>
  <si>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</si>
  <si>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</si>
  <si>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</si>
  <si>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</si>
  <si>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</si>
  <si>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</si>
  <si>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</si>
  <si>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</si>
  <si>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</si>
  <si>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</si>
  <si>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</si>
  <si>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</si>
  <si>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</si>
  <si>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</si>
  <si>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</si>
  <si>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</si>
  <si>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</si>
  <si>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</si>
  <si>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</si>
  <si>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</si>
  <si>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</si>
  <si>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</si>
  <si>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</si>
  <si>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</si>
  <si>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</si>
  <si>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</si>
  <si>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</si>
  <si>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</si>
  <si>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</si>
  <si>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</si>
  <si>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</si>
  <si>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</si>
  <si>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</si>
  <si>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</si>
  <si>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</si>
  <si>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</si>
  <si>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</si>
  <si>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</si>
  <si>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</si>
  <si>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</si>
  <si>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</si>
  <si>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</si>
  <si>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</si>
  <si>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</si>
  <si>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</si>
  <si>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</si>
  <si>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</si>
  <si>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</si>
  <si>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</si>
  <si>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</si>
  <si>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</si>
  <si>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</si>
  <si>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</si>
  <si>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</si>
  <si>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</si>
  <si>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</si>
  <si>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</si>
  <si>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</si>
  <si>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</si>
  <si>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</si>
  <si>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</si>
  <si>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</si>
  <si>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</si>
  <si>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</si>
  <si>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</si>
  <si>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</si>
  <si>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</si>
  <si>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</si>
  <si>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</si>
  <si>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</si>
  <si>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</si>
  <si>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</si>
  <si>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</si>
  <si>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</si>
  <si>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</si>
  <si>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</si>
  <si>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</si>
  <si>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</si>
  <si>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</si>
  <si>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</si>
  <si>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</si>
  <si>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</si>
  <si>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</si>
  <si>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</si>
  <si>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</si>
  <si>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</si>
  <si>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</si>
  <si>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</si>
  <si>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</si>
  <si>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</si>
  <si>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</si>
  <si>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</si>
  <si>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</si>
  <si>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</si>
  <si>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</si>
  <si>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</si>
  <si>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</si>
  <si>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</si>
  <si>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</si>
  <si>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</si>
  <si>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</si>
  <si>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</si>
  <si>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</si>
  <si>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</si>
  <si>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</si>
  <si>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</si>
  <si>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</si>
  <si>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</si>
  <si>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</si>
  <si>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</si>
  <si>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</si>
  <si>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</si>
  <si>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</si>
  <si>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</si>
  <si>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</si>
  <si>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</si>
  <si>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</si>
  <si>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</si>
  <si>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</si>
  <si>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</si>
  <si>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</si>
  <si>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</si>
  <si>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</si>
  <si>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</si>
  <si>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</si>
  <si>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</si>
  <si>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</si>
  <si>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</si>
  <si>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</si>
  <si>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</si>
  <si>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</si>
  <si>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</si>
  <si>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</si>
  <si>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</si>
  <si>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</si>
  <si>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</si>
  <si>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</si>
  <si>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</si>
  <si>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</si>
  <si>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</si>
  <si>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</si>
  <si>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</si>
  <si>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</si>
  <si>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</si>
  <si>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</si>
  <si>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</si>
  <si>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</si>
  <si>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</si>
  <si>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</si>
  <si>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</si>
  <si>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</si>
  <si>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</si>
  <si>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</si>
  <si>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</si>
  <si>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</si>
  <si>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</si>
  <si>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</si>
  <si>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</si>
  <si>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</si>
  <si>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</si>
  <si>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</si>
  <si>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</si>
  <si>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</si>
  <si>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</si>
  <si>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</si>
  <si>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</si>
  <si>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</si>
  <si>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</si>
  <si>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</si>
  <si>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</si>
  <si>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</si>
  <si>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</si>
  <si>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</si>
  <si>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</si>
  <si>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</si>
  <si>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</si>
  <si>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</si>
  <si>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</si>
  <si>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</si>
  <si>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</si>
  <si>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</si>
  <si>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</si>
  <si>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</si>
  <si>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</si>
  <si>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</si>
  <si>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</si>
  <si>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</si>
  <si>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</si>
  <si>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</si>
  <si>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</si>
  <si>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</si>
  <si>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</si>
  <si>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</si>
  <si>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</si>
  <si>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</si>
  <si>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</si>
  <si>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</si>
  <si>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</si>
  <si>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</si>
  <si>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</si>
  <si>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</si>
  <si>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</si>
  <si>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</si>
  <si>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</si>
  <si>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</si>
  <si>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</si>
  <si>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</si>
  <si>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</si>
  <si>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</si>
  <si>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</si>
  <si>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</si>
  <si>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</si>
  <si>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</si>
  <si>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</si>
  <si>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</si>
  <si>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</si>
  <si>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</si>
  <si>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</si>
  <si>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</si>
  <si>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</si>
  <si>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</si>
  <si>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</si>
  <si>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</si>
  <si>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</si>
  <si>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</si>
  <si>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</si>
  <si>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</si>
  <si>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</si>
  <si>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</si>
  <si>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</si>
  <si>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</si>
  <si>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</si>
  <si>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</si>
  <si>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</si>
  <si>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</si>
  <si>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</si>
  <si>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</si>
  <si>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</si>
  <si>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</si>
  <si>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</si>
  <si>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</si>
  <si>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</si>
  <si>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</si>
  <si>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</si>
  <si>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</si>
  <si>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</si>
  <si>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</si>
  <si>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</si>
  <si>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</si>
  <si>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</si>
  <si>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</si>
  <si>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</si>
  <si>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</si>
  <si>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</si>
  <si>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</si>
  <si>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</si>
  <si>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</si>
  <si>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</si>
  <si>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</si>
  <si>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</si>
  <si>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</si>
  <si>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</si>
  <si>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</si>
  <si>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</si>
  <si>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</si>
  <si>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</si>
  <si>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</si>
  <si>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</si>
  <si>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</si>
  <si>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</si>
  <si>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</si>
  <si>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</si>
  <si>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</si>
  <si>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</si>
  <si>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</si>
  <si>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</si>
  <si>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</si>
  <si>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</si>
  <si>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</si>
  <si>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</si>
  <si>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</si>
  <si>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</si>
  <si>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</si>
  <si>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</si>
  <si>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</si>
  <si>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</si>
  <si>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</si>
  <si>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</si>
  <si>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</si>
  <si>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</si>
  <si>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</si>
  <si>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</si>
  <si>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</si>
  <si>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</si>
  <si>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</si>
  <si>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</si>
  <si>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</si>
  <si>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</si>
  <si>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</si>
  <si>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</si>
  <si>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</si>
  <si>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</si>
  <si>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</si>
  <si>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</si>
  <si>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</si>
  <si>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</si>
  <si>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</si>
  <si>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</si>
  <si>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</si>
  <si>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</si>
  <si>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</si>
  <si>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</si>
  <si>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</si>
  <si>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</si>
  <si>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</si>
  <si>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</si>
  <si>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</si>
  <si>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</si>
  <si>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</si>
  <si>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</si>
  <si>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</si>
  <si>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</si>
  <si>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</si>
  <si>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</si>
  <si>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</si>
  <si>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</si>
  <si>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</si>
  <si>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</si>
  <si>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</si>
  <si>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</si>
  <si>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</si>
  <si>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</si>
  <si>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</si>
  <si>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</si>
  <si>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</si>
  <si>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</si>
  <si>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</si>
  <si>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</si>
  <si>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</si>
  <si>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</si>
  <si>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</si>
  <si>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</si>
  <si>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</si>
  <si>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</si>
  <si>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</si>
  <si>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</si>
  <si>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</si>
  <si>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</si>
  <si>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</si>
  <si>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</si>
  <si>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</si>
  <si>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</si>
  <si>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</si>
  <si>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</si>
  <si>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</si>
  <si>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</si>
  <si>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</si>
  <si>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</si>
  <si>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</si>
  <si>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</si>
  <si>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</si>
  <si>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</si>
  <si>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</si>
  <si>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</si>
  <si>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</si>
  <si>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</si>
  <si>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</si>
  <si>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</si>
  <si>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</si>
  <si>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</si>
  <si>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</si>
  <si>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</si>
  <si>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</si>
  <si>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</si>
  <si>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</si>
  <si>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</si>
  <si>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</si>
  <si>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</si>
  <si>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</si>
  <si>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</si>
  <si>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</si>
  <si>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</si>
  <si>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</si>
  <si>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</si>
  <si>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</si>
  <si>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</si>
  <si>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</si>
  <si>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</si>
  <si>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</si>
  <si>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</si>
  <si>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</si>
  <si>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</si>
  <si>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</si>
  <si>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</si>
  <si>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</si>
  <si>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</si>
  <si>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</si>
  <si>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</si>
  <si>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</si>
  <si>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</si>
  <si>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</si>
  <si>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</si>
  <si>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</si>
  <si>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</si>
  <si>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</si>
  <si>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</si>
  <si>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</si>
  <si>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</si>
  <si>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</si>
  <si>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</si>
  <si>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</si>
  <si>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</si>
  <si>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</si>
  <si>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</si>
  <si>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</si>
  <si>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</si>
  <si>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</si>
  <si>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</si>
  <si>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</si>
  <si>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</si>
  <si>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</si>
  <si>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</si>
  <si>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</si>
  <si>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</si>
  <si>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</si>
  <si>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</si>
  <si>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</si>
  <si>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</si>
  <si>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</si>
  <si>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</si>
  <si>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</si>
  <si>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</si>
  <si>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</si>
  <si>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</si>
  <si>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</si>
  <si>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</si>
  <si>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</si>
  <si>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</si>
  <si>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</si>
  <si>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</si>
  <si>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</si>
  <si>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</si>
  <si>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</si>
  <si>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</si>
  <si>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</si>
  <si>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</si>
  <si>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</si>
  <si>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</si>
  <si>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</si>
  <si>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</si>
  <si>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</si>
  <si>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</si>
  <si>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</si>
  <si>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</si>
  <si>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</si>
  <si>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</si>
  <si>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</si>
  <si>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</si>
  <si>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</si>
  <si>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</si>
  <si>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</si>
  <si>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</si>
  <si>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</si>
  <si>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</si>
  <si>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</si>
  <si>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</si>
  <si>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</si>
  <si>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</si>
  <si>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</si>
  <si>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</si>
  <si>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</si>
  <si>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</si>
  <si>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</si>
  <si>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</si>
  <si>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</si>
  <si>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</si>
  <si>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</si>
  <si>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</si>
  <si>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</si>
  <si>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</si>
  <si>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</si>
  <si>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</si>
  <si>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</si>
  <si>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</si>
  <si>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</si>
  <si>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</si>
  <si>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</si>
  <si>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</si>
  <si>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</si>
  <si>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</si>
  <si>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</si>
  <si>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</si>
  <si>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</si>
  <si>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</si>
  <si>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</si>
  <si>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</si>
  <si>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</si>
  <si>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</si>
  <si>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</si>
  <si>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</si>
  <si>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</si>
  <si>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</si>
  <si>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</si>
  <si>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</si>
  <si>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</si>
  <si>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</si>
  <si>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</si>
  <si>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</si>
  <si>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</si>
  <si>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</si>
  <si>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</si>
  <si>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</si>
  <si>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</si>
  <si>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</si>
  <si>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</si>
  <si>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</si>
  <si>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</si>
  <si>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</si>
  <si>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</si>
  <si>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</si>
  <si>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</si>
  <si>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</si>
  <si>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</si>
  <si>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</si>
  <si>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</si>
  <si>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</si>
  <si>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</si>
  <si>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</si>
  <si>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</si>
  <si>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</si>
  <si>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</si>
  <si>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</si>
  <si>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</si>
  <si>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</si>
  <si>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</si>
  <si>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</si>
  <si>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</si>
  <si>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</si>
  <si>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</si>
  <si>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</si>
  <si>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</si>
  <si>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</si>
  <si>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</si>
  <si>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</si>
  <si>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</si>
  <si>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</si>
  <si>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</si>
  <si>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</si>
  <si>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</si>
  <si>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</si>
  <si>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</si>
  <si>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</si>
  <si>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</si>
  <si>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</si>
  <si>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</si>
  <si>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</si>
  <si>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</si>
  <si>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</si>
  <si>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</si>
  <si>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</si>
  <si>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</si>
  <si>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</si>
  <si>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</si>
  <si>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</si>
  <si>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</si>
  <si>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</si>
  <si>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</si>
  <si>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</si>
  <si>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</si>
  <si>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</si>
  <si>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</si>
  <si>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</si>
  <si>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</si>
  <si>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</si>
  <si>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</si>
  <si>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</si>
  <si>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</si>
  <si>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</si>
  <si>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</si>
  <si>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</si>
  <si>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</si>
  <si>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</si>
  <si>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</si>
  <si>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</si>
  <si>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</si>
  <si>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</si>
  <si>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</si>
  <si>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</si>
  <si>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</si>
  <si>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</si>
  <si>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</si>
  <si>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</si>
  <si>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</si>
  <si>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</si>
  <si>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</si>
  <si>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</si>
  <si>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</si>
  <si>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</si>
  <si>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</si>
  <si>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</si>
  <si>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</si>
  <si>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</si>
  <si>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</si>
  <si>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</si>
  <si>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</si>
  <si>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</si>
  <si>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</si>
  <si>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</si>
  <si>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</si>
  <si>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</si>
  <si>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</si>
  <si>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</si>
  <si>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</si>
  <si>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</si>
  <si>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</si>
  <si>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</si>
  <si>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</si>
  <si>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</si>
  <si>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</si>
  <si>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</si>
  <si>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</si>
  <si>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</si>
  <si>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</si>
  <si>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</si>
  <si>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</si>
  <si>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</si>
  <si>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</si>
  <si>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</si>
  <si>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</si>
  <si>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</si>
  <si>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</si>
  <si>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</si>
  <si>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</si>
  <si>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</si>
  <si>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</si>
  <si>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</si>
  <si>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</si>
  <si>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</si>
  <si>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</si>
  <si>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</si>
  <si>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</si>
  <si>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</si>
  <si>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</si>
  <si>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</si>
  <si>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</si>
  <si>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</si>
  <si>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</si>
  <si>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</si>
  <si>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</si>
  <si>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</si>
  <si>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</si>
  <si>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</si>
  <si>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</si>
  <si>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</si>
  <si>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</si>
  <si>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</si>
  <si>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</si>
  <si>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</si>
  <si>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</si>
  <si>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</si>
  <si>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</si>
  <si>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</si>
  <si>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</si>
  <si>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</si>
  <si>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</si>
  <si>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</si>
  <si>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</si>
  <si>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</si>
  <si>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</si>
  <si>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</si>
  <si>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</si>
  <si>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</si>
  <si>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</si>
  <si>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</si>
  <si>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</si>
  <si>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</si>
  <si>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</si>
  <si>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</si>
  <si>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</si>
  <si>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</si>
  <si>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</si>
  <si>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</si>
  <si>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</si>
  <si>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</si>
  <si>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</si>
  <si>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</si>
  <si>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</si>
  <si>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</si>
  <si>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</si>
  <si>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</si>
  <si>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</si>
  <si>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</si>
  <si>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</si>
  <si>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</si>
  <si>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</si>
  <si>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</si>
  <si>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</si>
  <si>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</si>
  <si>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</si>
  <si>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</si>
  <si>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</si>
  <si>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</si>
  <si>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</si>
  <si>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</si>
  <si>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</si>
  <si>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</si>
  <si>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</si>
  <si>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</si>
  <si>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</si>
  <si>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</si>
  <si>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</si>
  <si>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</si>
  <si>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</si>
  <si>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</si>
  <si>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</si>
  <si>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</si>
  <si>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</si>
  <si>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</si>
  <si>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</si>
  <si>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</si>
  <si>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</si>
  <si>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</si>
  <si>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</si>
  <si>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</si>
  <si>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</si>
  <si>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</si>
  <si>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</si>
  <si>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</si>
  <si>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</si>
  <si>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</si>
  <si>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</si>
  <si>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</si>
  <si>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</si>
  <si>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</si>
  <si>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</si>
  <si>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</si>
  <si>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</si>
  <si>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</si>
  <si>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</si>
  <si>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</si>
  <si>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</si>
  <si>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</si>
  <si>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</si>
  <si>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</si>
  <si>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</si>
  <si>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</si>
  <si>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</si>
  <si>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</si>
  <si>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</si>
  <si>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</si>
  <si>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</si>
  <si>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</si>
  <si>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</si>
  <si>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</si>
  <si>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</si>
  <si>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</si>
  <si>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</si>
  <si>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</si>
  <si>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</si>
  <si>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</si>
  <si>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</si>
  <si>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</si>
  <si>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</si>
  <si>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</si>
  <si>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</si>
  <si>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</si>
  <si>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</si>
  <si>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</si>
  <si>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</si>
  <si>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</si>
  <si>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</si>
  <si>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</si>
  <si>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</si>
  <si>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</si>
  <si>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</si>
  <si>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</si>
  <si>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</si>
  <si>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</si>
  <si>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</si>
  <si>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</si>
  <si>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</si>
  <si>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</si>
  <si>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</si>
  <si>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</si>
  <si>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</si>
  <si>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</si>
  <si>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</si>
  <si>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</si>
  <si>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</si>
  <si>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</si>
  <si>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</si>
  <si>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</si>
  <si>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</si>
  <si>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</si>
  <si>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</si>
  <si>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</si>
  <si>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</si>
  <si>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</si>
  <si>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</si>
  <si>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</si>
  <si>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</si>
  <si>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</si>
  <si>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</si>
  <si>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</si>
  <si>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</si>
  <si>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</si>
  <si>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</si>
  <si>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</si>
  <si>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</si>
  <si>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</si>
  <si>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</si>
  <si>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</si>
  <si>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</si>
  <si>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</si>
  <si>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</si>
  <si>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</si>
  <si>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</si>
  <si>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</si>
  <si>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</si>
  <si>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</si>
  <si>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</si>
  <si>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</si>
  <si>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</si>
  <si>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</si>
  <si>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</si>
  <si>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</si>
  <si>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</si>
  <si>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</si>
  <si>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</si>
  <si>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</si>
  <si>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</si>
  <si>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</si>
  <si>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</si>
  <si>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</si>
  <si>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</si>
  <si>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</si>
  <si>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</si>
  <si>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</si>
  <si>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</si>
  <si>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</si>
  <si>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</si>
  <si>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</si>
  <si>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</si>
  <si>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</si>
  <si>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</si>
  <si>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</si>
  <si>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</si>
  <si>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</si>
  <si>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</si>
  <si>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</si>
  <si>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</si>
  <si>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</si>
  <si>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</si>
  <si>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</si>
  <si>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</si>
  <si>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</si>
  <si>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</si>
  <si>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</si>
  <si>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</si>
  <si>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</si>
  <si>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</si>
  <si>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</si>
  <si>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</si>
  <si>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</si>
  <si>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</si>
  <si>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</si>
  <si>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</si>
  <si>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</si>
  <si>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</si>
  <si>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</si>
  <si>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</si>
  <si>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</si>
  <si>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</si>
  <si>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</si>
  <si>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</si>
  <si>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</si>
  <si>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</si>
  <si>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</si>
  <si>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</si>
  <si>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</si>
  <si>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</si>
  <si>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</si>
  <si>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</si>
  <si>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</si>
  <si>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</si>
  <si>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</si>
  <si>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</si>
  <si>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</si>
  <si>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</si>
  <si>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</si>
  <si>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</si>
  <si>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</si>
  <si>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</si>
  <si>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</si>
  <si>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</si>
  <si>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</si>
  <si>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</si>
  <si>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</si>
  <si>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</si>
  <si>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</si>
  <si>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</si>
  <si>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</si>
  <si>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</si>
  <si>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</si>
  <si>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</si>
  <si>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</si>
  <si>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</si>
  <si>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</si>
  <si>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</si>
  <si>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</si>
  <si>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</si>
  <si>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</si>
  <si>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</si>
  <si>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</si>
  <si>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</si>
  <si>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</si>
  <si>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</si>
  <si>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</si>
  <si>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</si>
  <si>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</si>
  <si>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</si>
  <si>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</si>
  <si>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</si>
  <si>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</si>
  <si>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</si>
  <si>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</si>
  <si>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</si>
  <si>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</si>
  <si>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</si>
  <si>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</si>
  <si>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</si>
  <si>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</si>
  <si>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</si>
  <si>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</si>
  <si>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</si>
  <si>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</si>
  <si>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</si>
  <si>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</si>
  <si>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</si>
  <si>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</si>
  <si>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</si>
  <si>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</si>
  <si>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</si>
  <si>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</si>
  <si>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</si>
  <si>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</si>
  <si>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</si>
  <si>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</si>
  <si>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</si>
  <si>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</si>
  <si>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</si>
  <si>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</si>
  <si>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</si>
  <si>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</si>
  <si>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</si>
  <si>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</si>
  <si>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</si>
  <si>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</si>
  <si>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</si>
  <si>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</si>
  <si>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</si>
  <si>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</si>
  <si>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</si>
  <si>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</si>
  <si>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</si>
  <si>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</si>
  <si>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</si>
  <si>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</si>
  <si>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</si>
  <si>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</si>
  <si>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</si>
  <si>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</si>
  <si>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</si>
  <si>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</si>
  <si>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</si>
  <si>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</si>
  <si>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</si>
  <si>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</si>
  <si>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</si>
  <si>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</si>
  <si>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</si>
  <si>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</si>
  <si>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</si>
  <si>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</si>
  <si>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</si>
  <si>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</si>
  <si>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</si>
  <si>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</si>
  <si>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</si>
  <si>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</si>
  <si>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</si>
  <si>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</si>
  <si>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</si>
  <si>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</si>
  <si>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</si>
  <si>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</si>
  <si>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</si>
  <si>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</si>
  <si>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</si>
  <si>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</si>
  <si>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</si>
  <si>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</si>
  <si>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</si>
  <si>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</si>
  <si>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</si>
  <si>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</si>
  <si>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</si>
  <si>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</si>
  <si>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</si>
  <si>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</si>
  <si>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</si>
  <si>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</si>
  <si>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</si>
  <si>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</si>
  <si>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</si>
  <si>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</si>
  <si>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</si>
  <si>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</si>
  <si>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</si>
  <si>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</si>
  <si>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</si>
  <si>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</si>
  <si>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</si>
  <si>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</si>
  <si>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</si>
  <si>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</si>
  <si>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</si>
  <si>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</si>
  <si>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</si>
  <si>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</si>
  <si>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</si>
  <si>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</si>
  <si>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</si>
  <si>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</si>
  <si>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</si>
  <si>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</si>
  <si>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</si>
  <si>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</si>
  <si>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</si>
  <si>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</si>
  <si>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</si>
  <si>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</si>
  <si>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</si>
  <si>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</si>
  <si>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</si>
  <si>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</si>
  <si>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</si>
  <si>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</si>
  <si>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</si>
  <si>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</si>
  <si>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</si>
  <si>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</si>
  <si>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</si>
  <si>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</si>
  <si>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</si>
  <si>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</si>
  <si>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</si>
  <si>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</si>
  <si>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</si>
  <si>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</si>
  <si>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</si>
  <si>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</si>
  <si>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</si>
  <si>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</si>
  <si>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</si>
  <si>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</si>
  <si>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</si>
  <si>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</si>
  <si>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</si>
  <si>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</si>
  <si>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</si>
  <si>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</si>
  <si>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</si>
  <si>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</si>
  <si>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</si>
  <si>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</si>
  <si>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</si>
  <si>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</si>
  <si>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</si>
  <si>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</si>
  <si>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</si>
  <si>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</si>
  <si>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</si>
  <si>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</si>
  <si>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</si>
  <si>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</si>
  <si>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</si>
  <si>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</si>
  <si>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</si>
  <si>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</si>
  <si>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</si>
  <si>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</si>
  <si>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</si>
  <si>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</si>
  <si>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</si>
  <si>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</si>
  <si>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</si>
  <si>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</si>
  <si>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</si>
  <si>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</si>
  <si>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</si>
  <si>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</si>
  <si>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</si>
  <si>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</si>
  <si>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</si>
  <si>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</si>
  <si>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</si>
  <si>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</si>
  <si>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</si>
  <si>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</si>
  <si>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</si>
  <si>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</si>
  <si>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</si>
  <si>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</si>
  <si>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</si>
  <si>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</si>
  <si>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</si>
  <si>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</si>
  <si>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</si>
  <si>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</si>
  <si>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</si>
  <si>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</si>
  <si>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</si>
  <si>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</si>
  <si>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</si>
  <si>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</si>
  <si>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</si>
  <si>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</si>
  <si>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</si>
  <si>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</si>
  <si>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</si>
  <si>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</si>
  <si>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</si>
  <si>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</si>
  <si>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</si>
  <si>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</si>
  <si>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</si>
  <si>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</si>
  <si>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</si>
  <si>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</si>
  <si>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</si>
  <si>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</si>
  <si>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</si>
  <si>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</si>
  <si>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</si>
  <si>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</si>
  <si>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</si>
  <si>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</si>
  <si>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</si>
  <si>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</si>
  <si>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</si>
  <si>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</si>
  <si>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</si>
  <si>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</si>
  <si>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</si>
  <si>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</si>
  <si>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</si>
  <si>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</si>
  <si>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</si>
  <si>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</si>
  <si>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</si>
  <si>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</si>
  <si>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</si>
  <si>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</si>
  <si>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</si>
  <si>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</si>
  <si>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</si>
  <si>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</si>
  <si>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</si>
  <si>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</si>
  <si>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</si>
  <si>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</si>
  <si>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</si>
  <si>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</si>
  <si>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</si>
  <si>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</si>
  <si>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</si>
  <si>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</si>
  <si>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</si>
  <si>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</si>
  <si>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</si>
  <si>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</si>
  <si>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</si>
  <si>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</si>
  <si>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</si>
  <si>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</si>
  <si>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</si>
  <si>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</si>
  <si>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</si>
  <si>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</si>
  <si>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</si>
  <si>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</si>
  <si>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</si>
  <si>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</si>
  <si>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</si>
  <si>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</si>
  <si>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</si>
  <si>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</si>
  <si>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</si>
  <si>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</si>
  <si>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</si>
  <si>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</si>
  <si>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</si>
  <si>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</si>
  <si>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</si>
  <si>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</si>
  <si>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</si>
  <si>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</si>
  <si>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</si>
  <si>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</si>
  <si>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</si>
  <si>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</si>
  <si>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</si>
  <si>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</si>
  <si>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</si>
  <si>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</si>
  <si>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</si>
  <si>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</si>
  <si>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</si>
  <si>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</si>
  <si>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</si>
  <si>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</si>
  <si>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</si>
  <si>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</si>
  <si>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</si>
  <si>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</si>
  <si>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</si>
  <si>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</si>
  <si>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</si>
  <si>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</si>
  <si>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</si>
  <si>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</si>
  <si>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</si>
  <si>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</si>
  <si>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</si>
  <si>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</si>
  <si>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</si>
  <si>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</si>
  <si>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</si>
  <si>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</si>
  <si>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</si>
  <si>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</si>
  <si>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</si>
  <si>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</si>
  <si>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</si>
  <si>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</si>
  <si>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</si>
  <si>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</si>
  <si>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</si>
  <si>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</si>
  <si>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</si>
  <si>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</si>
  <si>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</si>
  <si>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</si>
  <si>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</si>
  <si>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</si>
  <si>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</si>
  <si>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</si>
  <si>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</si>
  <si>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</si>
  <si>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</si>
  <si>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</si>
  <si>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</si>
  <si>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</si>
  <si>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</si>
  <si>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</si>
  <si>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</si>
  <si>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</si>
  <si>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</si>
  <si>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</si>
  <si>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</si>
  <si>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</si>
  <si>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</si>
  <si>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</si>
  <si>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</si>
  <si>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</si>
  <si>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</si>
  <si>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</si>
  <si>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</si>
  <si>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</si>
  <si>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</si>
  <si>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</si>
  <si>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</si>
  <si>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</si>
  <si>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</si>
  <si>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</si>
  <si>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</si>
  <si>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</si>
  <si>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</si>
  <si>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</si>
  <si>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</si>
  <si>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</si>
  <si>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</si>
  <si>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</si>
  <si>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</si>
  <si>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</si>
  <si>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</si>
  <si>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</si>
  <si>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</si>
  <si>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</si>
  <si>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</si>
  <si>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</si>
  <si>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</si>
  <si>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</si>
  <si>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</si>
  <si>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</si>
  <si>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</si>
  <si>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</si>
  <si>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</si>
  <si>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</si>
  <si>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</si>
  <si>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</si>
  <si>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</si>
  <si>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</si>
  <si>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</si>
  <si>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</si>
  <si>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</si>
  <si>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</si>
  <si>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</si>
  <si>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</si>
  <si>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</si>
  <si>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</si>
  <si>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</si>
  <si>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</si>
  <si>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</si>
  <si>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</si>
  <si>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</si>
  <si>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</si>
  <si>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</si>
  <si>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</si>
  <si>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</si>
  <si>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</si>
  <si>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</si>
  <si>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</si>
  <si>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</si>
  <si>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</si>
  <si>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</si>
  <si>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</si>
  <si>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</si>
  <si>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</si>
  <si>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</si>
  <si>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</si>
  <si>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</si>
  <si>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</si>
  <si>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</si>
  <si>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</si>
  <si>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</si>
  <si>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</si>
  <si>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</si>
  <si>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</si>
  <si>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</si>
  <si>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</si>
  <si>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</si>
  <si>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</si>
  <si>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</si>
  <si>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</si>
  <si>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</si>
  <si>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</si>
  <si>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</si>
  <si>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</si>
  <si>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</si>
  <si>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</si>
  <si>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</si>
  <si>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</si>
  <si>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</si>
  <si>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</si>
  <si>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</si>
  <si>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</si>
  <si>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</si>
  <si>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</si>
  <si>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</si>
  <si>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</si>
  <si>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</si>
  <si>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</si>
  <si>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</si>
  <si>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</si>
  <si>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</si>
  <si>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</si>
  <si>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</si>
  <si>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</si>
  <si>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</si>
  <si>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</si>
  <si>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</si>
  <si>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</si>
  <si>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</si>
  <si>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</si>
  <si>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</si>
  <si>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</si>
  <si>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</si>
  <si>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</si>
  <si>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</si>
  <si>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</si>
  <si>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</si>
  <si>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</si>
  <si>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</si>
  <si>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</si>
  <si>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</si>
  <si>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</si>
  <si>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</si>
  <si>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</si>
  <si>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</si>
  <si>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</si>
  <si>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</si>
  <si>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</si>
  <si>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</si>
  <si>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</si>
  <si>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</si>
  <si>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</si>
  <si>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</si>
  <si>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</si>
  <si>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</si>
  <si>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</si>
  <si>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</si>
  <si>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</si>
  <si>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</si>
  <si>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</si>
  <si>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</si>
  <si>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</si>
  <si>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</si>
  <si>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</si>
  <si>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</si>
  <si>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</si>
  <si>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</si>
  <si>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</si>
  <si>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</si>
  <si>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</si>
  <si>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</si>
  <si>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</si>
  <si>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</si>
  <si>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</si>
  <si>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</si>
  <si>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</si>
  <si>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</si>
  <si>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</si>
  <si>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</si>
  <si>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</si>
  <si>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</si>
  <si>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</si>
  <si>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</si>
  <si>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</si>
  <si>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</si>
  <si>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</si>
  <si>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</si>
  <si>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</si>
  <si>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</si>
  <si>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</si>
  <si>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</si>
  <si>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</si>
  <si>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</si>
  <si>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</si>
  <si>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</si>
  <si>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</si>
  <si>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</si>
  <si>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</si>
  <si>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</si>
  <si>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</si>
  <si>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</si>
  <si>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</si>
  <si>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</si>
  <si>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</si>
  <si>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</si>
  <si>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</si>
  <si>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</si>
  <si>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</si>
  <si>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</si>
  <si>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</si>
  <si>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</si>
  <si>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</si>
  <si>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</si>
  <si>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</si>
  <si>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</si>
  <si>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</si>
  <si>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</si>
  <si>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</si>
  <si>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</si>
  <si>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</si>
  <si>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</si>
  <si>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</si>
  <si>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</si>
  <si>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</si>
  <si>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</si>
  <si>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</si>
  <si>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</si>
  <si>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</si>
  <si>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</si>
  <si>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</si>
  <si>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</si>
  <si>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</si>
  <si>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</si>
  <si>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</si>
  <si>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</si>
  <si>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</si>
  <si>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</si>
  <si>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</si>
  <si>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</si>
  <si>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</si>
  <si>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</si>
  <si>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</si>
  <si>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</si>
  <si>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</si>
  <si>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</si>
  <si>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</si>
  <si>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</si>
  <si>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</si>
  <si>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</si>
  <si>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</si>
  <si>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</si>
  <si>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</si>
  <si>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</si>
  <si>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</si>
  <si>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</si>
  <si>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</si>
  <si>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</si>
  <si>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</si>
  <si>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</si>
  <si>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</si>
  <si>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</si>
  <si>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</si>
  <si>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</si>
  <si>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</si>
  <si>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</si>
  <si>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</si>
  <si>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</si>
  <si>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</si>
  <si>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</si>
  <si>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</si>
  <si>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</si>
  <si>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</si>
  <si>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</si>
  <si>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</si>
  <si>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</si>
  <si>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</si>
  <si>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</si>
  <si>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</si>
  <si>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</si>
  <si>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</si>
  <si>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</si>
  <si>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</si>
  <si>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</si>
  <si>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</si>
  <si>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</si>
  <si>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</si>
  <si>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</si>
  <si>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</si>
  <si>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</si>
  <si>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</si>
  <si>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</si>
  <si>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</si>
  <si>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</si>
  <si>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</si>
  <si>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</si>
  <si>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</si>
  <si>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</si>
  <si>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</si>
  <si>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</si>
  <si>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</si>
  <si>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</si>
  <si>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</si>
  <si>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</si>
  <si>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</si>
  <si>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</si>
  <si>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</si>
  <si>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</si>
  <si>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</si>
  <si>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</si>
  <si>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</si>
  <si>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</si>
  <si>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</si>
  <si>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</si>
  <si>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</si>
  <si>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</si>
  <si>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</si>
  <si>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</si>
  <si>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</si>
  <si>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</si>
  <si>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</si>
  <si>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</si>
  <si>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</si>
  <si>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</si>
  <si>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</si>
  <si>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</si>
  <si>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</si>
  <si>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</si>
  <si>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</si>
  <si>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</si>
  <si>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</si>
  <si>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</si>
  <si>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</si>
  <si>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</si>
  <si>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</si>
  <si>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</si>
  <si>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</si>
  <si>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</si>
  <si>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</si>
  <si>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</si>
  <si>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</si>
  <si>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</si>
  <si>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</si>
  <si>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</si>
  <si>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</si>
  <si>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</si>
  <si>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</si>
  <si>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</si>
  <si>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</si>
  <si>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</si>
  <si>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</si>
  <si>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</si>
  <si>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</si>
  <si>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</si>
  <si>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</si>
  <si>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</si>
  <si>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</si>
  <si>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</si>
  <si>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</si>
  <si>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</si>
  <si>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</si>
  <si>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</si>
  <si>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</si>
  <si>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</si>
  <si>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</si>
  <si>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</si>
  <si>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</si>
  <si>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</si>
  <si>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</si>
  <si>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</si>
  <si>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</si>
  <si>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</si>
  <si>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</si>
  <si>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</si>
  <si>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</si>
  <si>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</si>
  <si>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</si>
  <si>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</si>
  <si>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</si>
  <si>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</si>
  <si>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</si>
  <si>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</si>
  <si>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</si>
  <si>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</si>
  <si>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</si>
  <si>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</si>
  <si>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</si>
  <si>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</si>
  <si>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</si>
  <si>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</si>
  <si>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</si>
  <si>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</si>
  <si>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</si>
  <si>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</si>
  <si>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</si>
  <si>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</si>
  <si>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</si>
  <si>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</si>
  <si>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</si>
  <si>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</si>
  <si>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</si>
  <si>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</si>
  <si>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</si>
  <si>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</si>
  <si>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</si>
  <si>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</si>
  <si>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</si>
  <si>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</si>
  <si>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</si>
  <si>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</si>
  <si>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</si>
  <si>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</si>
  <si>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</si>
  <si>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</si>
  <si>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</si>
  <si>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</si>
  <si>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</si>
  <si>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</si>
  <si>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</si>
  <si>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</si>
  <si>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</si>
  <si>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</si>
  <si>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</si>
  <si>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</si>
  <si>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</si>
  <si>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</si>
  <si>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</si>
  <si>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</si>
  <si>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</si>
  <si>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</si>
  <si>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</si>
  <si>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</si>
  <si>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</si>
  <si>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</si>
  <si>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</si>
  <si>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</si>
  <si>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</si>
  <si>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</si>
  <si>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</si>
  <si>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</si>
  <si>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</si>
  <si>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</si>
  <si>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</si>
  <si>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</si>
  <si>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</si>
  <si>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</si>
  <si>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</si>
  <si>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</si>
  <si>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</si>
  <si>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</si>
  <si>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</si>
  <si>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</si>
  <si>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</si>
  <si>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</si>
  <si>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</si>
  <si>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</si>
  <si>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</si>
  <si>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</si>
  <si>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</si>
  <si>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</si>
  <si>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</si>
  <si>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</si>
  <si>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</si>
  <si>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</si>
  <si>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</si>
  <si>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</si>
  <si>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</si>
  <si>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</si>
  <si>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</si>
  <si>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</si>
  <si>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</si>
  <si>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</si>
  <si>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</si>
  <si>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</si>
  <si>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</si>
  <si>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</si>
  <si>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</si>
  <si>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</si>
  <si>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</si>
  <si>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</si>
  <si>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</si>
  <si>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</si>
  <si>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</si>
  <si>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</si>
  <si>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</si>
  <si>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</si>
  <si>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</si>
  <si>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</si>
  <si>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</si>
  <si>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</si>
  <si>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</si>
  <si>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</si>
  <si>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</si>
  <si>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</si>
  <si>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</si>
  <si>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</si>
  <si>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</si>
  <si>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</si>
  <si>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</si>
  <si>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</si>
  <si>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</si>
  <si>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</si>
  <si>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</si>
  <si>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</si>
  <si>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</si>
  <si>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</si>
  <si>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</si>
  <si>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</si>
  <si>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</si>
  <si>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</si>
  <si>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</si>
  <si>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</si>
  <si>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</si>
  <si>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</si>
  <si>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</si>
  <si>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</si>
  <si>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</si>
  <si>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</si>
  <si>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</si>
  <si>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</si>
  <si>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</si>
  <si>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</si>
  <si>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</si>
  <si>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</si>
  <si>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</si>
  <si>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</si>
  <si>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</si>
  <si>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</si>
  <si>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</si>
  <si>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</si>
  <si>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</si>
  <si>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</si>
  <si>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</si>
  <si>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</si>
  <si>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</si>
  <si>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</si>
  <si>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</si>
  <si>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</si>
  <si>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</si>
  <si>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</si>
  <si>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</si>
  <si>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</si>
  <si>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</si>
  <si>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</si>
  <si>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</si>
  <si>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</si>
  <si>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</si>
  <si>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</si>
  <si>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</si>
  <si>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</si>
  <si>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</si>
  <si>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</si>
  <si>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</si>
  <si>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</si>
  <si>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</si>
  <si>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</si>
  <si>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</si>
  <si>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</si>
  <si>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</si>
  <si>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</si>
  <si>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</si>
  <si>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</si>
  <si>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</si>
  <si>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</si>
  <si>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</si>
  <si>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</si>
  <si>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</si>
  <si>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</si>
  <si>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</si>
  <si>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</si>
  <si>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</si>
  <si>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</si>
  <si>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</si>
  <si>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</si>
  <si>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</si>
  <si>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</si>
  <si>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</si>
  <si>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</si>
  <si>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</si>
  <si>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</si>
  <si>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</si>
  <si>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</si>
  <si>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</si>
  <si>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</si>
  <si>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</si>
  <si>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</si>
  <si>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</si>
  <si>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</si>
  <si>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</si>
  <si>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</si>
  <si>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</si>
  <si>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</si>
  <si>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</si>
  <si>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</si>
  <si>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</si>
  <si>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</si>
  <si>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</si>
  <si>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</si>
  <si>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</si>
  <si>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</si>
  <si>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</si>
  <si>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</si>
  <si>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</si>
  <si>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</si>
  <si>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</si>
  <si>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</si>
  <si>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</si>
  <si>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</si>
  <si>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</si>
  <si>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</si>
  <si>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</si>
  <si>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</si>
  <si>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</si>
  <si>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</si>
  <si>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</si>
  <si>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</si>
  <si>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</si>
  <si>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</si>
  <si>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</si>
  <si>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</si>
  <si>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</si>
  <si>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</si>
  <si>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</si>
  <si>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</si>
  <si>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</si>
  <si>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</si>
  <si>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</si>
  <si>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</si>
  <si>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</si>
  <si>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</si>
  <si>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</si>
  <si>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</si>
  <si>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</si>
  <si>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</si>
  <si>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</si>
  <si>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</si>
  <si>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</si>
  <si>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</si>
  <si>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</si>
  <si>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</si>
  <si>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</si>
  <si>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</si>
  <si>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</si>
  <si>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</si>
  <si>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</si>
  <si>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</si>
  <si>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</si>
  <si>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</si>
  <si>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</si>
  <si>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</si>
  <si>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</si>
  <si>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</si>
  <si>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</si>
  <si>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</si>
  <si>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</si>
  <si>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</si>
  <si>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</si>
  <si>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</si>
  <si>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</si>
  <si>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</si>
  <si>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</si>
  <si>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</si>
  <si>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</si>
  <si>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</si>
  <si>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</si>
  <si>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</si>
  <si>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</si>
  <si>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</si>
  <si>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</si>
  <si>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</si>
  <si>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</si>
  <si>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</si>
  <si>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</si>
  <si>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</si>
  <si>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</si>
  <si>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</si>
  <si>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</si>
  <si>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</si>
  <si>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</si>
  <si>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</si>
  <si>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</si>
  <si>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</si>
  <si>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</si>
  <si>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</si>
  <si>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</si>
  <si>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</si>
  <si>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</si>
  <si>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</si>
  <si>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</si>
  <si>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</si>
  <si>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</si>
  <si>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</si>
  <si>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</si>
  <si>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</si>
  <si>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</si>
  <si>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</si>
  <si>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</si>
  <si>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</si>
  <si>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</si>
  <si>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</si>
  <si>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</si>
  <si>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</si>
  <si>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</si>
  <si>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</si>
  <si>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</si>
  <si>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</si>
  <si>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</si>
  <si>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</si>
  <si>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</si>
  <si>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</si>
  <si>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</si>
  <si>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</si>
  <si>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</si>
  <si>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</si>
  <si>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</si>
  <si>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</si>
  <si>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</si>
  <si>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</si>
  <si>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</si>
  <si>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</si>
  <si>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</si>
  <si>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</si>
  <si>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</si>
  <si>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</si>
  <si>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</si>
  <si>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</si>
  <si>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</si>
  <si>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</si>
  <si>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</si>
  <si>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</si>
  <si>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</si>
  <si>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</si>
  <si>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</si>
  <si>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</si>
  <si>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</si>
  <si>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</si>
  <si>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</si>
  <si>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</si>
  <si>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</si>
  <si>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</si>
  <si>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</si>
  <si>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</si>
  <si>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</si>
  <si>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</si>
  <si>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</si>
  <si>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</si>
  <si>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</si>
  <si>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</si>
  <si>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</si>
  <si>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</si>
  <si>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</si>
  <si>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</si>
  <si>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</si>
  <si>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</si>
  <si>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</si>
  <si>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</si>
  <si>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</si>
  <si>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</si>
  <si>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</si>
  <si>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</si>
  <si>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</si>
  <si>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</si>
  <si>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</si>
  <si>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</si>
  <si>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</si>
  <si>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</si>
  <si>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</si>
  <si>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</si>
  <si>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</si>
  <si>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</si>
  <si>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</si>
  <si>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</si>
  <si>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</si>
  <si>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</si>
  <si>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</si>
  <si>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</si>
  <si>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</si>
  <si>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</si>
  <si>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</si>
  <si>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</si>
  <si>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</si>
  <si>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</si>
  <si>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</si>
  <si>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</si>
  <si>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</si>
  <si>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</si>
  <si>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</si>
  <si>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</si>
  <si>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</si>
  <si>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</si>
  <si>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</si>
  <si>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</si>
  <si>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</si>
  <si>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</si>
  <si>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</si>
  <si>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</si>
  <si>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</si>
  <si>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</si>
  <si>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</si>
  <si>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</si>
  <si>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</si>
  <si>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</si>
  <si>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</si>
  <si>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</si>
  <si>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</si>
  <si>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</si>
  <si>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</si>
  <si>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</si>
  <si>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</si>
  <si>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</si>
  <si>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</si>
  <si>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</si>
  <si>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</si>
  <si>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</si>
  <si>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</si>
  <si>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</si>
  <si>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</si>
  <si>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</si>
  <si>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</si>
  <si>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</si>
  <si>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</si>
  <si>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</si>
  <si>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</si>
  <si>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</si>
  <si>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</si>
  <si>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</si>
  <si>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</si>
  <si>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</si>
  <si>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</si>
  <si>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</si>
  <si>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</si>
  <si>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</si>
  <si>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</si>
  <si>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</si>
  <si>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</si>
  <si>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</si>
  <si>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</si>
  <si>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</si>
  <si>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</si>
  <si>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</si>
  <si>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</si>
  <si>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</si>
  <si>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</si>
  <si>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</si>
  <si>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</si>
  <si>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</si>
  <si>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</si>
  <si>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</si>
  <si>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</si>
  <si>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</si>
  <si>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</si>
  <si>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</si>
  <si>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</si>
  <si>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</si>
  <si>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</si>
  <si>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</si>
  <si>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</si>
  <si>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</si>
  <si>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</si>
  <si>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</si>
  <si>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</si>
  <si>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</si>
  <si>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</si>
  <si>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</si>
  <si>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</si>
  <si>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</si>
  <si>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</si>
  <si>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</si>
  <si>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</si>
  <si>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</si>
  <si>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</si>
  <si>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</si>
  <si>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</si>
  <si>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</si>
  <si>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</si>
  <si>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</si>
  <si>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</si>
  <si>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</si>
  <si>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</si>
  <si>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</si>
  <si>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</si>
  <si>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</si>
  <si>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</si>
  <si>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</si>
  <si>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</si>
  <si>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</si>
  <si>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</si>
  <si>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</si>
  <si>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</si>
  <si>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</si>
  <si>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</si>
  <si>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</si>
  <si>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</si>
  <si>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</si>
  <si>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</si>
  <si>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</si>
  <si>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</si>
  <si>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</si>
  <si>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</si>
  <si>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</si>
  <si>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</si>
  <si>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</si>
  <si>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</si>
  <si>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</si>
  <si>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</si>
  <si>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</si>
  <si>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</si>
  <si>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</si>
  <si>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</si>
  <si>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</si>
  <si>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</si>
  <si>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</si>
  <si>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</si>
  <si>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</si>
  <si>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</si>
  <si>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</si>
  <si>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</si>
  <si>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</si>
  <si>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</si>
  <si>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</si>
  <si>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</si>
  <si>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</si>
  <si>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</si>
  <si>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</si>
  <si>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</si>
  <si>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</si>
  <si>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</si>
  <si>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</si>
  <si>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</si>
  <si>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</si>
  <si>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</si>
  <si>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176</t>
  </si>
  <si>
    <t>Poplatok za Slovak Open Pezinok 11.-12.4.25</t>
  </si>
  <si>
    <t>WAKO IF</t>
  </si>
  <si>
    <t>350109</t>
  </si>
  <si>
    <t>Prenájom box. Ringu SO 12.4.25</t>
  </si>
  <si>
    <t>45404640</t>
  </si>
  <si>
    <t>BOVE s.r.o.</t>
  </si>
  <si>
    <t>2025015</t>
  </si>
  <si>
    <t>Zabezpečenie stravovania SO podľa DL</t>
  </si>
  <si>
    <t>52896358</t>
  </si>
  <si>
    <t>Marek Gašparovič -Mavi s.r.o.</t>
  </si>
  <si>
    <t>2500511</t>
  </si>
  <si>
    <t xml:space="preserve">Trofeje, diplomy, tričká na SO </t>
  </si>
  <si>
    <t>56570546</t>
  </si>
  <si>
    <t>TAMPEX s.r.o</t>
  </si>
  <si>
    <t>4012025</t>
  </si>
  <si>
    <t>Michalik - príprava a realizácia SO + pomocný personál 11.-12.4.2025</t>
  </si>
  <si>
    <t>46512161</t>
  </si>
  <si>
    <t>Ján Michalik</t>
  </si>
  <si>
    <t>1004225</t>
  </si>
  <si>
    <t>Prenájom športovej haly na Slovak Open, 11.4.2025 - 12.4.2025</t>
  </si>
  <si>
    <t>56266774</t>
  </si>
  <si>
    <t>Spojená škola Pezinok</t>
  </si>
  <si>
    <t>7.1.2025    3.1.25      9.1.25   31.1.25   31.1.25   11.2.25    26.2.25   20.3.25   19.3.25   28.3.25    5.3.25      5.4.25    15.4.25    6.5.25</t>
  </si>
  <si>
    <t>TOP TEAM  zml. Č. 108/2025, január - apríl, sústredenie Mataro, tréningy PP, výživové doplnky, poistenie, SO</t>
  </si>
  <si>
    <t>Lucia Cmárová</t>
  </si>
  <si>
    <t xml:space="preserve">5.6.25       5.6.25    31.7.25     3.6.25   24.5.25   4.6.25   21.2.25   </t>
  </si>
  <si>
    <t>TOP TEAM  zml. Č. 108/2025, január - jún, trénerské služby, športové potreby, vitamínové doplnky, tréning. pobyty Prešov, Pornichet FR.</t>
  </si>
  <si>
    <t>Lucia Tessier</t>
  </si>
  <si>
    <t>18.6.25    20.6.25     16.6.25     18.6.25    20.6.25      26.6.25     27.6.25</t>
  </si>
  <si>
    <t>TOP TEAM  zml. Č. 108/2025, jún - trénerské slu., regenerácia, šport. Obl., obuv bežecká, tréningový pobyt Paris</t>
  </si>
  <si>
    <t>11025098</t>
  </si>
  <si>
    <t xml:space="preserve">MK GYM LM,  15% PUS v zmysle zápisnice VV a zmluvy PUS 11/2025 , III. Splátka, nájomné </t>
  </si>
  <si>
    <t>53932412</t>
  </si>
  <si>
    <t>MK GYM Liptovský Mikuláš</t>
  </si>
  <si>
    <t>29.4.25    1.5.25       9.6.25    28.5.25    20.5.25     29.5.25</t>
  </si>
  <si>
    <t>TOP TEAM  zml. Č. 108/2025, máj, sústredenie Pula, tréningy Poprad, preventívna prehliadka, EP Varaždín,cestovné  poistenie , regenerácia</t>
  </si>
  <si>
    <t>Lucia Cmarová</t>
  </si>
  <si>
    <t>70250170</t>
  </si>
  <si>
    <t>Doručovateľský servis 6/25</t>
  </si>
  <si>
    <t>35862289</t>
  </si>
  <si>
    <t>Dom Športu s.r.o.</t>
  </si>
  <si>
    <t>20250003       20250004       20250005</t>
  </si>
  <si>
    <t>3.4.25     6.5.25     8.6.25</t>
  </si>
  <si>
    <t>Body gym Poprad, 15% PUS v zmysle zápisnice VV a zmluvy PUS 6/2025 ,I., II., III. Splátka, prenájom športového náradia</t>
  </si>
  <si>
    <t>37936689</t>
  </si>
  <si>
    <t>Kickbox Body Gym Poprad</t>
  </si>
  <si>
    <t>1082025</t>
  </si>
  <si>
    <t>1xvýp. 1x pošt. Zluč.</t>
  </si>
  <si>
    <t>31320155</t>
  </si>
  <si>
    <t>VÚB, a.s.</t>
  </si>
  <si>
    <t>826</t>
  </si>
  <si>
    <t>Hotel Bel Mondo - WAKO EP Juniori, ubytovanie 13.-20.9.2025</t>
  </si>
  <si>
    <t>BelMondo s.r.l.</t>
  </si>
  <si>
    <t>TOP TEAM zml. Č 118/2025, trénerské služby, regenerácia, športové oblečenie, obuv, box. Rukavice, tréningový pobyt Vysoké Tatry</t>
  </si>
  <si>
    <t>20250032</t>
  </si>
  <si>
    <t>prenájom nebytových priestorov s služby spojené s užívaním 8/2025</t>
  </si>
  <si>
    <t>7525</t>
  </si>
  <si>
    <t>Prenájom skladových priestorov pre STK na základe zmluvy o nájme 1.8. - 31.8.2025</t>
  </si>
  <si>
    <t>14274612</t>
  </si>
  <si>
    <t>Ing. Igor Zich</t>
  </si>
  <si>
    <t>06082025</t>
  </si>
  <si>
    <t>Promo video</t>
  </si>
  <si>
    <t>56874596</t>
  </si>
  <si>
    <t>Jan Ondrejkovič</t>
  </si>
  <si>
    <t>TOP TEAM zml. Č 118/2025, jún, sústredenie Tenerife, tréningy PP, výživové doplnky, SP Budapešť, regenerácia, poistenie</t>
  </si>
  <si>
    <t>000826</t>
  </si>
  <si>
    <t>Ubytovanie ME JaK, Lido di Jesolo, 13. -20.9.25, záloha</t>
  </si>
  <si>
    <t>GD2025144</t>
  </si>
  <si>
    <t>Refundácia v rámci finančnej podpory reprezentantov  v zmysle zápisnice VV SZKB 4/2025, 3x 50 eur.</t>
  </si>
  <si>
    <t>17060117</t>
  </si>
  <si>
    <t>Športový klub polície Banská Bystrica</t>
  </si>
  <si>
    <t>70250202</t>
  </si>
  <si>
    <t>Doručovateľský servis 7/25</t>
  </si>
  <si>
    <t>8125045118</t>
  </si>
  <si>
    <t>35897821</t>
  </si>
  <si>
    <t>pelikantravel.com s.r.o.</t>
  </si>
  <si>
    <t>07022025</t>
  </si>
  <si>
    <t>Služby STK júl 2025</t>
  </si>
  <si>
    <t>10.4.25         24.6.25</t>
  </si>
  <si>
    <t>Karate Šin Mu,  15% PUS v zmysle zápisnice VV a zmluvy PUS 16/2025 ,I., II., III. Splátka, prenájom telocvične 1.-3., 4.-6. mes.</t>
  </si>
  <si>
    <t>31822827</t>
  </si>
  <si>
    <t>Karate Šin Mu Senica</t>
  </si>
  <si>
    <t>5020253373</t>
  </si>
  <si>
    <t>x - bionic, doplatok za sústredenie Šamorín</t>
  </si>
  <si>
    <t>46640143</t>
  </si>
  <si>
    <t>X -BIONIC Sphere a.s.</t>
  </si>
  <si>
    <t>062025</t>
  </si>
  <si>
    <t>Služby repre trénera, sústredenie Šamorín 21.-25.7.25, 4 dni x 100 eur,  Svetové hry v Číne 8. - 15.8. 25, 7 dní x 100 eur</t>
  </si>
  <si>
    <t>22.4.25          4.4.25</t>
  </si>
  <si>
    <t>K1 Team Terasa, 15% PUS v zmysle zápisnice VV a zmluvy PUS 24/2025 , celá suma, štartovné Sarajevo, špecializ. Športová príprava Horváth</t>
  </si>
  <si>
    <t>50099311</t>
  </si>
  <si>
    <t>K1 Team Terasa</t>
  </si>
  <si>
    <t>2025200</t>
  </si>
  <si>
    <t>KB Leon Hnúšťa, 15% PUS v zmysle zápisnice VV a zmluvy PUS 17/2025 , 3. splátka, tričká s potlačou</t>
  </si>
  <si>
    <t>42392543</t>
  </si>
  <si>
    <t>Kick box Leon Hnúšťa</t>
  </si>
  <si>
    <t>6816501876</t>
  </si>
  <si>
    <t>Nákup notebooku pre potreby SZKB</t>
  </si>
  <si>
    <t>35739487</t>
  </si>
  <si>
    <t>NAY a.s.</t>
  </si>
  <si>
    <t>2025046</t>
  </si>
  <si>
    <t>Služby ekonóma jún, júl 2025</t>
  </si>
  <si>
    <t>47658169</t>
  </si>
  <si>
    <t>Ing, Mária Ňakat Spišáková, LL.M.</t>
  </si>
  <si>
    <t>325178</t>
  </si>
  <si>
    <t xml:space="preserve">nákup oblečenia pre reprezentantov </t>
  </si>
  <si>
    <t>46217282</t>
  </si>
  <si>
    <t>Yodea s.r.o.</t>
  </si>
  <si>
    <t>2025001</t>
  </si>
  <si>
    <t>Služby trénera počas výpravy EUSA Varšava 21. - 25. 8.2025</t>
  </si>
  <si>
    <t>Kickbox MK GYM LM</t>
  </si>
  <si>
    <t xml:space="preserve">TOP TEAM zml. Č. 118/ 2025, trénerské služby, regenerácia, výživové doplnky, treningový pobyt Dinard FR, </t>
  </si>
  <si>
    <t>Vedenie konta</t>
  </si>
  <si>
    <t>20250036</t>
  </si>
  <si>
    <t>prenájom nebytových priestorov s služby spojené s užívaním 9/2025</t>
  </si>
  <si>
    <t>O2501224</t>
  </si>
  <si>
    <t>312025</t>
  </si>
  <si>
    <t>činnosť generálneho sekretára podľa zmluvy o spolupráci za 8/2025</t>
  </si>
  <si>
    <t>46785728</t>
  </si>
  <si>
    <t>Bruton, s.r.o.</t>
  </si>
  <si>
    <t>08022025</t>
  </si>
  <si>
    <t>Služby ŠTK august 2025 podľa rozpisu</t>
  </si>
  <si>
    <t>112853270</t>
  </si>
  <si>
    <t>Orange- telekomunikačné služby pre SZKB, 15.7. - 14.8.2025</t>
  </si>
  <si>
    <t>35697270</t>
  </si>
  <si>
    <t>Orange Slovensko a.s.</t>
  </si>
  <si>
    <t>8625</t>
  </si>
  <si>
    <t>Prenájom skladových priestorov pre STK na základe zmluvy o nájme 1.9. - 30.9.2025</t>
  </si>
  <si>
    <t>319</t>
  </si>
  <si>
    <t>Štartovné WAKO -ME JaK Lido di Jesolo 13.-20.9.2025, 44 štartov</t>
  </si>
  <si>
    <t>Dream fight gym</t>
  </si>
  <si>
    <t>063640027</t>
  </si>
  <si>
    <t>Nákup zdravotníckeho materiálu</t>
  </si>
  <si>
    <t>47540923</t>
  </si>
  <si>
    <t>PrimaDomi spol. s.r.o.</t>
  </si>
  <si>
    <t>FORTIS Lučenec</t>
  </si>
  <si>
    <t>2025052</t>
  </si>
  <si>
    <t>Služby ekonóma august 2025, pomocné administratívne práce, príprava podkladov k vnútornej kontrole</t>
  </si>
  <si>
    <t>70250234</t>
  </si>
  <si>
    <t>Doručovateľský servis 8/25</t>
  </si>
  <si>
    <t>0369</t>
  </si>
  <si>
    <t>Medaily pre OL</t>
  </si>
  <si>
    <t>46866820</t>
  </si>
  <si>
    <t>Design Trophy s.r.l.</t>
  </si>
  <si>
    <t>Goral Gym</t>
  </si>
  <si>
    <t>2025059</t>
  </si>
  <si>
    <t>Prenájom motorového vozidla na ME JaK Lido di Jesolo</t>
  </si>
  <si>
    <t>37050168</t>
  </si>
  <si>
    <t>Milan Dombi - DM STYLE</t>
  </si>
  <si>
    <t>072025</t>
  </si>
  <si>
    <t>Doprava reprezentantov podľa zoznamu na ME JaK Lido di Jesolo</t>
  </si>
  <si>
    <t>42107199</t>
  </si>
  <si>
    <t>Guard Steel Trans klub kickbox</t>
  </si>
  <si>
    <t>m - Slovak Open 2025 – Memoriál Ladislava Doky Tótha</t>
  </si>
  <si>
    <t>a - kickbox - bežné transfery</t>
  </si>
  <si>
    <t>d - Cmárová Lucia</t>
  </si>
  <si>
    <t>d - Tessier Lucia</t>
  </si>
  <si>
    <t>f - zabezpečenie účasti športovej reprezentácie SR na Majstrovstcách sveta WAKO</t>
  </si>
  <si>
    <t>Tampex- reprezentačné tričká 40 ks + potlač</t>
  </si>
  <si>
    <t>20250040</t>
  </si>
  <si>
    <t>prenájom nebytových priestorov s služby spojené s užívaním 10/2025</t>
  </si>
  <si>
    <t>09022025</t>
  </si>
  <si>
    <t>10525</t>
  </si>
  <si>
    <t>Prenájom skladových priestorov pre STK na základe zmluvy o nájme 1.10. - 31.10.2025</t>
  </si>
  <si>
    <t>202505</t>
  </si>
  <si>
    <t>Činnosť matriky september ISS</t>
  </si>
  <si>
    <t>51464942</t>
  </si>
  <si>
    <t>Alexandra Melková Gyurkovics</t>
  </si>
  <si>
    <t>129102025</t>
  </si>
  <si>
    <t>Štartovné Polish Open Wgrów 10.-12.10.25, 10 x 30 eur</t>
  </si>
  <si>
    <t>5261667349</t>
  </si>
  <si>
    <t>Polski Zwiazek Kickboxu</t>
  </si>
  <si>
    <t>Konsky box academy</t>
  </si>
  <si>
    <t>14056</t>
  </si>
  <si>
    <t>Ubytovanie delegátov VV + VZ, 12 osôb</t>
  </si>
  <si>
    <t>54874220</t>
  </si>
  <si>
    <t>J + Z Bystrinaresort, s.r.o.</t>
  </si>
  <si>
    <t>TOP TEAM zml. Č 118/2025, september, tréningy PP, regenerácia, služby trénera</t>
  </si>
  <si>
    <t>362025</t>
  </si>
  <si>
    <t>činnosť generálneho sekretára podľa zmluvy o spolupráci za 9/2025</t>
  </si>
  <si>
    <t>352025</t>
  </si>
  <si>
    <t>Doprava reprezentantov  na ME JaK Lido di Jesolo 12.9. -20.9.2025</t>
  </si>
  <si>
    <t>2025340</t>
  </si>
  <si>
    <t>Tlač certifikátov pre potreby SZKB</t>
  </si>
  <si>
    <t>36031551</t>
  </si>
  <si>
    <t>ABC MEDIA. s.r.o.</t>
  </si>
  <si>
    <t>20255490</t>
  </si>
  <si>
    <t>Nákup tonerov pre potreby SZKB</t>
  </si>
  <si>
    <t>26487104</t>
  </si>
  <si>
    <t>Next Team, s.r.o.</t>
  </si>
  <si>
    <t>08102025</t>
  </si>
  <si>
    <t>Ubytovanie reprezentantov na Polish Open 10.-12.10.2025 podľa nim. Listu</t>
  </si>
  <si>
    <t>8241530212</t>
  </si>
  <si>
    <t>Wegrowski klub sportowy SFINKS</t>
  </si>
  <si>
    <t>122419</t>
  </si>
  <si>
    <t>Stĺy pásovej bariéry, MTZ na súťaže SZKB</t>
  </si>
  <si>
    <t>45674515</t>
  </si>
  <si>
    <t>Plotbase, s.r.o.</t>
  </si>
  <si>
    <t>EXTREME SPORT CLUB</t>
  </si>
  <si>
    <t>ŠKK Michalovce, 15% PUS v zmysle zápisnice VV a zmluvy PUS 9/2025 , 3.,4. splátka + navýšenie</t>
  </si>
  <si>
    <t>Športový Kickbox klub Michalovce</t>
  </si>
  <si>
    <t>122025</t>
  </si>
  <si>
    <t>KB Gym PP, služby trénera ME JaK 2025 8 dní x 100</t>
  </si>
  <si>
    <t>382025</t>
  </si>
  <si>
    <t>Doprava reprezentantov na Polish Open 10.10.-12.10.2025 Wegrow</t>
  </si>
  <si>
    <t>825002257</t>
  </si>
  <si>
    <t>Nákup notebookov 2 ks, MTZ pre zabezpečenie súťaží SZKB</t>
  </si>
  <si>
    <t>27705447</t>
  </si>
  <si>
    <t>GIGACOMPUTER  a.s.</t>
  </si>
  <si>
    <t>NVR Gym</t>
  </si>
  <si>
    <t>325221</t>
  </si>
  <si>
    <t>Reprezentačné zápasové oblečenie na MS</t>
  </si>
  <si>
    <t>70250266</t>
  </si>
  <si>
    <t>Doručovateľský servis 9/25</t>
  </si>
  <si>
    <t>Orange- telekomunikačné služby pre SZKB, 15.9. - 14.10.2025</t>
  </si>
  <si>
    <t>Orange- telekomunikačné služby pre SZKB, 15.8. - 14.9.2025</t>
  </si>
  <si>
    <t xml:space="preserve">MK Gym LM,  15% PUS v zmysle zápisnice VV a zmluvy PUS 11/2025 , 4. Splátka + navýšenie,  nájomné </t>
  </si>
  <si>
    <t>Kickboxing klub Panter Prešov</t>
  </si>
  <si>
    <t>2025014</t>
  </si>
  <si>
    <t>vedenie účtovníctva, asistent, administratívna činnosť SZKB</t>
  </si>
  <si>
    <t>36512460</t>
  </si>
  <si>
    <t>VŠEMA, s.r.o.</t>
  </si>
  <si>
    <t>10022025</t>
  </si>
  <si>
    <t>432025</t>
  </si>
  <si>
    <t>Služby STK október</t>
  </si>
  <si>
    <t>činnosť generálneho sekretára podľa zmluvy o spolupráci za 10/2025</t>
  </si>
  <si>
    <t>31.7.25    31.7.25     11.8.25       19.8.25        25.8.25</t>
  </si>
  <si>
    <t>TOP TEAM zml. Č 118/2025, júl, august , tréningy PP, výživové doplnky, sústredenie ŠAmorín, regenerácia, bežecká obuv, poistenie SH Čína, fyzioterapia</t>
  </si>
  <si>
    <t>11.7.25        15.7.25       12.7.25      16.7.25     15.7.25    11.8.25     22.8.25       25.8.25       27.8.25</t>
  </si>
  <si>
    <t>Odmena pre športovca Top Teamu podľa zmluvy 108/2025 HSP a zápisnice VV 6/2025</t>
  </si>
  <si>
    <t>0642025</t>
  </si>
  <si>
    <r>
      <t xml:space="preserve">UAE Muay Thai </t>
    </r>
    <r>
      <rPr>
        <sz val="8"/>
        <rFont val="Calibri"/>
        <family val="2"/>
        <charset val="238"/>
      </rPr>
      <t>&amp; Kickboxing Federation</t>
    </r>
  </si>
  <si>
    <t>20250044</t>
  </si>
  <si>
    <t>11625</t>
  </si>
  <si>
    <t>Prenájom skladových priestorov pre STK na základe zmluvy o nájme 1.11. - 30.11.2025</t>
  </si>
  <si>
    <t>SPORTDATA</t>
  </si>
  <si>
    <t>Sportdata licencia - 3. kolo OL Košice - seniori</t>
  </si>
  <si>
    <t>Sportdata licencia - 3. kolo OL Košice - juniori a kadeti</t>
  </si>
  <si>
    <t>R20250987</t>
  </si>
  <si>
    <t>R20250986</t>
  </si>
  <si>
    <t>202506</t>
  </si>
  <si>
    <t>Činnosť matriky október ISS</t>
  </si>
  <si>
    <t>132025</t>
  </si>
  <si>
    <t>Služby trénera reprezentácie SR - Praha 27.10.-1.11.2025 - príprava na MS 2025</t>
  </si>
  <si>
    <t>451</t>
  </si>
  <si>
    <t>Štartovné MS 2025 Abú Dhabi 13 x93 eur</t>
  </si>
  <si>
    <t>2025016</t>
  </si>
  <si>
    <t>vedenie účtovníctva, asistent, administratívna činnosť SZKB - október</t>
  </si>
  <si>
    <t>0112853270</t>
  </si>
  <si>
    <t>Orange- telekomunikačné služby pre SZKB, 15.10. - 14.11.2025</t>
  </si>
  <si>
    <t>Refundácia nákladov na repre sústredenie seniorov, Praha 27.10.-1.11.25, ubytovanie , prenájom telocvične, doprava ŽSR</t>
  </si>
  <si>
    <t xml:space="preserve">Lukáš Body </t>
  </si>
  <si>
    <t>20252009</t>
  </si>
  <si>
    <t>Reprezentačné vychádzkové oblečenie výpravy Adu Dhábi 2025</t>
  </si>
  <si>
    <t>36513148</t>
  </si>
  <si>
    <t>3b, s.r.o.</t>
  </si>
  <si>
    <t>dodatočné poplatky iných bánk</t>
  </si>
  <si>
    <t>popl. za odoslanie non SEPA prevod</t>
  </si>
  <si>
    <t>70250297</t>
  </si>
  <si>
    <t>Doručovateľský servis 10/25</t>
  </si>
  <si>
    <t>642025</t>
  </si>
  <si>
    <t>RBK Humenné</t>
  </si>
  <si>
    <t>KB Leon Revúca, 15% PUS v zmysle zápisnice VV a zmluvy PUS 4/2025 IV. Splátka + navýšenie</t>
  </si>
  <si>
    <t>Kickbox Leon Revúca</t>
  </si>
  <si>
    <t>37817086</t>
  </si>
  <si>
    <t>TOP TEAM zml. Č 118/2025,  tréningy PP, výživové doplnky,  regenerácia, repre sústredenie Praha</t>
  </si>
  <si>
    <t>Letenky MS Abu Dhabi, 15 osôb</t>
  </si>
  <si>
    <t>Ubytovanie World championship 2025 21.-30.11.2025, 15 osôb</t>
  </si>
  <si>
    <t>Reprezentačné vychádzkové oblečenie pre reprezentantov SR</t>
  </si>
  <si>
    <t>621255010     621255010   621254940   621255009   40857001488</t>
  </si>
  <si>
    <t>15.10.25       23.10.25     29.10.25   3.11.25   16.10.25</t>
  </si>
  <si>
    <t>Tranfer z letiska MS Abu Dhabi - 15 osôb</t>
  </si>
  <si>
    <t>Dream fight gym, 15% PUS v zmysle zápisnice VV a zmluvy PUS 22/2025 , celá suma, regenerácia, športové náradie</t>
  </si>
  <si>
    <t>2218954    10003192167   202523861</t>
  </si>
  <si>
    <t>14.2.25   3.3.25   17.7.25</t>
  </si>
  <si>
    <t>TITANS, 15% PUS v zmysle zápisnice VV a zmluvy PUS 12/2025 , 2. splátka</t>
  </si>
  <si>
    <t>26913185139    26959503284</t>
  </si>
  <si>
    <t>11.2.25    13.3.25</t>
  </si>
  <si>
    <t>51198771</t>
  </si>
  <si>
    <t>53606990</t>
  </si>
  <si>
    <t>42313589</t>
  </si>
  <si>
    <t>2025007</t>
  </si>
  <si>
    <t>42238064</t>
  </si>
  <si>
    <t>Goral Gym,  15% PUS v zmysle zápisnice VV a zmluvy PUS 10/2025 , 1.,2. splátka, nájomné 1-4.</t>
  </si>
  <si>
    <t>29.1.25      27.2.25     31.3.25       29.4.25</t>
  </si>
  <si>
    <t xml:space="preserve">104                            180                             202   </t>
  </si>
  <si>
    <t xml:space="preserve">08.07.25      14.07.25      15.07.25  </t>
  </si>
  <si>
    <t>09.09. 25      05.09.25     05.09.25      10.09.25            16.09.25       24.09.25</t>
  </si>
  <si>
    <t>Konsky box Academy, 15% PUS v zmysle zápisnice VV a zmluvy PUS 26/2025 , celá suma, doplnky výživy</t>
  </si>
  <si>
    <t>50001779</t>
  </si>
  <si>
    <t xml:space="preserve">23.05.25      04.02.25       02.04.25         02.05.25        03.06.25        30.06.25      </t>
  </si>
  <si>
    <t>Extreme sport club, 15% PUS v zmysle zápisnice VV a zmluvy PUS 20/2025 , celá suma, výživové doplnky, nájom telocvične</t>
  </si>
  <si>
    <t>82025</t>
  </si>
  <si>
    <t>Extreme sport club, 15% PUS v zmysle zápisnice VV a zmluvy PUS 20/2025 , navýšenie, nájom telocvične</t>
  </si>
  <si>
    <t>42319366</t>
  </si>
  <si>
    <t>00010                   00012                   00011</t>
  </si>
  <si>
    <t>07.05.25            28.05.25       15.05.25</t>
  </si>
  <si>
    <t>KB Leon Hnúšťa, 15% PUS v zmysle zápisnice VV a zmluvy PUS 17/2025 , 4. splátka + navýšenie, tričká s potlačou</t>
  </si>
  <si>
    <t>37811614</t>
  </si>
  <si>
    <t>2025026           2025027</t>
  </si>
  <si>
    <t xml:space="preserve">13.10.25         13.10.25  </t>
  </si>
  <si>
    <t>NVR gym, 15% PUS v zmysle zápisnice VV a zmluvy PUS 5/2025 , 4. splátka + navýšenie, prenájom telocvične</t>
  </si>
  <si>
    <t>31.05.25       30.06.25      31.07.25</t>
  </si>
  <si>
    <t>FORTIS, 15% PUS v zmysle zápisnice VV a zmluvy PUS 8/2025 , 4. splátka + navýšenie, prenájom telocvične a športového zariadenia</t>
  </si>
  <si>
    <t>FORTIS, 15% PUS v zmysle zápisnice VV a zmluvy PUS 8/2025 , 3. splátka, prenájom telocvične a športového zariadenia</t>
  </si>
  <si>
    <t>8.8.2025             25.04.25</t>
  </si>
  <si>
    <t>Guard Steel Trans KE, 15% PUS v zmysle zápisnice VV a zmluvy PUS 1/2025 , 4. splátka + navýšenie, štertovné Danubia Cup, BA, štarovné EC Záhreb Open</t>
  </si>
  <si>
    <t>11025130       11025168</t>
  </si>
  <si>
    <t>31.5.25     30.06.25</t>
  </si>
  <si>
    <t>01.07.25      06.07.25          21.10.25</t>
  </si>
  <si>
    <t>250093OJ0GSM</t>
  </si>
  <si>
    <t>KB Panter PO, 15% PUS v zmysle zápisnice VV a zmluvy PUS 3/2025 , 4. Splátka + navýšenie, nájomné</t>
  </si>
  <si>
    <t>SKP BB, 15% PUS v zmysle zápisnice VV a zmluvy PUS 7/2025 , 3,.4. Splátka + navýšenie, MTZ, Sústredenie Chorvátsko ubytovanie, Rukavice KB</t>
  </si>
  <si>
    <t>BU 9                            BU 11</t>
  </si>
  <si>
    <t>24.06.25             27.08.25</t>
  </si>
  <si>
    <t>Karate klub Šin-Mu, 15% PUS v zmysle zápisnice VV a zmluvy PUS 16/2025 , 4. Splátka + navýšenie, nájomé</t>
  </si>
  <si>
    <t>20250004          20250005</t>
  </si>
  <si>
    <t>01.05.25         01.06.25</t>
  </si>
  <si>
    <t>Body gym Poprad, 15% PUS v zmysle zápisnice VV a zmluvy PUS 6/2025 3., 4. splátka + navýšenie, prenájom športového náradia</t>
  </si>
  <si>
    <t>13.05.25              11.04.25      14.10.25</t>
  </si>
  <si>
    <t>RBK - 15% PUS v zmysle zápisnice VV a zmluvy PUS 14/2025 celá suma + navýšenie, nájomné, nákuo chráničov</t>
  </si>
  <si>
    <t>76846         2500250866       12503020000148215</t>
  </si>
  <si>
    <t>1                                     2                                        3</t>
  </si>
  <si>
    <t>25070100050                          14                            202555</t>
  </si>
  <si>
    <t>0003                                 ZO2504</t>
  </si>
  <si>
    <t>2025009                      2025011                      2025014</t>
  </si>
  <si>
    <t xml:space="preserve">0010                 2025009                       2025024                           2025035                        2025042                           2025049 </t>
  </si>
  <si>
    <t>052025                                 998                           0014                            0024                         0034                        0049</t>
  </si>
  <si>
    <t xml:space="preserve">1                                                         2                                                     3                                                 4  </t>
  </si>
  <si>
    <t>04001                         1077                           268                      2025854919      1510460074     8100067644                    371                           0040                            0047</t>
  </si>
  <si>
    <t>250046663               287093              M7HCAHEZ- 663                      2521                        25011</t>
  </si>
  <si>
    <t>2025005                2025015</t>
  </si>
  <si>
    <t>202502                08425</t>
  </si>
  <si>
    <t>202501            2216917         2217200         2025002        90423163      2218819/2635        202502        202503/1816    2220340                    779                   90435089                    130                    2221293          2025102</t>
  </si>
  <si>
    <t xml:space="preserve">1                             25/19                 1436585            1442786      225002755      250035620     202500949    </t>
  </si>
  <si>
    <t>25006                        25006         25011767/02         1456457        676719419               FR-MK-14       25012557/02</t>
  </si>
  <si>
    <t>9000257431    9000268992      2025123                1867                2222414         2222743</t>
  </si>
  <si>
    <t>24.07.25    30.10.25    10.07.25</t>
  </si>
  <si>
    <t>Služby STK november, inventarizácia</t>
  </si>
  <si>
    <t>11012025</t>
  </si>
  <si>
    <t>20250063</t>
  </si>
  <si>
    <t>Prvá pomoc - lekárske zabezpečenie na III kolo OL Košice</t>
  </si>
  <si>
    <t>Prvá pomoc zážitkom</t>
  </si>
  <si>
    <t>Konsky box Academy, 15% PUS v zmysle zápisnice VV a zmluvy PUS 26/2025 , navýšenie, doplnky výživy</t>
  </si>
  <si>
    <t>12225</t>
  </si>
  <si>
    <t>Prenájom skladových priestorov pre STK na základe zmluvy o nájme 1.12. - 31.12.2025</t>
  </si>
  <si>
    <t>202508</t>
  </si>
  <si>
    <t>Činnosť matriky november 2025</t>
  </si>
  <si>
    <t>482025</t>
  </si>
  <si>
    <t>činnosť generálneho sekretára podľa zmluvy o spolupráci za 11/2025</t>
  </si>
  <si>
    <t>99348</t>
  </si>
  <si>
    <t>Nákup výstroja pre reprezentáciu na MS Abu Dhabi</t>
  </si>
  <si>
    <t>36314471</t>
  </si>
  <si>
    <t>BUDO Sport spol. s.r.o.</t>
  </si>
  <si>
    <t>Nákup výstroja pre reprezentáciu</t>
  </si>
  <si>
    <t>Erawan Gym o.z.</t>
  </si>
  <si>
    <t>1123265281</t>
  </si>
  <si>
    <t>25011234</t>
  </si>
  <si>
    <t>25011235</t>
  </si>
  <si>
    <t>KB Panter PO, Refundácia Most, 6.12. 25,          3 reprezentanti</t>
  </si>
  <si>
    <t>ŠKK Michalovce, Refundácia Most, 6.12. 25,                    2 reprezentanti</t>
  </si>
  <si>
    <t>NVR gym, Refundácia Most, 6.12. 25,                     2 reprezentanti</t>
  </si>
  <si>
    <t>31995675</t>
  </si>
  <si>
    <t>Akadémia bojových športov Tyrnavia</t>
  </si>
  <si>
    <t>20252193</t>
  </si>
  <si>
    <t>Preprava ringu BB - LM</t>
  </si>
  <si>
    <t>50908898</t>
  </si>
  <si>
    <t>Šuňavec s.r.o.</t>
  </si>
  <si>
    <t>2025017</t>
  </si>
  <si>
    <t>Spracovanie PU, Administratívne práce + asistent november 2025</t>
  </si>
  <si>
    <t>25011236</t>
  </si>
  <si>
    <t>Goral Gym, Refundácia Most, 6.12. 25,                     1 reprezentant</t>
  </si>
  <si>
    <t>Boxing Club Galanta</t>
  </si>
  <si>
    <t>2025</t>
  </si>
  <si>
    <t>Fight club Faltýnek, Refundácia Most, 6.12. 25,                     2 reprezentanti</t>
  </si>
  <si>
    <t>56903600</t>
  </si>
  <si>
    <t>Fight club Faltýnek</t>
  </si>
  <si>
    <t>CBŠ Trnava, Refundácia Most, 6.12. 25,               3 reprezentanti</t>
  </si>
  <si>
    <t>FV20090789           5122925</t>
  </si>
  <si>
    <t>05.12.25             05.12.25</t>
  </si>
  <si>
    <t>TITANS o.z.</t>
  </si>
  <si>
    <t>Paga gym</t>
  </si>
  <si>
    <t>Športový klub všestranných aktivít</t>
  </si>
  <si>
    <t>MINDA GYM</t>
  </si>
  <si>
    <t>TOP TEAM zml. Č 118/2025,  tréningy PP, výživové doplnky,  regenerácia, tréningový pobyt Praha, poistenie</t>
  </si>
  <si>
    <t>70250328</t>
  </si>
  <si>
    <t>Doručovateľský servis 11/25</t>
  </si>
  <si>
    <t>Orange- telekomunikačné služby pre SZKB, 15.11. - 14.12.2025</t>
  </si>
  <si>
    <t>512025</t>
  </si>
  <si>
    <t>činnosť generálneho sekretára podľa zmluvy o spolupráci za 12/2025</t>
  </si>
  <si>
    <t>Dream fight gym, 15% PUS v zmysle zápisnice VV a zmluvy PUS 22/2025 , celá suma, regenerácia,</t>
  </si>
  <si>
    <t>TITANS, 15% PUS v zmysle zápisnice VV a zmluvy PUS 12/2025 ,navýšenie</t>
  </si>
  <si>
    <t>TOP TEAM zml. Č 118/2025, trénerské služby, regenerácia, športové oblečenie</t>
  </si>
  <si>
    <t>99368</t>
  </si>
  <si>
    <t>MTZ, výstroj pre športovcov</t>
  </si>
  <si>
    <t>12012025</t>
  </si>
  <si>
    <t>ŠTK december, grafické práce</t>
  </si>
  <si>
    <t xml:space="preserve">00076                          00090                            58                                  802                            738                                 183                                                     2706     </t>
  </si>
  <si>
    <t xml:space="preserve">7.11.25            10.11.25          02.10.25           08.10.25            26.10.25            07.11.25        09.11.25        </t>
  </si>
  <si>
    <t>0010                            0035                          0008                   25100334             2501194396      10003640627      8250103888    9001504072         268322025     2548620</t>
  </si>
  <si>
    <t>06.10.25       20.10.25      05.11.25          10.10.25         08.10.25      08.10.25     08.10.25      27.10.25     30.10.25     31.10.25</t>
  </si>
  <si>
    <t>09.12.25      11.12.25       11.12.25       16.11.25            09.12.25    18.11.25        15.11.25      20.11.25     12.12.25       10.12.25</t>
  </si>
  <si>
    <t>0009                         0018                             1184                         5086                            632                             00001                           222/2025/134721       9001579015    F30248761         F30248772</t>
  </si>
  <si>
    <t>142025                                            152925            96884647                         748                         0035                        0039</t>
  </si>
  <si>
    <t>22.12.25            22.12.25        22.12.25       28.12.25        24.12.25           29.12.25</t>
  </si>
  <si>
    <t>104                                     180                                    202</t>
  </si>
  <si>
    <t xml:space="preserve">08.07.25         14.07.25         15.07.25   </t>
  </si>
  <si>
    <t>51780968</t>
  </si>
  <si>
    <t>50563203</t>
  </si>
  <si>
    <t>Glory sport gym</t>
  </si>
  <si>
    <t>250175</t>
  </si>
  <si>
    <t>Glory Trnava, 15% PUS v zmysle zápisnice VV a zmluvy PUS 23/2025 , navýšenie, nájomné</t>
  </si>
  <si>
    <t>792025</t>
  </si>
  <si>
    <t>Erawan gym, 15% PUS v zmysle zápisnice VV a zmluvy PUS 19/2025 , navýšenie, nájomné</t>
  </si>
  <si>
    <t>42194458</t>
  </si>
  <si>
    <t>5                                             6                                        7                                    8                                        2500280244</t>
  </si>
  <si>
    <t>20.09.25     31.10.25         25.11.25       01.12.25       04.12.25</t>
  </si>
  <si>
    <t>Goral Gym,  15% PUS v zmysle zápisnice VV a zmluvy PUS 10/2025 , 3.,4., splátka + navýšenie, nájomé, Katsudo-športové potreby</t>
  </si>
  <si>
    <t>325048                   325106              325128               4355328558        468/PAN/104           20250502                 0100</t>
  </si>
  <si>
    <t>25.12.25     11.04.25         09.05.25      17.02.25       02.05.25       24.04.25      27.10.24</t>
  </si>
  <si>
    <t>ABŠ Tyrnavia, 15% PUS v zmysle zápisnice VV a zmluvy PUS 2/2025 , celá suma + navýšenie, chrániče, športové oblečenie, ubytovanie Italian cup, štartovné IC, štartovné Záhreb, Ubytovanie III.kolo OL</t>
  </si>
  <si>
    <t>54397529</t>
  </si>
  <si>
    <t>31826601</t>
  </si>
  <si>
    <t>5987                                 6072</t>
  </si>
  <si>
    <t>09:06.25         03.07.25</t>
  </si>
  <si>
    <t>Boxing club Galanta,  15% PUS v zmysle zápisnice VV a zmluvy PUS 18/2025 , navýšenie, športová obuv</t>
  </si>
  <si>
    <t>TITANS, 15% PUS v zmysle zápisnice VV a zmluvy PUS 12/2025 , 3., 4. splátka, Ubytovanie II.kolo. OL, MTZ vybavenie, podpora športovcov</t>
  </si>
  <si>
    <t xml:space="preserve">29659503284         2253566865         27229624785           27077895759          201553091      </t>
  </si>
  <si>
    <t xml:space="preserve">13.3.2025       02.01.25         03.09.25       31.05.25       21.11.25      </t>
  </si>
  <si>
    <t>27229642785          27229624785            9250000219</t>
  </si>
  <si>
    <t>03.09.25      03.09.25       03.12.25</t>
  </si>
  <si>
    <t>51272181</t>
  </si>
  <si>
    <t>20250528</t>
  </si>
  <si>
    <t>Paga gym, 15% PUS v zmysle zápisnice VV a zmluvy PUS 13/2025 , celá suma + navýšenie, športové súpravy</t>
  </si>
  <si>
    <t>25018</t>
  </si>
  <si>
    <t>Minda gym, 15% PUS v zmysle zápisnice VV a zmluvy PUS 15/2025 , navýšenie, Nájomné</t>
  </si>
  <si>
    <t>ŠKVA, 15% PUS v zmysle zápisnice VV a zmluvy PUS 28/2025 , navýšenie, regenerácia</t>
  </si>
  <si>
    <t>53</t>
  </si>
  <si>
    <t>36159191</t>
  </si>
  <si>
    <t>2025019</t>
  </si>
  <si>
    <t>Spracovanie PU, Administratívne práce + asistent december 2025</t>
  </si>
  <si>
    <t>0027</t>
  </si>
  <si>
    <t>Medaily pre OL SZKB</t>
  </si>
  <si>
    <t>50207496</t>
  </si>
  <si>
    <t>ISASA S.R.L.</t>
  </si>
  <si>
    <t>Tampex- propagačné materiály</t>
  </si>
  <si>
    <t>Wako IF -ročný poplatok 2026 Slovensko</t>
  </si>
  <si>
    <t>Wako IF</t>
  </si>
  <si>
    <t>Wako Europe - ročný poplatok 2026 SR</t>
  </si>
  <si>
    <t>Wako Europe</t>
  </si>
  <si>
    <t>Doprava ringu na 1.kolo OL Košice 31.1.26</t>
  </si>
  <si>
    <t>BU2-003-025</t>
  </si>
  <si>
    <t>BU2-004-016</t>
  </si>
  <si>
    <t>BU2-004-017</t>
  </si>
  <si>
    <t>BU2-004-019</t>
  </si>
  <si>
    <t>BU2-004-023</t>
  </si>
  <si>
    <t>BU2-005-005</t>
  </si>
  <si>
    <t>BU2-006-016</t>
  </si>
  <si>
    <t>BU2-006-025</t>
  </si>
  <si>
    <t>BU2-011-005</t>
  </si>
  <si>
    <t>BU2-007-025</t>
  </si>
  <si>
    <t>BU2-008-010</t>
  </si>
  <si>
    <t>BU2-008-014</t>
  </si>
  <si>
    <t>BU2-008-016</t>
  </si>
  <si>
    <t>BU2-008-018</t>
  </si>
  <si>
    <t>BU2-008-019</t>
  </si>
  <si>
    <t>BU2-008-022</t>
  </si>
  <si>
    <t>BU2-007-007</t>
  </si>
  <si>
    <t>BU2-007-010</t>
  </si>
  <si>
    <t>BU2-007-014</t>
  </si>
  <si>
    <t>BU2-007-016</t>
  </si>
  <si>
    <t>BU2-007-018</t>
  </si>
  <si>
    <t>BU2-007-019</t>
  </si>
  <si>
    <t>BU2-007-022</t>
  </si>
  <si>
    <t>BU2-009-001</t>
  </si>
  <si>
    <t>BU2-009-002</t>
  </si>
  <si>
    <t>BU2-009-003</t>
  </si>
  <si>
    <t>BU2-009-004</t>
  </si>
  <si>
    <t>BU2-009-005</t>
  </si>
  <si>
    <t>BU2-009-006</t>
  </si>
  <si>
    <t>BU2-009-007</t>
  </si>
  <si>
    <t>BU2-009-008</t>
  </si>
  <si>
    <t>BU2-009-009</t>
  </si>
  <si>
    <t>BU2-009-010</t>
  </si>
  <si>
    <t>BU2-009-011</t>
  </si>
  <si>
    <t>BU2-009-012</t>
  </si>
  <si>
    <t>BU2-009-013</t>
  </si>
  <si>
    <t>BU2-009-014</t>
  </si>
  <si>
    <t>BU2-009-015</t>
  </si>
  <si>
    <t>BU2-009-016</t>
  </si>
  <si>
    <t>BU2-009-017</t>
  </si>
  <si>
    <t>BU2-009-018</t>
  </si>
  <si>
    <t>BU2-009-019</t>
  </si>
  <si>
    <t>BU2-009-021</t>
  </si>
  <si>
    <t>BU2-009-022</t>
  </si>
  <si>
    <t>BU2-010-001</t>
  </si>
  <si>
    <t>BU2-010-002</t>
  </si>
  <si>
    <t>BU2-010-003</t>
  </si>
  <si>
    <t>BU2-010-004</t>
  </si>
  <si>
    <t>BU2-010-005</t>
  </si>
  <si>
    <t>BU2-010-007</t>
  </si>
  <si>
    <t>BU2-010-008</t>
  </si>
  <si>
    <t>BU2-010-009</t>
  </si>
  <si>
    <t>BU2-010-010</t>
  </si>
  <si>
    <t>BU2-010-011</t>
  </si>
  <si>
    <t>BU2-010-019</t>
  </si>
  <si>
    <t>BU2-010-012</t>
  </si>
  <si>
    <t>BU2-010-013</t>
  </si>
  <si>
    <t>BU2-010-014</t>
  </si>
  <si>
    <t>BU2-010-015</t>
  </si>
  <si>
    <t>BU2-010-016</t>
  </si>
  <si>
    <t>BU2-010-017</t>
  </si>
  <si>
    <t>BU2-010-018</t>
  </si>
  <si>
    <t>BU2-010-020</t>
  </si>
  <si>
    <t>BU2-010-021</t>
  </si>
  <si>
    <t>BU2-010-022</t>
  </si>
  <si>
    <t>BU2-010-023</t>
  </si>
  <si>
    <t>BU2-010-024</t>
  </si>
  <si>
    <t>BU2-010-025</t>
  </si>
  <si>
    <t>BU2-010-034</t>
  </si>
  <si>
    <t>BU2-011-004</t>
  </si>
  <si>
    <t>BU2-010-026</t>
  </si>
  <si>
    <t>BU2-010-027</t>
  </si>
  <si>
    <t>BU2-010-028</t>
  </si>
  <si>
    <t>BU2-010-029</t>
  </si>
  <si>
    <t>BU2-010-030</t>
  </si>
  <si>
    <t>BU2-010-031</t>
  </si>
  <si>
    <t>BU2-010-032</t>
  </si>
  <si>
    <t>BU2-011-002</t>
  </si>
  <si>
    <t>BU2-010-033</t>
  </si>
  <si>
    <t>BU2-010-035</t>
  </si>
  <si>
    <t>BU2-011-001</t>
  </si>
  <si>
    <t>BU2-011-017</t>
  </si>
  <si>
    <t>BU2-011-014</t>
  </si>
  <si>
    <t>BU2-011-021</t>
  </si>
  <si>
    <t>BU2-011-003</t>
  </si>
  <si>
    <t>BU2-011-007</t>
  </si>
  <si>
    <t>BU2-011-006</t>
  </si>
  <si>
    <t>BU2-011-008</t>
  </si>
  <si>
    <t>BU2-011-009</t>
  </si>
  <si>
    <t>BU2-011-010</t>
  </si>
  <si>
    <t>BU2-011-011</t>
  </si>
  <si>
    <t>BU2-011-012</t>
  </si>
  <si>
    <t>BU2-011-015</t>
  </si>
  <si>
    <t>BU2-011-016</t>
  </si>
  <si>
    <t>BU2-011-018</t>
  </si>
  <si>
    <t>BU2-011-019</t>
  </si>
  <si>
    <t>BU2-011-020</t>
  </si>
  <si>
    <t>BU2-011-022</t>
  </si>
  <si>
    <t>BU2-011-023</t>
  </si>
  <si>
    <t>BU2-011-024</t>
  </si>
  <si>
    <t>BU2-011-025</t>
  </si>
  <si>
    <t>BU2-011-026</t>
  </si>
  <si>
    <t>52171086</t>
  </si>
  <si>
    <t>BU2-012-001</t>
  </si>
  <si>
    <t>BU2-012-002</t>
  </si>
  <si>
    <t>BU2-012-003</t>
  </si>
  <si>
    <t>BU2-012-004</t>
  </si>
  <si>
    <t>BU2-012-005</t>
  </si>
  <si>
    <t>BU2-012-006</t>
  </si>
  <si>
    <t>BU2-012-007</t>
  </si>
  <si>
    <t>BU2-012-008</t>
  </si>
  <si>
    <t>BU2-012-009</t>
  </si>
  <si>
    <t>BU2-012-015</t>
  </si>
  <si>
    <t>BU2-012-010</t>
  </si>
  <si>
    <t>BU2-012-012</t>
  </si>
  <si>
    <t>BU2-012-011</t>
  </si>
  <si>
    <t>BU2-012-013</t>
  </si>
  <si>
    <t>BU2-012-014</t>
  </si>
  <si>
    <t>BU2-012-016</t>
  </si>
  <si>
    <t>BU2-012-017</t>
  </si>
  <si>
    <t>BU2-012-018</t>
  </si>
  <si>
    <t>BU2-012-019</t>
  </si>
  <si>
    <t>BU2-012-020</t>
  </si>
  <si>
    <t>BU2-012-021</t>
  </si>
  <si>
    <t>BU2-012-022</t>
  </si>
  <si>
    <t>BU2-012-023</t>
  </si>
  <si>
    <t>BU2-012-024</t>
  </si>
  <si>
    <t>BU2-012-025</t>
  </si>
  <si>
    <t>BU2-012-026</t>
  </si>
  <si>
    <t>BU2-012-036</t>
  </si>
  <si>
    <t>BU2-012-027</t>
  </si>
  <si>
    <t>BU2-012-028</t>
  </si>
  <si>
    <t>BU2-012-029</t>
  </si>
  <si>
    <t>BU2-012-030</t>
  </si>
  <si>
    <t>BU2-012-031</t>
  </si>
  <si>
    <t>BU2-012-032</t>
  </si>
  <si>
    <t>BU2-012-033</t>
  </si>
  <si>
    <t>BU2-012-034</t>
  </si>
  <si>
    <t>BU2-012-035</t>
  </si>
  <si>
    <t>BU2-008-003</t>
  </si>
  <si>
    <t>BU2-008-001</t>
  </si>
  <si>
    <t>BU2-008-002</t>
  </si>
  <si>
    <t>BU2-008-004</t>
  </si>
  <si>
    <t>BU2-008-005</t>
  </si>
  <si>
    <t>BU2-008-006</t>
  </si>
  <si>
    <t>BU2-008-008</t>
  </si>
  <si>
    <t>BU2-008-009</t>
  </si>
  <si>
    <t>BU2-008-011</t>
  </si>
  <si>
    <t>BU2-008-012</t>
  </si>
  <si>
    <t>BU2-008-015</t>
  </si>
  <si>
    <t>BU2-008-017</t>
  </si>
  <si>
    <t>BU2-008-020</t>
  </si>
  <si>
    <t>BU2-008-021</t>
  </si>
  <si>
    <t>BU2-008-023</t>
  </si>
  <si>
    <t>BU2-008-024</t>
  </si>
  <si>
    <t>9000398187               9000461074           ESSY202548        2512017774          1011172220</t>
  </si>
  <si>
    <t>1.6.2026           12.6.26            8.6.26                9.6.26          12.6.26</t>
  </si>
  <si>
    <t>202602</t>
  </si>
  <si>
    <t>Činnosť matriky január</t>
  </si>
  <si>
    <t>0102026</t>
  </si>
  <si>
    <t>Služby ŠTK, organizácia 1.kolo OL Košice</t>
  </si>
  <si>
    <t>032026</t>
  </si>
  <si>
    <t>činnosť generálneho sekretára podľa zmluvy o spolupráci</t>
  </si>
  <si>
    <t>0260174</t>
  </si>
  <si>
    <t>2026001</t>
  </si>
  <si>
    <t>Spracovanie PU, Admninistratívne práce + asistent január 2026</t>
  </si>
  <si>
    <t>2                            36582WW           25014480/02        1485737                 25009</t>
  </si>
  <si>
    <t>12.7.2025       18.07.25             16.07.25           16.07.25     29.07.25</t>
  </si>
  <si>
    <t>V-10-001</t>
  </si>
  <si>
    <t>BU2-001-002</t>
  </si>
  <si>
    <t>BU2-001-007</t>
  </si>
  <si>
    <t>BU2-002-007</t>
  </si>
  <si>
    <t>BU2-002-013</t>
  </si>
  <si>
    <t>BU2-002-017</t>
  </si>
  <si>
    <t>BU2-002-016</t>
  </si>
  <si>
    <t>BU2-002-010</t>
  </si>
  <si>
    <t>BU2-002-011</t>
  </si>
  <si>
    <t>BU2-002-012</t>
  </si>
  <si>
    <t>BU2-002-019</t>
  </si>
  <si>
    <t>2600062</t>
  </si>
  <si>
    <t>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</si>
</sst>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4"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4" fillId="0" borderId="0" applyNumberFormat="0" applyFill="0" applyBorder="0" applyAlignment="0" applyProtection="0"/>
    <xf numFmtId="0" fontId="35" fillId="0" borderId="0" applyBorder="0" applyProtection="0"/>
    <xf numFmtId="0" fontId="7" fillId="0" borderId="0"/>
    <xf numFmtId="0" fontId="36" fillId="0" borderId="0"/>
    <xf numFmtId="0" fontId="36" fillId="0" borderId="0"/>
    <xf numFmtId="0" fontId="36" fillId="0" borderId="0"/>
    <xf numFmtId="0" fontId="36" fillId="0" borderId="0"/>
    <xf numFmtId="0" fontId="37" fillId="0" borderId="0"/>
    <xf numFmtId="0" fontId="7" fillId="0" borderId="0"/>
    <xf numFmtId="0" fontId="38" fillId="0" borderId="0"/>
    <xf numFmtId="0" fontId="38" fillId="0" borderId="0"/>
    <xf numFmtId="0" fontId="7" fillId="0" borderId="0"/>
    <xf numFmtId="0" fontId="38" fillId="0" borderId="0"/>
    <xf numFmtId="0" fontId="38" fillId="0" borderId="0"/>
    <xf numFmtId="0" fontId="39" fillId="0" borderId="0"/>
    <xf numFmtId="0" fontId="7" fillId="0" borderId="0"/>
    <xf numFmtId="0" fontId="33" fillId="0" borderId="0"/>
    <xf numFmtId="0" fontId="38" fillId="0" borderId="0"/>
    <xf numFmtId="0" fontId="7" fillId="0" borderId="0"/>
    <xf numFmtId="0" fontId="38" fillId="0" borderId="0"/>
    <xf numFmtId="0" fontId="38" fillId="0" borderId="0"/>
    <xf numFmtId="0" fontId="7" fillId="0" borderId="0"/>
    <xf numFmtId="0" fontId="37" fillId="0" borderId="0"/>
    <xf numFmtId="0" fontId="40" fillId="0" borderId="0"/>
    <xf numFmtId="0" fontId="16" fillId="0" borderId="0"/>
    <xf numFmtId="0" fontId="41" fillId="0" borderId="0"/>
    <xf numFmtId="0" fontId="42" fillId="0" borderId="0"/>
    <xf numFmtId="0" fontId="38" fillId="0" borderId="0"/>
    <xf numFmtId="0" fontId="38" fillId="0" borderId="0"/>
    <xf numFmtId="0" fontId="38" fillId="0" borderId="0"/>
    <xf numFmtId="0" fontId="79" fillId="0" borderId="0" applyNumberFormat="0" applyFill="0" applyBorder="0" applyAlignment="0" applyProtection="0"/>
  </cellStyleXfs>
  <cellXfs count="391">
    <xf numFmtId="0" fontId="0" fillId="0" borderId="0" xfId="0"/>
    <xf numFmtId="0" fontId="43" fillId="0" borderId="0" xfId="0" applyFont="1"/>
    <xf numFmtId="0" fontId="43" fillId="4" borderId="0" xfId="0" applyFont="1" applyFill="1"/>
    <xf numFmtId="0" fontId="45" fillId="0" borderId="0" xfId="0" applyFont="1" applyAlignment="1">
      <alignment vertical="top"/>
    </xf>
    <xf numFmtId="0" fontId="45" fillId="0" borderId="0" xfId="0" applyFont="1" applyAlignment="1">
      <alignment horizontal="center" vertical="center"/>
    </xf>
    <xf numFmtId="0" fontId="45"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6"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7"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6"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6"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8"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8" fillId="3" borderId="0" xfId="0" applyFont="1" applyFill="1" applyAlignment="1">
      <alignment horizontal="right" vertical="center"/>
    </xf>
    <xf numFmtId="0" fontId="49" fillId="3" borderId="0" xfId="0" applyFont="1" applyFill="1" applyAlignment="1">
      <alignment horizontal="center"/>
    </xf>
    <xf numFmtId="4" fontId="49" fillId="3" borderId="0" xfId="0" applyNumberFormat="1" applyFont="1" applyFill="1" applyAlignment="1">
      <alignment horizontal="center"/>
    </xf>
    <xf numFmtId="3" fontId="49" fillId="3" borderId="0" xfId="0" applyNumberFormat="1" applyFont="1" applyFill="1" applyAlignment="1">
      <alignment horizontal="center"/>
    </xf>
    <xf numFmtId="0" fontId="49" fillId="3" borderId="0" xfId="0" applyFont="1" applyFill="1"/>
    <xf numFmtId="0" fontId="50" fillId="3" borderId="0" xfId="0" applyFont="1" applyFill="1"/>
    <xf numFmtId="0" fontId="44" fillId="3" borderId="0" xfId="0" applyFont="1" applyFill="1"/>
    <xf numFmtId="4" fontId="50" fillId="3" borderId="0" xfId="0" applyNumberFormat="1" applyFont="1" applyFill="1"/>
    <xf numFmtId="0" fontId="51" fillId="3" borderId="0" xfId="0" applyFont="1" applyFill="1" applyProtection="1">
      <protection locked="0"/>
    </xf>
    <xf numFmtId="0" fontId="52" fillId="3" borderId="0" xfId="0" applyFont="1" applyFill="1" applyProtection="1">
      <protection locked="0"/>
    </xf>
    <xf numFmtId="0" fontId="53" fillId="3" borderId="0" xfId="0" applyFont="1" applyFill="1"/>
    <xf numFmtId="0" fontId="52" fillId="3" borderId="0" xfId="0" applyFont="1" applyFill="1"/>
    <xf numFmtId="0" fontId="51" fillId="3" borderId="0" xfId="0" applyFont="1" applyFill="1"/>
    <xf numFmtId="0" fontId="54" fillId="3" borderId="0" xfId="0" applyFont="1" applyFill="1"/>
    <xf numFmtId="0" fontId="46" fillId="3" borderId="0" xfId="0" applyFont="1" applyFill="1"/>
    <xf numFmtId="0" fontId="51" fillId="3" borderId="2" xfId="0" applyFont="1" applyFill="1" applyBorder="1" applyProtection="1">
      <protection locked="0"/>
    </xf>
    <xf numFmtId="0" fontId="51" fillId="3" borderId="3" xfId="0" applyFont="1" applyFill="1" applyBorder="1" applyProtection="1">
      <protection locked="0"/>
    </xf>
    <xf numFmtId="0" fontId="51" fillId="3" borderId="4" xfId="0" applyFont="1" applyFill="1" applyBorder="1" applyProtection="1">
      <protection locked="0"/>
    </xf>
    <xf numFmtId="0" fontId="51" fillId="3" borderId="5" xfId="0" applyFont="1" applyFill="1" applyBorder="1" applyProtection="1">
      <protection locked="0"/>
    </xf>
    <xf numFmtId="0" fontId="51" fillId="3" borderId="6" xfId="0" applyFont="1" applyFill="1" applyBorder="1" applyProtection="1">
      <protection locked="0"/>
    </xf>
    <xf numFmtId="0" fontId="51" fillId="3" borderId="7" xfId="0" applyFont="1" applyFill="1" applyBorder="1" applyProtection="1">
      <protection locked="0"/>
    </xf>
    <xf numFmtId="0" fontId="51" fillId="3" borderId="8" xfId="0" applyFont="1" applyFill="1" applyBorder="1" applyProtection="1">
      <protection locked="0"/>
    </xf>
    <xf numFmtId="0" fontId="51" fillId="9" borderId="8" xfId="0" applyFont="1" applyFill="1" applyBorder="1" applyProtection="1">
      <protection locked="0"/>
    </xf>
    <xf numFmtId="0" fontId="51" fillId="10" borderId="5" xfId="0" applyFont="1" applyFill="1" applyBorder="1" applyProtection="1">
      <protection locked="0"/>
    </xf>
    <xf numFmtId="0" fontId="51" fillId="10" borderId="6" xfId="0" applyFont="1" applyFill="1" applyBorder="1" applyProtection="1">
      <protection locked="0"/>
    </xf>
    <xf numFmtId="0" fontId="51" fillId="10" borderId="7" xfId="0" applyFont="1" applyFill="1" applyBorder="1" applyProtection="1">
      <protection locked="0"/>
    </xf>
    <xf numFmtId="0" fontId="51" fillId="10" borderId="8" xfId="0" applyFont="1" applyFill="1" applyBorder="1" applyProtection="1">
      <protection locked="0"/>
    </xf>
    <xf numFmtId="0" fontId="51" fillId="3" borderId="9" xfId="0" applyFont="1" applyFill="1" applyBorder="1" applyProtection="1">
      <protection locked="0"/>
    </xf>
    <xf numFmtId="0" fontId="51" fillId="3" borderId="10" xfId="0" applyFont="1" applyFill="1" applyBorder="1" applyProtection="1">
      <protection locked="0"/>
    </xf>
    <xf numFmtId="0" fontId="51" fillId="10" borderId="11" xfId="0" applyFont="1" applyFill="1" applyBorder="1" applyProtection="1">
      <protection locked="0"/>
    </xf>
    <xf numFmtId="0" fontId="51" fillId="10" borderId="10" xfId="0" applyFont="1" applyFill="1" applyBorder="1" applyProtection="1">
      <protection locked="0"/>
    </xf>
    <xf numFmtId="0" fontId="51"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0" fillId="3" borderId="0" xfId="0" applyFont="1" applyFill="1" applyAlignment="1">
      <alignment horizontal="left"/>
    </xf>
    <xf numFmtId="0" fontId="1" fillId="3" borderId="1" xfId="0" applyFont="1" applyFill="1" applyBorder="1" applyAlignment="1">
      <alignment horizontal="left" vertical="top" wrapText="1"/>
    </xf>
    <xf numFmtId="0" fontId="50"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5" fillId="5" borderId="0" xfId="0" applyFont="1" applyFill="1" applyAlignment="1">
      <alignment vertical="top"/>
    </xf>
    <xf numFmtId="0" fontId="55"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5" fillId="5" borderId="0" xfId="0" applyFont="1" applyFill="1" applyAlignment="1">
      <alignment vertical="top" wrapText="1"/>
    </xf>
    <xf numFmtId="0" fontId="43"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5" fillId="5" borderId="16" xfId="0" applyFont="1" applyFill="1" applyBorder="1" applyAlignment="1">
      <alignment vertical="top"/>
    </xf>
    <xf numFmtId="0" fontId="55" fillId="5" borderId="17" xfId="0" applyFont="1" applyFill="1" applyBorder="1" applyAlignment="1">
      <alignment vertical="top"/>
    </xf>
    <xf numFmtId="0" fontId="55" fillId="5" borderId="18" xfId="0" applyFont="1" applyFill="1" applyBorder="1" applyAlignment="1">
      <alignment vertical="top"/>
    </xf>
    <xf numFmtId="0" fontId="55"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0"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6" fillId="13" borderId="1" xfId="17" applyNumberFormat="1" applyFont="1" applyFill="1" applyBorder="1" applyAlignment="1">
      <alignment horizontal="center" vertical="center" wrapText="1"/>
    </xf>
    <xf numFmtId="49" fontId="45" fillId="5" borderId="1" xfId="17" applyNumberFormat="1" applyFont="1" applyFill="1" applyBorder="1" applyAlignment="1">
      <alignment vertical="top"/>
    </xf>
    <xf numFmtId="0" fontId="45" fillId="0" borderId="1" xfId="0" applyFont="1" applyBorder="1" applyAlignment="1">
      <alignment vertical="top"/>
    </xf>
    <xf numFmtId="0" fontId="56" fillId="13" borderId="1" xfId="17" applyFont="1" applyFill="1" applyBorder="1" applyAlignment="1">
      <alignment horizontal="center" vertical="center" wrapText="1"/>
    </xf>
    <xf numFmtId="0" fontId="45" fillId="5" borderId="1" xfId="17" applyFont="1" applyFill="1" applyBorder="1" applyAlignment="1">
      <alignment vertical="top"/>
    </xf>
    <xf numFmtId="3" fontId="56" fillId="13" borderId="1" xfId="17" applyNumberFormat="1" applyFont="1" applyFill="1" applyBorder="1" applyAlignment="1">
      <alignment horizontal="center" vertical="center" wrapText="1"/>
    </xf>
    <xf numFmtId="9" fontId="56" fillId="13" borderId="1" xfId="17" applyNumberFormat="1" applyFont="1" applyFill="1" applyBorder="1" applyAlignment="1">
      <alignment horizontal="center" vertical="center" wrapText="1"/>
    </xf>
    <xf numFmtId="3" fontId="45" fillId="5" borderId="1" xfId="17" applyNumberFormat="1" applyFont="1" applyFill="1" applyBorder="1" applyAlignment="1">
      <alignment vertical="top"/>
    </xf>
    <xf numFmtId="9" fontId="45"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7" fillId="3" borderId="0" xfId="0" applyFont="1" applyFill="1"/>
    <xf numFmtId="0" fontId="58"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5" fillId="5" borderId="1" xfId="17" applyNumberFormat="1" applyFont="1" applyFill="1" applyBorder="1"/>
    <xf numFmtId="49" fontId="45" fillId="5" borderId="0" xfId="17" applyNumberFormat="1" applyFont="1" applyFill="1"/>
    <xf numFmtId="0" fontId="45" fillId="5" borderId="0" xfId="17" applyFont="1" applyFill="1"/>
    <xf numFmtId="0" fontId="45" fillId="5" borderId="1" xfId="17" applyFont="1" applyFill="1" applyBorder="1"/>
    <xf numFmtId="3" fontId="45" fillId="0" borderId="1" xfId="17" applyNumberFormat="1" applyFont="1" applyBorder="1"/>
    <xf numFmtId="3" fontId="45" fillId="5" borderId="1" xfId="17" applyNumberFormat="1" applyFont="1" applyFill="1" applyBorder="1"/>
    <xf numFmtId="3" fontId="45" fillId="5" borderId="0" xfId="17" applyNumberFormat="1" applyFont="1" applyFill="1"/>
    <xf numFmtId="9" fontId="45" fillId="5" borderId="0" xfId="17" applyNumberFormat="1" applyFont="1" applyFill="1"/>
    <xf numFmtId="0" fontId="45" fillId="5" borderId="1" xfId="17" applyFont="1" applyFill="1" applyBorder="1" applyAlignment="1">
      <alignment vertical="top" wrapText="1"/>
    </xf>
    <xf numFmtId="3" fontId="45" fillId="0" borderId="1" xfId="0" applyNumberFormat="1" applyFont="1" applyBorder="1"/>
    <xf numFmtId="49" fontId="45" fillId="0" borderId="1" xfId="0" applyNumberFormat="1" applyFont="1" applyBorder="1" applyAlignment="1">
      <alignment vertical="top"/>
    </xf>
    <xf numFmtId="0" fontId="43" fillId="5" borderId="0" xfId="0" applyFont="1" applyFill="1" applyAlignment="1">
      <alignment horizontal="right" vertical="top"/>
    </xf>
    <xf numFmtId="0" fontId="43" fillId="5" borderId="0" xfId="0" applyFont="1" applyFill="1" applyAlignment="1">
      <alignment horizontal="left" vertical="top"/>
    </xf>
    <xf numFmtId="0" fontId="20" fillId="5" borderId="1" xfId="0" applyFont="1" applyFill="1" applyBorder="1" applyAlignment="1">
      <alignment vertical="top" wrapText="1"/>
    </xf>
    <xf numFmtId="0" fontId="45" fillId="5" borderId="1" xfId="17" applyFont="1" applyFill="1" applyBorder="1" applyAlignment="1">
      <alignment wrapText="1"/>
    </xf>
    <xf numFmtId="0" fontId="45"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5"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5"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5" fillId="5" borderId="20" xfId="0" applyFont="1" applyFill="1" applyBorder="1" applyAlignment="1">
      <alignment vertical="top"/>
    </xf>
    <xf numFmtId="0" fontId="55" fillId="5" borderId="21" xfId="0" applyFont="1" applyFill="1" applyBorder="1" applyAlignment="1">
      <alignment vertical="top"/>
    </xf>
    <xf numFmtId="0" fontId="55" fillId="5" borderId="22" xfId="0" applyFont="1" applyFill="1" applyBorder="1" applyAlignment="1">
      <alignment vertical="top"/>
    </xf>
    <xf numFmtId="0" fontId="55"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0" fillId="3" borderId="0" xfId="0" applyFont="1" applyFill="1" applyAlignment="1">
      <alignment horizontal="right"/>
    </xf>
    <xf numFmtId="4" fontId="50" fillId="3" borderId="0" xfId="0" applyNumberFormat="1" applyFont="1" applyFill="1" applyAlignment="1">
      <alignment horizontal="right"/>
    </xf>
    <xf numFmtId="3" fontId="50" fillId="3" borderId="0" xfId="0" applyNumberFormat="1" applyFont="1" applyFill="1" applyAlignment="1">
      <alignment horizontal="center"/>
    </xf>
    <xf numFmtId="4" fontId="46"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59"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5" fillId="5" borderId="1" xfId="17" applyNumberFormat="1" applyFont="1" applyFill="1" applyBorder="1"/>
    <xf numFmtId="0" fontId="50" fillId="5" borderId="13" xfId="0" applyFont="1" applyFill="1" applyBorder="1" applyProtection="1">
      <protection locked="0"/>
    </xf>
    <xf numFmtId="0" fontId="60" fillId="9" borderId="25" xfId="0" applyFont="1" applyFill="1" applyBorder="1" applyAlignment="1" applyProtection="1">
      <alignment horizontal="center"/>
      <protection locked="0"/>
    </xf>
    <xf numFmtId="9" fontId="50" fillId="5" borderId="26" xfId="0" applyNumberFormat="1" applyFont="1" applyFill="1" applyBorder="1" applyAlignment="1" applyProtection="1">
      <alignment horizontal="center"/>
      <protection locked="0"/>
    </xf>
    <xf numFmtId="0" fontId="50" fillId="5" borderId="1" xfId="0" applyFont="1" applyFill="1" applyBorder="1" applyAlignment="1" applyProtection="1">
      <alignment horizontal="center"/>
      <protection locked="0"/>
    </xf>
    <xf numFmtId="0" fontId="50" fillId="5" borderId="1" xfId="0" applyFont="1" applyFill="1" applyBorder="1" applyProtection="1">
      <protection locked="0"/>
    </xf>
    <xf numFmtId="4" fontId="50" fillId="5" borderId="1" xfId="0" applyNumberFormat="1" applyFont="1" applyFill="1" applyBorder="1" applyProtection="1">
      <protection locked="0"/>
    </xf>
    <xf numFmtId="0" fontId="60" fillId="9" borderId="27" xfId="0" applyFont="1" applyFill="1" applyBorder="1" applyAlignment="1" applyProtection="1">
      <alignment horizontal="center"/>
      <protection locked="0"/>
    </xf>
    <xf numFmtId="0" fontId="60" fillId="9" borderId="28" xfId="0" applyFont="1" applyFill="1" applyBorder="1" applyAlignment="1" applyProtection="1">
      <alignment horizontal="center"/>
      <protection locked="0"/>
    </xf>
    <xf numFmtId="0" fontId="60" fillId="5" borderId="3" xfId="0" applyFont="1" applyFill="1" applyBorder="1" applyProtection="1">
      <protection locked="0"/>
    </xf>
    <xf numFmtId="9" fontId="50" fillId="5" borderId="1" xfId="0" applyNumberFormat="1" applyFont="1" applyFill="1" applyBorder="1" applyAlignment="1" applyProtection="1">
      <alignment horizontal="center"/>
      <protection locked="0"/>
    </xf>
    <xf numFmtId="0" fontId="50" fillId="3" borderId="0" xfId="0" applyFont="1" applyFill="1" applyProtection="1">
      <protection locked="0"/>
    </xf>
    <xf numFmtId="0" fontId="50" fillId="5" borderId="0" xfId="0" applyFont="1" applyFill="1" applyAlignment="1" applyProtection="1">
      <alignment horizontal="center"/>
      <protection locked="0"/>
    </xf>
    <xf numFmtId="4" fontId="50" fillId="3" borderId="0" xfId="0" applyNumberFormat="1" applyFont="1" applyFill="1" applyProtection="1">
      <protection locked="0"/>
    </xf>
    <xf numFmtId="0" fontId="50" fillId="3" borderId="1" xfId="0" applyFont="1" applyFill="1" applyBorder="1" applyProtection="1">
      <protection locked="0"/>
    </xf>
    <xf numFmtId="3" fontId="50" fillId="5" borderId="0" xfId="0" applyNumberFormat="1" applyFont="1" applyFill="1" applyAlignment="1" applyProtection="1">
      <alignment horizontal="center"/>
      <protection locked="0"/>
    </xf>
    <xf numFmtId="0" fontId="50" fillId="3" borderId="1" xfId="0" applyFont="1" applyFill="1" applyBorder="1" applyAlignment="1" applyProtection="1">
      <alignment vertical="top"/>
      <protection locked="0"/>
    </xf>
    <xf numFmtId="0" fontId="50" fillId="3" borderId="0" xfId="0" applyFont="1" applyFill="1" applyAlignment="1" applyProtection="1">
      <alignment vertical="top"/>
      <protection locked="0"/>
    </xf>
    <xf numFmtId="0" fontId="50" fillId="3" borderId="0" xfId="0" applyFont="1" applyFill="1" applyAlignment="1" applyProtection="1">
      <alignment wrapText="1"/>
      <protection locked="0"/>
    </xf>
    <xf numFmtId="0" fontId="61" fillId="3" borderId="0" xfId="0" applyFont="1" applyFill="1" applyAlignment="1">
      <alignment horizontal="right" vertical="center"/>
    </xf>
    <xf numFmtId="0" fontId="62" fillId="3" borderId="0" xfId="0" applyFont="1" applyFill="1" applyAlignment="1" applyProtection="1">
      <alignment horizontal="center"/>
      <protection locked="0"/>
    </xf>
    <xf numFmtId="0" fontId="62" fillId="3" borderId="0" xfId="0" applyFont="1" applyFill="1" applyAlignment="1">
      <alignment horizontal="center"/>
    </xf>
    <xf numFmtId="164" fontId="5" fillId="5" borderId="0" xfId="9" applyNumberFormat="1" applyFont="1" applyFill="1"/>
    <xf numFmtId="164" fontId="2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4" fillId="5" borderId="0" xfId="9" applyFont="1" applyFill="1" applyAlignment="1">
      <alignment vertical="top"/>
    </xf>
    <xf numFmtId="0" fontId="12" fillId="5" borderId="0" xfId="9" applyFont="1" applyFill="1" applyAlignment="1">
      <alignment horizontal="center" vertical="top"/>
    </xf>
    <xf numFmtId="0" fontId="33"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4" fillId="5" borderId="0" xfId="9" applyFont="1" applyFill="1" applyAlignment="1">
      <alignment vertical="top" wrapText="1"/>
    </xf>
    <xf numFmtId="0" fontId="63"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4" fillId="3" borderId="0" xfId="0" applyFont="1" applyFill="1"/>
    <xf numFmtId="0" fontId="30"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5" fillId="5" borderId="0" xfId="9" applyFont="1" applyFill="1" applyAlignment="1">
      <alignment horizontal="justify" vertical="top"/>
    </xf>
    <xf numFmtId="0" fontId="7" fillId="0" borderId="0" xfId="9" applyAlignment="1">
      <alignment horizontal="justify" vertical="top"/>
    </xf>
    <xf numFmtId="0" fontId="32"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5"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5" fillId="5" borderId="19" xfId="0" applyNumberFormat="1" applyFont="1" applyFill="1" applyBorder="1" applyAlignment="1">
      <alignment vertical="top"/>
    </xf>
    <xf numFmtId="3" fontId="55" fillId="5" borderId="23" xfId="0" applyNumberFormat="1" applyFont="1" applyFill="1" applyBorder="1" applyAlignment="1">
      <alignment vertical="top"/>
    </xf>
    <xf numFmtId="1" fontId="55"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5" fillId="5" borderId="1" xfId="17" applyNumberFormat="1" applyFont="1" applyFill="1" applyBorder="1"/>
    <xf numFmtId="4" fontId="45" fillId="5" borderId="1" xfId="17" applyNumberFormat="1" applyFont="1" applyFill="1" applyBorder="1" applyAlignment="1">
      <alignment vertical="top"/>
    </xf>
    <xf numFmtId="4" fontId="45" fillId="0" borderId="1" xfId="17" applyNumberFormat="1" applyFont="1" applyBorder="1"/>
    <xf numFmtId="4" fontId="45" fillId="0" borderId="1" xfId="0" applyNumberFormat="1" applyFont="1" applyBorder="1"/>
    <xf numFmtId="0" fontId="75" fillId="5" borderId="0" xfId="9" applyFont="1" applyFill="1" applyAlignment="1">
      <alignment horizontal="justify" vertical="top"/>
    </xf>
    <xf numFmtId="0" fontId="74" fillId="5" borderId="0" xfId="9" applyFont="1" applyFill="1" applyAlignment="1">
      <alignment horizontal="justify" vertical="top"/>
    </xf>
    <xf numFmtId="4" fontId="76" fillId="2" borderId="1" xfId="0" applyNumberFormat="1" applyFont="1" applyFill="1" applyBorder="1" applyAlignment="1">
      <alignment horizontal="center" vertical="center" wrapText="1"/>
    </xf>
    <xf numFmtId="0" fontId="38"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8"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1" fillId="5" borderId="0" xfId="9" applyFont="1" applyFill="1" applyAlignment="1">
      <alignment horizontal="justify" vertical="top" wrapText="1"/>
    </xf>
    <xf numFmtId="0" fontId="78"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1"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5" fillId="0" borderId="1" xfId="0" applyFont="1" applyBorder="1" applyAlignment="1">
      <alignment horizontal="justify" vertical="center"/>
    </xf>
    <xf numFmtId="0" fontId="20" fillId="5" borderId="24" xfId="0" applyFont="1" applyFill="1" applyBorder="1" applyAlignment="1">
      <alignment vertical="top" wrapText="1"/>
    </xf>
    <xf numFmtId="0" fontId="34" fillId="0" borderId="1" xfId="1" applyFill="1" applyBorder="1" applyAlignment="1" applyProtection="1">
      <alignment vertical="top"/>
    </xf>
    <xf numFmtId="0" fontId="34" fillId="5" borderId="1" xfId="1" applyFill="1" applyBorder="1" applyAlignment="1" applyProtection="1"/>
    <xf numFmtId="0" fontId="1" fillId="0" borderId="1" xfId="1" applyFont="1" applyFill="1" applyBorder="1" applyAlignment="1" applyProtection="1">
      <alignment vertical="top" wrapText="1"/>
    </xf>
    <xf numFmtId="0" fontId="45" fillId="0" borderId="1" xfId="22" applyFont="1" applyBorder="1" applyAlignment="1">
      <alignment vertical="top" wrapText="1"/>
    </xf>
    <xf numFmtId="3" fontId="1" fillId="0" borderId="1" xfId="22" applyNumberFormat="1" applyFont="1" applyBorder="1" applyAlignment="1">
      <alignment vertical="top" wrapText="1"/>
    </xf>
    <xf numFmtId="0" fontId="82" fillId="0" borderId="1" xfId="0" applyFont="1" applyBorder="1" applyAlignment="1">
      <alignment vertical="top"/>
    </xf>
    <xf numFmtId="0" fontId="1" fillId="0" borderId="1" xfId="0" applyFont="1" applyBorder="1"/>
    <xf numFmtId="0" fontId="45" fillId="0" borderId="1" xfId="0" applyFont="1" applyBorder="1"/>
    <xf numFmtId="0" fontId="1" fillId="0" borderId="1" xfId="1" applyFont="1" applyBorder="1" applyAlignment="1" applyProtection="1">
      <alignment vertical="top"/>
    </xf>
    <xf numFmtId="0" fontId="34"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4" fillId="0" borderId="1" xfId="1" applyBorder="1" applyAlignment="1" applyProtection="1"/>
    <xf numFmtId="164"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6" fillId="8" borderId="0" xfId="0" applyNumberFormat="1" applyFont="1" applyFill="1" applyAlignment="1">
      <alignment horizontal="center"/>
    </xf>
    <xf numFmtId="164" fontId="66"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7" fillId="5" borderId="0" xfId="0" applyNumberFormat="1" applyFont="1" applyFill="1" applyAlignment="1">
      <alignment horizontal="left" vertical="top" wrapText="1"/>
    </xf>
    <xf numFmtId="0" fontId="67"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4" fillId="3" borderId="0" xfId="0" applyFont="1" applyFill="1" applyAlignment="1">
      <alignment horizontal="center"/>
    </xf>
    <xf numFmtId="0" fontId="7" fillId="3" borderId="0" xfId="0" applyFont="1" applyFill="1" applyAlignment="1">
      <alignment vertical="top" wrapText="1"/>
    </xf>
    <xf numFmtId="0" fontId="68" fillId="4" borderId="33" xfId="0" applyFont="1" applyFill="1" applyBorder="1" applyAlignment="1">
      <alignment horizontal="center" vertical="center" wrapText="1"/>
    </xf>
    <xf numFmtId="0" fontId="68"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58" fillId="3" borderId="0" xfId="0" applyFont="1" applyFill="1" applyAlignment="1">
      <alignment horizontal="center"/>
    </xf>
    <xf numFmtId="164" fontId="69" fillId="8" borderId="0" xfId="0" applyNumberFormat="1" applyFont="1" applyFill="1" applyAlignment="1">
      <alignment horizontal="center"/>
    </xf>
    <xf numFmtId="2" fontId="69" fillId="8" borderId="0" xfId="0" applyNumberFormat="1" applyFont="1" applyFill="1" applyAlignment="1">
      <alignment horizontal="center"/>
    </xf>
    <xf numFmtId="0" fontId="70" fillId="15" borderId="13" xfId="0" applyFont="1" applyFill="1" applyBorder="1" applyAlignment="1">
      <alignment horizontal="center" vertical="center" wrapText="1"/>
    </xf>
    <xf numFmtId="0" fontId="70" fillId="15" borderId="29" xfId="0" applyFont="1" applyFill="1" applyBorder="1" applyAlignment="1">
      <alignment horizontal="center" vertical="center" wrapText="1"/>
    </xf>
    <xf numFmtId="0" fontId="70" fillId="15" borderId="26" xfId="0" applyFont="1" applyFill="1" applyBorder="1" applyAlignment="1">
      <alignment horizontal="center" vertical="center" wrapText="1"/>
    </xf>
    <xf numFmtId="0" fontId="0" fillId="5" borderId="0" xfId="0" applyFill="1" applyAlignment="1">
      <alignment horizontal="center" vertical="top" wrapText="1"/>
    </xf>
    <xf numFmtId="0" fontId="55" fillId="5" borderId="15" xfId="0" applyFont="1" applyFill="1" applyBorder="1" applyAlignment="1">
      <alignment horizontal="center" vertical="center" wrapText="1"/>
    </xf>
    <xf numFmtId="0" fontId="71" fillId="16" borderId="0" xfId="0" applyFont="1" applyFill="1" applyAlignment="1">
      <alignment horizontal="center" vertical="center" wrapText="1"/>
    </xf>
    <xf numFmtId="0" fontId="71" fillId="16" borderId="0" xfId="0" applyFont="1" applyFill="1" applyAlignment="1">
      <alignment horizontal="center" vertical="center"/>
    </xf>
    <xf numFmtId="0" fontId="72" fillId="5" borderId="0" xfId="0" applyFont="1" applyFill="1" applyAlignment="1">
      <alignment horizontal="center"/>
    </xf>
    <xf numFmtId="0" fontId="0" fillId="5" borderId="0" xfId="0" applyFill="1" applyAlignment="1">
      <alignment horizontal="justify" vertical="top" wrapText="1"/>
    </xf>
    <xf numFmtId="0" fontId="43" fillId="11" borderId="13" xfId="0" applyFont="1" applyFill="1" applyBorder="1" applyAlignment="1" applyProtection="1">
      <alignment horizontal="justify" vertical="top" wrapText="1"/>
      <protection locked="0"/>
    </xf>
    <xf numFmtId="0" fontId="43"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5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31" fmlaLink="$B$102" fmlaRange="Adr!$B$2:$B$239" noThreeD="1" sel="165" val="15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1219200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D1E22C73-DA9C-B185-B93E-12975A60B31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9"/>
      <c r="D1" s="329"/>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 customHeight="1" x14ac:dyDescent="0.25">
      <c r="A12" s="302" t="s">
        <v>1352</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0"/>
      <c r="D21" s="330"/>
    </row>
    <row r="22" spans="1:4" x14ac:dyDescent="0.25">
      <c r="C22" s="331"/>
      <c r="D22" s="330"/>
    </row>
    <row r="23" spans="1:4" ht="64" x14ac:dyDescent="0.25">
      <c r="A23" s="23" t="s">
        <v>1353</v>
      </c>
      <c r="C23" s="255"/>
      <c r="D23" s="256"/>
    </row>
    <row r="24" spans="1:4" ht="12.75" customHeight="1" x14ac:dyDescent="0.25">
      <c r="C24" s="327"/>
      <c r="D24" s="328"/>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5"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2" t="s">
        <v>57</v>
      </c>
      <c r="B1" s="332"/>
      <c r="C1" s="332"/>
      <c r="D1" s="332"/>
      <c r="E1" s="332"/>
      <c r="F1" s="332"/>
      <c r="G1" s="332"/>
      <c r="H1" s="332"/>
      <c r="I1" s="52"/>
      <c r="J1" s="37"/>
    </row>
    <row r="2" spans="1:11" ht="15.5" x14ac:dyDescent="0.35">
      <c r="A2" s="338" t="s">
        <v>58</v>
      </c>
      <c r="B2" s="338"/>
      <c r="C2" s="338"/>
      <c r="D2" s="338"/>
      <c r="E2" s="338"/>
      <c r="F2" s="338"/>
      <c r="G2" s="338"/>
      <c r="H2" s="336" t="str">
        <f>+Doklady!I100</f>
        <v>V4</v>
      </c>
      <c r="I2" s="336"/>
    </row>
    <row r="3" spans="1:11" ht="14" x14ac:dyDescent="0.3">
      <c r="A3" s="40"/>
      <c r="B3" s="40"/>
      <c r="C3" s="40"/>
      <c r="D3" s="40"/>
      <c r="E3" s="40"/>
      <c r="F3" s="40"/>
      <c r="G3" s="40"/>
      <c r="H3" s="337">
        <f>+Doklady!I101</f>
        <v>45961</v>
      </c>
      <c r="I3" s="337"/>
    </row>
    <row r="4" spans="1:11" ht="15.75" customHeight="1" x14ac:dyDescent="0.3">
      <c r="A4" s="41" t="s">
        <v>59</v>
      </c>
      <c r="B4" s="333" t="s">
        <v>60</v>
      </c>
      <c r="C4" s="334"/>
      <c r="D4" s="334"/>
      <c r="E4" s="335"/>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49" priority="2" stopIfTrue="1">
      <formula>$A78&lt;&gt;""</formula>
    </cfRule>
  </conditionalFormatting>
  <conditionalFormatting sqref="A8:I76 I78">
    <cfRule type="expression" dxfId="148" priority="7" stopIfTrue="1">
      <formula>$A8&lt;&gt;""</formula>
    </cfRule>
  </conditionalFormatting>
  <conditionalFormatting sqref="B78:H2888">
    <cfRule type="expression" dxfId="147" priority="3" stopIfTrue="1">
      <formula>$A78&lt;&gt;""</formula>
    </cfRule>
  </conditionalFormatting>
  <conditionalFormatting sqref="D2886:D2913">
    <cfRule type="expression" dxfId="146"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1" t="s">
        <v>311</v>
      </c>
      <c r="B1" s="342"/>
      <c r="C1" s="174">
        <v>45688</v>
      </c>
      <c r="D1" s="26"/>
      <c r="G1" s="252">
        <v>45688</v>
      </c>
    </row>
    <row r="2" spans="1:7" ht="14" x14ac:dyDescent="0.3">
      <c r="A2" s="28"/>
      <c r="B2" s="28"/>
      <c r="G2" s="252">
        <v>45716</v>
      </c>
    </row>
    <row r="3" spans="1:7" ht="14" x14ac:dyDescent="0.3">
      <c r="A3" s="30" t="s">
        <v>312</v>
      </c>
      <c r="B3" s="339" t="str">
        <f>INDEX(Adr!B:B,Doklady!B102+1)</f>
        <v>Slovenský zväz kickboxu</v>
      </c>
      <c r="C3" s="339"/>
      <c r="D3" s="339"/>
      <c r="G3" s="252">
        <v>45747</v>
      </c>
    </row>
    <row r="4" spans="1:7" ht="14" x14ac:dyDescent="0.3">
      <c r="A4" s="30" t="s">
        <v>313</v>
      </c>
      <c r="B4" s="29" t="str">
        <f>RIGHT("0000"&amp;INDEX(Adr!A:A,Doklady!B102+1),8)</f>
        <v>31119247</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94554</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94554</v>
      </c>
      <c r="G15" s="252"/>
    </row>
    <row r="16" spans="1:7" ht="14" x14ac:dyDescent="0.3">
      <c r="G16" s="252"/>
    </row>
    <row r="17" spans="1:5" ht="72" customHeight="1" x14ac:dyDescent="0.25">
      <c r="A17" s="340" t="s">
        <v>328</v>
      </c>
      <c r="B17" s="340"/>
      <c r="C17" s="340"/>
      <c r="D17" s="340"/>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84" workbookViewId="0">
      <selection sqref="A1:I86"/>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1" t="s">
        <v>329</v>
      </c>
      <c r="B1" s="351"/>
      <c r="C1" s="351"/>
      <c r="D1" s="351"/>
      <c r="E1" s="351"/>
      <c r="F1" s="351"/>
      <c r="G1" s="351"/>
      <c r="H1" s="351"/>
      <c r="I1" s="351"/>
    </row>
    <row r="2" spans="1:26" ht="7.5" customHeight="1" x14ac:dyDescent="0.2">
      <c r="C2" s="8"/>
      <c r="D2" s="8"/>
      <c r="E2" s="8"/>
      <c r="F2" s="8"/>
      <c r="G2" s="8"/>
      <c r="H2" s="8"/>
      <c r="I2" s="8"/>
    </row>
    <row r="3" spans="1:26" s="9" customFormat="1" ht="26.15" customHeight="1" x14ac:dyDescent="0.25">
      <c r="B3" s="160" t="s">
        <v>59</v>
      </c>
      <c r="C3" s="352" t="str">
        <f>INDEX(Adr!B2:B244,Doklady!B102)</f>
        <v>Slovenský zväz kickboxu</v>
      </c>
      <c r="D3" s="352"/>
      <c r="E3" s="352"/>
      <c r="F3" s="35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31119247</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3" t="s">
        <v>334</v>
      </c>
      <c r="F9" s="354"/>
      <c r="J9" s="8"/>
      <c r="L9" s="118"/>
      <c r="M9" s="118"/>
      <c r="N9" s="118"/>
      <c r="O9" s="118"/>
      <c r="P9" s="118"/>
      <c r="Q9" s="118"/>
      <c r="R9" s="118"/>
      <c r="S9" s="118"/>
    </row>
    <row r="10" spans="1:26" ht="18" x14ac:dyDescent="0.4">
      <c r="A10" s="69" t="s">
        <v>317</v>
      </c>
      <c r="B10" s="70" t="s">
        <v>318</v>
      </c>
      <c r="C10" s="126">
        <f>SUMIF(FP!J:J,Doklady!$B$1&amp;A10,FP!D:D)</f>
        <v>0</v>
      </c>
      <c r="D10" s="126">
        <f>C10-E10</f>
        <v>0</v>
      </c>
      <c r="E10" s="344">
        <f>SUMIF(K:K,A10,I:I)</f>
        <v>0</v>
      </c>
      <c r="F10" s="345"/>
      <c r="L10" s="120" t="s">
        <v>335</v>
      </c>
      <c r="M10" s="118"/>
      <c r="N10" s="118"/>
      <c r="O10" s="118"/>
      <c r="P10" s="118"/>
      <c r="Q10" s="118"/>
      <c r="R10" s="118"/>
      <c r="S10" s="118"/>
    </row>
    <row r="11" spans="1:26" ht="18" x14ac:dyDescent="0.4">
      <c r="A11" s="69" t="s">
        <v>319</v>
      </c>
      <c r="B11" s="70" t="s">
        <v>320</v>
      </c>
      <c r="C11" s="126">
        <f>SUMIF(FP!J:J,Doklady!$B$1&amp;A11,FP!D:D)</f>
        <v>94554</v>
      </c>
      <c r="D11" s="126">
        <f>+C11-E11</f>
        <v>94554</v>
      </c>
      <c r="E11" s="355">
        <f>+I39-I42+I44-I47</f>
        <v>0</v>
      </c>
      <c r="F11" s="356"/>
      <c r="J11" s="176"/>
      <c r="L11" s="161" t="str">
        <f>L41</f>
        <v>a - kickbox - bežné transfery</v>
      </c>
      <c r="M11" s="118"/>
      <c r="N11" s="118"/>
      <c r="O11" s="118"/>
      <c r="P11" s="118"/>
      <c r="Q11" s="118"/>
      <c r="R11" s="118"/>
      <c r="S11" s="118"/>
    </row>
    <row r="12" spans="1:26" ht="18" x14ac:dyDescent="0.4">
      <c r="A12" s="69" t="s">
        <v>321</v>
      </c>
      <c r="B12" s="70" t="s">
        <v>322</v>
      </c>
      <c r="C12" s="126">
        <f>SUMIF(FP!J:J,Doklady!$B$1&amp;A12,FP!D:D)</f>
        <v>84100</v>
      </c>
      <c r="D12" s="126">
        <f>C12-E12</f>
        <v>79232.83</v>
      </c>
      <c r="E12" s="344">
        <f>SUMIF(K:K,A12,I:I)</f>
        <v>4867.1700000000019</v>
      </c>
      <c r="F12" s="345"/>
      <c r="J12" s="177"/>
      <c r="L12" s="161" t="str">
        <f>L42</f>
        <v>a - kickbox - kapitálové transfery</v>
      </c>
      <c r="N12" s="118"/>
      <c r="O12" s="118"/>
      <c r="P12" s="118"/>
      <c r="Q12" s="118"/>
      <c r="R12" s="118"/>
      <c r="S12" s="118"/>
    </row>
    <row r="13" spans="1:26" ht="18" x14ac:dyDescent="0.4">
      <c r="A13" s="69" t="s">
        <v>323</v>
      </c>
      <c r="B13" s="70" t="s">
        <v>324</v>
      </c>
      <c r="C13" s="126">
        <f>SUMIF(FP!J:J,Doklady!$B$1&amp;A13,FP!D:D)</f>
        <v>0</v>
      </c>
      <c r="D13" s="126">
        <f>C13-E13</f>
        <v>0</v>
      </c>
      <c r="E13" s="344">
        <f>SUMIF(K:K,A13,I:I)</f>
        <v>0</v>
      </c>
      <c r="F13" s="345"/>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7">
        <f>SUMIF(K:K,A14,I:I)</f>
        <v>0</v>
      </c>
      <c r="F14" s="35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4" t="s">
        <v>337</v>
      </c>
      <c r="C16" s="365"/>
      <c r="D16" s="365"/>
      <c r="E16" s="365"/>
      <c r="F16" s="365"/>
      <c r="G16" s="365"/>
      <c r="H16" s="366"/>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9" t="s">
        <v>340</v>
      </c>
      <c r="C17" s="359"/>
      <c r="D17" s="359"/>
      <c r="E17" s="359"/>
      <c r="F17" s="359"/>
      <c r="G17" s="359"/>
      <c r="H17" s="359"/>
      <c r="I17" s="73">
        <f>SUMIF(FP!I:I,Doklady!$B$1&amp;A17,FP!D:D)</f>
        <v>94554</v>
      </c>
      <c r="T17" s="86"/>
    </row>
    <row r="18" spans="1:20" x14ac:dyDescent="0.2">
      <c r="A18" s="135" t="s">
        <v>341</v>
      </c>
      <c r="B18" s="359" t="s">
        <v>342</v>
      </c>
      <c r="C18" s="359"/>
      <c r="D18" s="359"/>
      <c r="E18" s="359"/>
      <c r="F18" s="359"/>
      <c r="G18" s="359"/>
      <c r="H18" s="359"/>
      <c r="I18" s="73">
        <f>SUMIF(FP!I:I,Doklady!$B$1&amp;A18,FP!D:D)</f>
        <v>0</v>
      </c>
    </row>
    <row r="19" spans="1:20" x14ac:dyDescent="0.2">
      <c r="A19" s="115" t="s">
        <v>343</v>
      </c>
      <c r="B19" s="359" t="s">
        <v>344</v>
      </c>
      <c r="C19" s="359"/>
      <c r="D19" s="359"/>
      <c r="E19" s="359"/>
      <c r="F19" s="359"/>
      <c r="G19" s="359"/>
      <c r="H19" s="359"/>
      <c r="I19" s="73">
        <f>SUMIF(FP!I:I,Doklady!$B$1&amp;A19,FP!D:D)</f>
        <v>0</v>
      </c>
    </row>
    <row r="20" spans="1:20" x14ac:dyDescent="0.2">
      <c r="A20" s="135" t="s">
        <v>345</v>
      </c>
      <c r="B20" s="348" t="s">
        <v>346</v>
      </c>
      <c r="C20" s="349"/>
      <c r="D20" s="349"/>
      <c r="E20" s="349"/>
      <c r="F20" s="349"/>
      <c r="G20" s="349"/>
      <c r="H20" s="350"/>
      <c r="I20" s="73">
        <f>SUMIF(FP!I:I,Doklady!$B$1&amp;A20,FP!D:D)</f>
        <v>50000</v>
      </c>
      <c r="T20" s="86"/>
    </row>
    <row r="21" spans="1:20" x14ac:dyDescent="0.2">
      <c r="A21" s="115" t="s">
        <v>347</v>
      </c>
      <c r="B21" s="348" t="s">
        <v>348</v>
      </c>
      <c r="C21" s="349"/>
      <c r="D21" s="349"/>
      <c r="E21" s="349"/>
      <c r="F21" s="349"/>
      <c r="G21" s="349"/>
      <c r="H21" s="350"/>
      <c r="I21" s="73">
        <f>SUMIF(FP!I:I,Doklady!$B$1&amp;A21,FP!D:D)</f>
        <v>0</v>
      </c>
      <c r="T21" s="86"/>
    </row>
    <row r="22" spans="1:20" x14ac:dyDescent="0.2">
      <c r="A22" s="135" t="s">
        <v>349</v>
      </c>
      <c r="B22" s="367" t="s">
        <v>350</v>
      </c>
      <c r="C22" s="368"/>
      <c r="D22" s="368"/>
      <c r="E22" s="368"/>
      <c r="F22" s="368"/>
      <c r="G22" s="368"/>
      <c r="H22" s="369"/>
      <c r="I22" s="73">
        <f>SUMIF(FP!I:I,Doklady!$B$1&amp;A22,FP!D:D)</f>
        <v>27100</v>
      </c>
      <c r="T22" s="86"/>
    </row>
    <row r="23" spans="1:20" x14ac:dyDescent="0.2">
      <c r="A23" s="115" t="s">
        <v>351</v>
      </c>
      <c r="B23" s="348" t="s">
        <v>352</v>
      </c>
      <c r="C23" s="349"/>
      <c r="D23" s="349"/>
      <c r="E23" s="349"/>
      <c r="F23" s="349"/>
      <c r="G23" s="349"/>
      <c r="H23" s="350"/>
      <c r="I23" s="73">
        <f>SUMIF(FP!I:I,Doklady!$B$1&amp;A23,FP!D:D)</f>
        <v>0</v>
      </c>
      <c r="T23" s="86"/>
    </row>
    <row r="24" spans="1:20" x14ac:dyDescent="0.2">
      <c r="A24" s="135" t="s">
        <v>353</v>
      </c>
      <c r="B24" s="348" t="s">
        <v>354</v>
      </c>
      <c r="C24" s="349"/>
      <c r="D24" s="349"/>
      <c r="E24" s="349"/>
      <c r="F24" s="349"/>
      <c r="G24" s="349"/>
      <c r="H24" s="350"/>
      <c r="I24" s="73">
        <f>SUMIF(FP!I:I,Doklady!$B$1&amp;A24,FP!D:D)</f>
        <v>0</v>
      </c>
      <c r="T24" s="86"/>
    </row>
    <row r="25" spans="1:20" x14ac:dyDescent="0.2">
      <c r="A25" s="115" t="s">
        <v>355</v>
      </c>
      <c r="B25" s="360" t="s">
        <v>2236</v>
      </c>
      <c r="C25" s="361"/>
      <c r="D25" s="361"/>
      <c r="E25" s="361"/>
      <c r="F25" s="361"/>
      <c r="G25" s="361"/>
      <c r="H25" s="362"/>
      <c r="I25" s="73">
        <f>SUMIF(FP!I:I,Doklady!$B$1&amp;A25,FP!D:D)</f>
        <v>0</v>
      </c>
      <c r="T25" s="86"/>
    </row>
    <row r="26" spans="1:20" x14ac:dyDescent="0.2">
      <c r="A26" s="135" t="s">
        <v>356</v>
      </c>
      <c r="B26" s="348" t="s">
        <v>357</v>
      </c>
      <c r="C26" s="349"/>
      <c r="D26" s="349"/>
      <c r="E26" s="349"/>
      <c r="F26" s="349"/>
      <c r="G26" s="349"/>
      <c r="H26" s="350"/>
      <c r="I26" s="73">
        <f>SUMIF(FP!I:I,Doklady!$B$1&amp;A26,FP!D:D)</f>
        <v>0</v>
      </c>
      <c r="T26" s="86"/>
    </row>
    <row r="27" spans="1:20" x14ac:dyDescent="0.2">
      <c r="A27" s="115" t="s">
        <v>358</v>
      </c>
      <c r="B27" s="348" t="s">
        <v>359</v>
      </c>
      <c r="C27" s="349"/>
      <c r="D27" s="349"/>
      <c r="E27" s="349"/>
      <c r="F27" s="349"/>
      <c r="G27" s="349"/>
      <c r="H27" s="350"/>
      <c r="I27" s="73">
        <f>SUMIF(FP!I:I,Doklady!$B$1&amp;A27,FP!D:D)</f>
        <v>0</v>
      </c>
      <c r="T27" s="86"/>
    </row>
    <row r="28" spans="1:20" x14ac:dyDescent="0.2">
      <c r="A28" s="135" t="s">
        <v>360</v>
      </c>
      <c r="B28" s="348" t="s">
        <v>2990</v>
      </c>
      <c r="C28" s="349"/>
      <c r="D28" s="349"/>
      <c r="E28" s="349"/>
      <c r="F28" s="349"/>
      <c r="G28" s="349"/>
      <c r="H28" s="350"/>
      <c r="I28" s="73">
        <f>SUMIF(FP!I:I,Doklady!$B$1&amp;A28,FP!D:D)</f>
        <v>0</v>
      </c>
      <c r="T28" s="86"/>
    </row>
    <row r="29" spans="1:20" x14ac:dyDescent="0.2">
      <c r="A29" s="115" t="s">
        <v>362</v>
      </c>
      <c r="B29" s="348" t="s">
        <v>363</v>
      </c>
      <c r="C29" s="349"/>
      <c r="D29" s="349"/>
      <c r="E29" s="349"/>
      <c r="F29" s="349"/>
      <c r="G29" s="349"/>
      <c r="H29" s="350"/>
      <c r="I29" s="73">
        <f>SUMIF(FP!I:I,Doklady!$B$1&amp;A29,FP!D:D)</f>
        <v>7000</v>
      </c>
      <c r="T29" s="86"/>
    </row>
    <row r="30" spans="1:20" hidden="1" x14ac:dyDescent="0.2">
      <c r="A30" s="135" t="s">
        <v>364</v>
      </c>
      <c r="B30" s="348"/>
      <c r="C30" s="349"/>
      <c r="D30" s="349"/>
      <c r="E30" s="349"/>
      <c r="F30" s="349"/>
      <c r="G30" s="349"/>
      <c r="H30" s="350"/>
      <c r="I30" s="73">
        <f>SUMIF(FP!I:I,Doklady!$B$1&amp;A30,FP!D:D)</f>
        <v>0</v>
      </c>
      <c r="T30" s="86"/>
    </row>
    <row r="31" spans="1:20" hidden="1" x14ac:dyDescent="0.2">
      <c r="A31" s="115" t="s">
        <v>365</v>
      </c>
      <c r="B31" s="348"/>
      <c r="C31" s="349"/>
      <c r="D31" s="349"/>
      <c r="E31" s="349"/>
      <c r="F31" s="349"/>
      <c r="G31" s="349"/>
      <c r="H31" s="350"/>
      <c r="I31" s="73">
        <f>SUMIF(FP!I:I,Doklady!$B$1&amp;A31,FP!D:D)</f>
        <v>0</v>
      </c>
      <c r="T31" s="86"/>
    </row>
    <row r="32" spans="1:20" hidden="1" x14ac:dyDescent="0.2">
      <c r="A32" s="135" t="s">
        <v>366</v>
      </c>
      <c r="B32" s="370"/>
      <c r="C32" s="371"/>
      <c r="D32" s="371"/>
      <c r="E32" s="371"/>
      <c r="F32" s="371"/>
      <c r="G32" s="371"/>
      <c r="H32" s="372"/>
      <c r="I32" s="73">
        <f>SUMIF(FP!I:I,Doklady!$B$1&amp;A32,FP!D:D)</f>
        <v>0</v>
      </c>
      <c r="T32" s="86"/>
    </row>
    <row r="33" spans="1:21" hidden="1" x14ac:dyDescent="0.2">
      <c r="A33" s="115" t="s">
        <v>367</v>
      </c>
      <c r="B33" s="370"/>
      <c r="C33" s="371"/>
      <c r="D33" s="371"/>
      <c r="E33" s="371"/>
      <c r="F33" s="371"/>
      <c r="G33" s="371"/>
      <c r="H33" s="372"/>
      <c r="I33" s="73">
        <f>SUMIF(FP!I:I,Doklady!$B$1&amp;A33,FP!D:D)</f>
        <v>0</v>
      </c>
      <c r="T33" s="86"/>
    </row>
    <row r="34" spans="1:21" hidden="1" x14ac:dyDescent="0.2">
      <c r="A34" s="135" t="s">
        <v>368</v>
      </c>
      <c r="B34" s="373"/>
      <c r="C34" s="373"/>
      <c r="D34" s="373"/>
      <c r="E34" s="373"/>
      <c r="F34" s="373"/>
      <c r="G34" s="373"/>
      <c r="H34" s="373"/>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kickbox</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18910.8</v>
      </c>
      <c r="D39" s="78">
        <f>I39*0.2</f>
        <v>18910.8</v>
      </c>
      <c r="E39" s="78">
        <f>I39*0.25</f>
        <v>23638.5</v>
      </c>
      <c r="F39" s="78">
        <f>+I39*0.15</f>
        <v>14183.1</v>
      </c>
      <c r="G39" s="78">
        <f>+MAX(I39-C39-D39-E39-F39-H39,0)</f>
        <v>18910.799999999996</v>
      </c>
      <c r="H39" s="78">
        <f>+IFERROR(VLOOKUP(K40&amp;" - kapitálové transfery",B$53:C$90,2,0),0)</f>
        <v>0</v>
      </c>
      <c r="I39" s="73">
        <f>SUMIF(FP!K:K,K40,FP!D:D)</f>
        <v>94554</v>
      </c>
      <c r="L39" s="84">
        <f>COUNTIF(FP!N:N,Doklady!B1&amp;"aK")</f>
        <v>0</v>
      </c>
      <c r="T39" s="86"/>
    </row>
    <row r="40" spans="1:21" x14ac:dyDescent="0.2">
      <c r="A40" s="115" t="s">
        <v>339</v>
      </c>
      <c r="B40" s="116" t="s">
        <v>373</v>
      </c>
      <c r="C40" s="78">
        <f>DSUM(Doklady!A103:J9994,"GGG",Spolu!L40:M42)</f>
        <v>22894</v>
      </c>
      <c r="D40" s="78">
        <f>DSUM(Doklady!A103:J9994,"GGG",Spolu!N40:O42)</f>
        <v>19045.419999999998</v>
      </c>
      <c r="E40" s="78">
        <f>DSUM(Doklady!A103:J9994,"GGG",Spolu!P40:Q42)</f>
        <v>25928.080000000002</v>
      </c>
      <c r="F40" s="78">
        <f>DSUM(Doklady!A103:J9994,"GGG",Spolu!R40:S42)</f>
        <v>13175.579999999998</v>
      </c>
      <c r="G40" s="78">
        <f>DSUM(Doklady!A103:J9994,"GGG",Spolu!T40:U42)-H40</f>
        <v>13510.919999999998</v>
      </c>
      <c r="H40" s="78">
        <f>+IFERROR(VLOOKUP(K40&amp;" - kapitálové transfery",B$53:D$90,3,0),0)</f>
        <v>0</v>
      </c>
      <c r="I40" s="73">
        <f>+C40+D40+E40+F40+G40+H40</f>
        <v>94554</v>
      </c>
      <c r="J40" s="218" t="str">
        <f>+K45</f>
        <v>.</v>
      </c>
      <c r="K40" s="218" t="str">
        <f>IF(L38&gt;0,INDEX(FP!K:K,Doklady!B2),".")</f>
        <v>kickbox</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kickbox - bežné transfery</v>
      </c>
      <c r="M41" s="120">
        <v>1</v>
      </c>
      <c r="N41" s="161" t="str">
        <f>+L41</f>
        <v>a - kickbox - bežné transfery</v>
      </c>
      <c r="O41" s="120">
        <v>2</v>
      </c>
      <c r="P41" s="161" t="str">
        <f>+L41</f>
        <v>a - kickbox - bežné transfery</v>
      </c>
      <c r="Q41" s="120">
        <v>3</v>
      </c>
      <c r="R41" s="161" t="str">
        <f>+L41</f>
        <v>a - kickbox - bežné transfery</v>
      </c>
      <c r="S41" s="120">
        <v>4</v>
      </c>
      <c r="T41" s="161" t="str">
        <f>+L41</f>
        <v>a - kickbox - bežné transfery</v>
      </c>
      <c r="U41" s="120">
        <v>5</v>
      </c>
    </row>
    <row r="42" spans="1:21" ht="10.5" customHeight="1" x14ac:dyDescent="0.2">
      <c r="A42" s="115" t="s">
        <v>339</v>
      </c>
      <c r="B42" s="116" t="s">
        <v>376</v>
      </c>
      <c r="C42" s="73">
        <f>+C40</f>
        <v>22894</v>
      </c>
      <c r="D42" s="216">
        <f>+D40</f>
        <v>19045.419999999998</v>
      </c>
      <c r="E42" s="216">
        <f>+E40</f>
        <v>25928.080000000002</v>
      </c>
      <c r="F42" s="216">
        <f>+MIN(F39:F40)</f>
        <v>13175.579999999998</v>
      </c>
      <c r="G42" s="216">
        <f>+MIN(G39+MAX(F39-F40,0)-MAX(E40-E39,0)-MAX(D40-D39,0)-MAX(C40-C39,0),G40)</f>
        <v>13510.919999999998</v>
      </c>
      <c r="H42" s="216">
        <f>+MIN(H39:H40)</f>
        <v>0</v>
      </c>
      <c r="I42" s="73">
        <f>+C42+D42+E42+MIN(F39:F40)+G42+H42</f>
        <v>94554</v>
      </c>
      <c r="J42" s="219">
        <f>+K47</f>
        <v>0</v>
      </c>
      <c r="K42" s="219">
        <f>+I42-H42</f>
        <v>94554</v>
      </c>
      <c r="L42" s="161" t="str">
        <f>+SUBSTITUTE(L41,"bežné","kapitálové")</f>
        <v>a - kickbox - kapitálové transfery</v>
      </c>
      <c r="M42" s="120">
        <v>1</v>
      </c>
      <c r="N42" s="161" t="str">
        <f>+L42</f>
        <v>a - kickbox - kapitálové transfery</v>
      </c>
      <c r="O42" s="120">
        <v>2</v>
      </c>
      <c r="P42" s="161" t="str">
        <f>+L42</f>
        <v>a - kickbox - kapitálové transfery</v>
      </c>
      <c r="Q42" s="120">
        <v>3</v>
      </c>
      <c r="R42" s="161" t="str">
        <f>+L42</f>
        <v>a - kickbox - kapitálové transfery</v>
      </c>
      <c r="S42" s="120">
        <v>4</v>
      </c>
      <c r="T42" s="161" t="str">
        <f>+L42</f>
        <v>a - kickbox - kapitálové transfery</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DSUM(Doklady!A103:J9994,"GGG",Spolu!L45:M47)</f>
        <v>0</v>
      </c>
      <c r="D45" s="78">
        <f>DSUM(Doklady!A103:J9994,"GGG",Spolu!N45:O47)</f>
        <v>0</v>
      </c>
      <c r="E45" s="78">
        <f>DSUM(Doklady!A103:J9994,"GGG",Spolu!P45:Q47)</f>
        <v>0</v>
      </c>
      <c r="F45" s="78">
        <f>DSUM(Doklady!A103:J9994,"GGG",Spolu!R45:S47)</f>
        <v>0</v>
      </c>
      <c r="G45" s="78">
        <f>DSUM(Doklady!A103:J9994,"GGG",Spolu!T45:U47)-H45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6"/>
      <c r="B50" s="347"/>
      <c r="C50" s="347"/>
      <c r="D50" s="347"/>
      <c r="E50" s="347"/>
      <c r="F50" s="347"/>
      <c r="G50" s="347"/>
      <c r="H50" s="347"/>
      <c r="I50" s="347"/>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kickbox - bežné transfery</v>
      </c>
      <c r="C53" s="73">
        <f>IF(A53&lt;&gt;"",INDEX(FP!D:D,Doklady!B$2+(ROW()-53)),"")</f>
        <v>94554</v>
      </c>
      <c r="D53" s="73">
        <f>IF(A53&lt;&gt;"",Doklady!I1-Doklady!J1,"")</f>
        <v>94553.999999999985</v>
      </c>
      <c r="E53" s="73">
        <f>IF(A53&lt;&gt;"",MIN(D53,C53)*Doklady!C1/(1-Doklady!C1),"")</f>
        <v>0</v>
      </c>
      <c r="F53" s="71">
        <f>IF(A53&lt;&gt;"",Doklady!J1,"")</f>
        <v>0</v>
      </c>
      <c r="G53" s="73">
        <f>+IFERROR(HLOOKUP(IF(RIGHT(B53,15)="bežné transfery",LEFT(B53,LEN(B53)-18),0),$J$40:$K$42,3,0),MIN(C53,D53))</f>
        <v>94554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Cmárová Lucia</v>
      </c>
      <c r="C54" s="73">
        <f>IF(A54&lt;&gt;"",INDEX(FP!D:D,Doklady!B$2+(ROW()-53)),"")</f>
        <v>20000</v>
      </c>
      <c r="D54" s="73">
        <f>IF(A54&lt;&gt;"",Doklady!I2-Doklady!J2,"")</f>
        <v>20000</v>
      </c>
      <c r="E54" s="73">
        <f>IF(A54&lt;&gt;"",MIN(D54,C54)*Doklady!C2/(1-Doklady!C2),"")</f>
        <v>0</v>
      </c>
      <c r="F54" s="71">
        <f>IF(A54&lt;&gt;"",Doklady!J2,"")</f>
        <v>0</v>
      </c>
      <c r="G54" s="73">
        <f t="shared" ref="G54:G117" si="0">+IFERROR(HLOOKUP(IF(RIGHT(B54,15)="bežné transfery",LEFT(B54,LEN(B54)-18),0),$J$40:$K$42,3,0),MIN(C54,D54))</f>
        <v>20000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Tessier Lucia</v>
      </c>
      <c r="C55" s="73">
        <f>IF(A55&lt;&gt;"",INDEX(FP!D:D,Doklady!B$2+(ROW()-53)),"")</f>
        <v>30000</v>
      </c>
      <c r="D55" s="73">
        <f>IF(A55&lt;&gt;"",Doklady!I3-Doklady!J3,"")</f>
        <v>25132.829999999998</v>
      </c>
      <c r="E55" s="73">
        <f>IF(A55&lt;&gt;"",MIN(D55,C55)*Doklady!C3/(1-Doklady!C3),"")</f>
        <v>0</v>
      </c>
      <c r="F55" s="71">
        <f>IF(A55&lt;&gt;"",Doklady!J3,"")</f>
        <v>0</v>
      </c>
      <c r="G55" s="73">
        <f t="shared" si="0"/>
        <v>25132.829999999998</v>
      </c>
      <c r="H55" s="71"/>
      <c r="I55" s="73">
        <f t="shared" si="1"/>
        <v>4867.1700000000019</v>
      </c>
      <c r="J55" s="84" t="str">
        <f t="shared" si="2"/>
        <v/>
      </c>
      <c r="K55" s="84" t="str">
        <f>Doklady!F3</f>
        <v>026 03</v>
      </c>
      <c r="L55" s="84" t="str">
        <f>IF(A55&lt;&gt;"",INDEX(FP!H:H,Doklady!B$2+(ROW()-52)),"")</f>
        <v>B</v>
      </c>
      <c r="M55" s="84" t="str">
        <f t="shared" si="3"/>
        <v>026 03B</v>
      </c>
    </row>
    <row r="56" spans="1:20" x14ac:dyDescent="0.2">
      <c r="A56" s="75" t="str">
        <f>Doklady!D4</f>
        <v>f</v>
      </c>
      <c r="B56" s="119" t="str">
        <f>Doklady!H4</f>
        <v>zabezpečenie účasti športovej reprezentácie SR na Majstrovstcách sveta WAKO</v>
      </c>
      <c r="C56" s="73">
        <f>IF(A56&lt;&gt;"",INDEX(FP!D:D,Doklady!B$2+(ROW()-53)),"")</f>
        <v>27100</v>
      </c>
      <c r="D56" s="73">
        <f>IF(A56&lt;&gt;"",Doklady!I4-Doklady!J4,"")</f>
        <v>27100</v>
      </c>
      <c r="E56" s="73">
        <f>IF(A56&lt;&gt;"",MIN(D56,C56)*Doklady!C4/(1-Doklady!C4),"")</f>
        <v>0</v>
      </c>
      <c r="F56" s="71">
        <f>IF(A56&lt;&gt;"",Doklady!J4,"")</f>
        <v>0</v>
      </c>
      <c r="G56" s="73">
        <f t="shared" si="0"/>
        <v>27100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m</v>
      </c>
      <c r="B57" s="119" t="str">
        <f>Doklady!H5</f>
        <v>Slovak Open 2025 – Memoriál Ladislava Doky Tótha</v>
      </c>
      <c r="C57" s="73">
        <f>IF(A57&lt;&gt;"",INDEX(FP!D:D,Doklady!B$2+(ROW()-53)),"")</f>
        <v>7000</v>
      </c>
      <c r="D57" s="73">
        <f>IF(A57&lt;&gt;"",Doklady!I5-Doklady!J5,"")</f>
        <v>7000</v>
      </c>
      <c r="E57" s="73">
        <f>IF(A57&lt;&gt;"",MIN(D57,C57)*Doklady!C5/(1-Doklady!C5),"")</f>
        <v>0</v>
      </c>
      <c r="F57" s="71">
        <f>IF(A57&lt;&gt;"",Doklady!J5,"")</f>
        <v>0</v>
      </c>
      <c r="G57" s="73">
        <f t="shared" si="0"/>
        <v>7000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178654</v>
      </c>
      <c r="D130" s="228">
        <f t="shared" ref="D130:I130" si="9">SUM(D53:D129)</f>
        <v>173786.83</v>
      </c>
      <c r="E130" s="228">
        <f t="shared" si="9"/>
        <v>0</v>
      </c>
      <c r="F130" s="228">
        <f t="shared" si="9"/>
        <v>0</v>
      </c>
      <c r="G130" s="228">
        <f t="shared" si="9"/>
        <v>173786.83</v>
      </c>
      <c r="H130" s="228">
        <f t="shared" si="9"/>
        <v>0</v>
      </c>
      <c r="I130" s="228">
        <f t="shared" si="9"/>
        <v>4867.1700000000019</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3"/>
      <c r="E140" s="363"/>
      <c r="F140" s="363"/>
      <c r="G140" s="363"/>
      <c r="H140" s="363"/>
      <c r="I140" s="363"/>
      <c r="J140" s="85"/>
    </row>
    <row r="141" spans="1:26" ht="68.25" customHeight="1" x14ac:dyDescent="0.25">
      <c r="A141" s="9"/>
      <c r="B141" s="281" t="s">
        <v>393</v>
      </c>
      <c r="C141" s="214"/>
      <c r="D141" s="343" t="s">
        <v>394</v>
      </c>
      <c r="E141" s="343"/>
      <c r="F141" s="343"/>
      <c r="G141" s="343"/>
      <c r="H141" s="343"/>
      <c r="I141" s="343"/>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45" priority="43" stopIfTrue="1" operator="lessThanOrEqual">
      <formula>0</formula>
    </cfRule>
    <cfRule type="cellIs" dxfId="144" priority="44" stopIfTrue="1" operator="greaterThan">
      <formula>0</formula>
    </cfRule>
  </conditionalFormatting>
  <conditionalFormatting sqref="D53:D129">
    <cfRule type="expression" dxfId="143" priority="31" stopIfTrue="1">
      <formula>$C53=$D53</formula>
    </cfRule>
    <cfRule type="expression" dxfId="142" priority="33" stopIfTrue="1">
      <formula>$C53&lt;&gt;$D53</formula>
    </cfRule>
  </conditionalFormatting>
  <conditionalFormatting sqref="E9:F9">
    <cfRule type="expression" dxfId="141" priority="38" stopIfTrue="1">
      <formula>SUM($E$10:$F$14)&gt;0</formula>
    </cfRule>
  </conditionalFormatting>
  <conditionalFormatting sqref="G53:G129">
    <cfRule type="expression" dxfId="140" priority="13" stopIfTrue="1">
      <formula>$C53=$G53</formula>
    </cfRule>
    <cfRule type="expression" dxfId="139" priority="14" stopIfTrue="1">
      <formula>$C53&lt;&gt;$G53</formula>
    </cfRule>
  </conditionalFormatting>
  <conditionalFormatting sqref="I42">
    <cfRule type="cellIs" dxfId="138" priority="1" stopIfTrue="1" operator="greaterThan">
      <formula>0</formula>
    </cfRule>
  </conditionalFormatting>
  <conditionalFormatting sqref="I47">
    <cfRule type="cellIs" dxfId="137" priority="15" stopIfTrue="1" operator="greaterThan">
      <formula>0</formula>
    </cfRule>
  </conditionalFormatting>
  <conditionalFormatting sqref="I53:I129">
    <cfRule type="cellIs" dxfId="136" priority="40" stopIfTrue="1" operator="equal">
      <formula>0</formula>
    </cfRule>
    <cfRule type="cellIs" dxfId="13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4994"/>
  <sheetViews>
    <sheetView topLeftCell="A157" workbookViewId="0">
      <selection activeCell="E162" sqref="E162"/>
    </sheetView>
  </sheetViews>
  <sheetFormatPr defaultColWidth="11.453125" defaultRowHeight="10" x14ac:dyDescent="0.2"/>
  <cols>
    <col min="1" max="1" width="34.1796875" style="6" customWidth="1"/>
    <col min="2" max="2" width="10.81640625" style="6" bestFit="1" customWidth="1"/>
    <col min="3" max="3" width="15.1796875" style="6"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kickbox - bežné transfery</v>
      </c>
      <c r="B1" s="232" t="str">
        <f>INDEX(Adr!A:A,B102+1)</f>
        <v>31119247</v>
      </c>
      <c r="C1" s="233">
        <f>IF(ROW()&lt;=B$3,INDEX(FP!E:E,B$2+ROW()-1),"")</f>
        <v>0</v>
      </c>
      <c r="D1" s="234" t="str">
        <f>IF(ROW()&lt;=B$3,INDEX(FP!F:F,B$2+ROW()-1),"")</f>
        <v>a</v>
      </c>
      <c r="E1" s="234"/>
      <c r="F1" s="234" t="str">
        <f>IF(ROW()&lt;=B$3,INDEX(FP!G:G,B$2+ROW()-1),"")</f>
        <v>026 02</v>
      </c>
      <c r="G1" s="234"/>
      <c r="H1" s="235" t="str">
        <f>IF(ROW()&lt;=B$3,INDEX(FP!C:C,B$2+ROW()-1),"")</f>
        <v>kickbox - bežné transfery</v>
      </c>
      <c r="I1" s="236">
        <f t="shared" ref="I1:I32" si="0">IF(ROW()&lt;=B$3,SUMIF(A$107:A$10036,A1,I$107:I$10036),"")</f>
        <v>94553.999999999985</v>
      </c>
      <c r="J1" s="236">
        <f t="shared" ref="J1:J32" si="1">IF(ROW()&lt;=B$3,SUMIFS(I$103:I$50036,A$103:A$50036,K1,J$103:J$50036,L1),"")</f>
        <v>0</v>
      </c>
      <c r="K1" s="110" t="str">
        <f>$A1</f>
        <v>a - kickbox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d - Cmárová Lucia</v>
      </c>
      <c r="B2" s="237">
        <f>MATCH(B1,FP!A:A,0)</f>
        <v>390</v>
      </c>
      <c r="C2" s="233">
        <f>IF(ROW()&lt;=B$3,INDEX(FP!E:E,B$2+ROW()-1),"")</f>
        <v>0</v>
      </c>
      <c r="D2" s="234" t="str">
        <f>IF(ROW()&lt;=B$3,INDEX(FP!F:F,B$2+ROW()-1),"")</f>
        <v>d</v>
      </c>
      <c r="E2" s="234"/>
      <c r="F2" s="234" t="str">
        <f>IF(ROW()&lt;=B$3,INDEX(FP!G:G,B$2+ROW()-1),"")</f>
        <v>026 03</v>
      </c>
      <c r="G2" s="234"/>
      <c r="H2" s="235" t="str">
        <f>IF(ROW()&lt;=B$3,INDEX(FP!C:C,B$2+ROW()-1),"")</f>
        <v>Cmárová Lucia</v>
      </c>
      <c r="I2" s="236">
        <f t="shared" si="0"/>
        <v>20000</v>
      </c>
      <c r="J2" s="236">
        <f t="shared" si="1"/>
        <v>0</v>
      </c>
      <c r="K2" s="110" t="str">
        <f>$A2</f>
        <v>d - Cmárová Lucia</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d - Tessier Lucia</v>
      </c>
      <c r="B3" s="238">
        <f>COUNTIF(FP!A:A,Doklady!B1)</f>
        <v>5</v>
      </c>
      <c r="C3" s="233">
        <f>IF(ROW()&lt;=B$3,INDEX(FP!E:E,B$2+ROW()-1),"")</f>
        <v>0</v>
      </c>
      <c r="D3" s="234" t="str">
        <f>IF(ROW()&lt;=B$3,INDEX(FP!F:F,B$2+ROW()-1),"")</f>
        <v>d</v>
      </c>
      <c r="E3" s="234"/>
      <c r="F3" s="234" t="str">
        <f>IF(ROW()&lt;=B$3,INDEX(FP!G:G,B$2+ROW()-1),"")</f>
        <v>026 03</v>
      </c>
      <c r="G3" s="234"/>
      <c r="H3" s="235" t="str">
        <f>IF(ROW()&lt;=B$3,INDEX(FP!C:C,B$2+ROW()-1),"")</f>
        <v>Tessier Lucia</v>
      </c>
      <c r="I3" s="236">
        <f t="shared" si="0"/>
        <v>25132.829999999998</v>
      </c>
      <c r="J3" s="236">
        <f t="shared" si="1"/>
        <v>0</v>
      </c>
      <c r="K3" s="110" t="str">
        <f t="shared" ref="K3:K66" si="2">$A3</f>
        <v>d - Tessier Lucia</v>
      </c>
      <c r="L3" s="101">
        <v>99</v>
      </c>
      <c r="M3" s="99" t="str">
        <f>$A2</f>
        <v>d - Cmárová Lucia</v>
      </c>
      <c r="N3" s="100">
        <v>99</v>
      </c>
      <c r="O3" s="88"/>
      <c r="P3" s="88"/>
      <c r="Q3" s="88"/>
      <c r="R3" s="88"/>
      <c r="S3" s="88"/>
      <c r="T3" s="88"/>
      <c r="U3" s="88"/>
      <c r="V3" s="88"/>
      <c r="W3" s="88"/>
      <c r="X3" s="88"/>
      <c r="Y3" s="88"/>
    </row>
    <row r="4" spans="1:25" s="6" customFormat="1" ht="10.5" hidden="1" thickBot="1" x14ac:dyDescent="0.25">
      <c r="A4" s="235" t="str">
        <f>IF(ROW()&lt;=B$3,INDEX(FP!F:F,B$2+ROW()-1)&amp;" - "&amp;INDEX(FP!C:C,B$2+ROW()-1),"")</f>
        <v>f - zabezpečenie účasti športovej reprezentácie SR na Majstrovstcách sveta WAKO</v>
      </c>
      <c r="B4" s="239"/>
      <c r="C4" s="240">
        <f>IF(ROW()&lt;=B$3,INDEX(FP!E:E,B$2+ROW()-1),"")</f>
        <v>0</v>
      </c>
      <c r="D4" s="234" t="str">
        <f>IF(ROW()&lt;=B$3,INDEX(FP!F:F,B$2+ROW()-1),"")</f>
        <v>f</v>
      </c>
      <c r="E4" s="234"/>
      <c r="F4" s="234" t="str">
        <f>IF(ROW()&lt;=B$3,INDEX(FP!G:G,B$2+ROW()-1),"")</f>
        <v>026 03</v>
      </c>
      <c r="G4" s="234"/>
      <c r="H4" s="235" t="str">
        <f>IF(ROW()&lt;=B$3,INDEX(FP!C:C,B$2+ROW()-1),"")</f>
        <v>zabezpečenie účasti športovej reprezentácie SR na Majstrovstcách sveta WAKO</v>
      </c>
      <c r="I4" s="236">
        <f t="shared" si="0"/>
        <v>27100</v>
      </c>
      <c r="J4" s="236">
        <f t="shared" si="1"/>
        <v>0</v>
      </c>
      <c r="K4" s="110" t="str">
        <f t="shared" si="2"/>
        <v>f - zabezpečenie účasti športovej reprezentácie SR na Majstrovstcách sveta WAKO</v>
      </c>
      <c r="L4" s="101">
        <v>99</v>
      </c>
      <c r="M4" s="102" t="s">
        <v>335</v>
      </c>
      <c r="N4" s="103" t="s">
        <v>374</v>
      </c>
    </row>
    <row r="5" spans="1:25" s="6" customFormat="1" ht="10.5" hidden="1" thickBot="1" x14ac:dyDescent="0.25">
      <c r="A5" s="235" t="str">
        <f>IF(ROW()&lt;=B$3,INDEX(FP!F:F,B$2+ROW()-1)&amp;" - "&amp;INDEX(FP!C:C,B$2+ROW()-1),"")</f>
        <v>m - Slovak Open 2025 – Memoriál Ladislava Doky Tótha</v>
      </c>
      <c r="B5" s="235"/>
      <c r="C5" s="240">
        <f>IF(ROW()&lt;=B$3,INDEX(FP!E:E,B$2+ROW()-1),"")</f>
        <v>0</v>
      </c>
      <c r="D5" s="234" t="str">
        <f>IF(ROW()&lt;=B$3,INDEX(FP!F:F,B$2+ROW()-1),"")</f>
        <v>m</v>
      </c>
      <c r="E5" s="234"/>
      <c r="F5" s="234" t="str">
        <f>IF(ROW()&lt;=B$3,INDEX(FP!G:G,B$2+ROW()-1),"")</f>
        <v>026 03</v>
      </c>
      <c r="G5" s="234"/>
      <c r="H5" s="235" t="str">
        <f>IF(ROW()&lt;=B$3,INDEX(FP!C:C,B$2+ROW()-1),"")</f>
        <v>Slovak Open 2025 – Memoriál Ladislava Doky Tótha</v>
      </c>
      <c r="I5" s="236">
        <f t="shared" si="0"/>
        <v>7000</v>
      </c>
      <c r="J5" s="236">
        <f t="shared" si="1"/>
        <v>0</v>
      </c>
      <c r="K5" s="110" t="str">
        <f t="shared" si="2"/>
        <v>m - Slovak Open 2025 – Memoriál Ladislava Doky Tótha</v>
      </c>
      <c r="L5" s="101">
        <v>99</v>
      </c>
      <c r="M5" s="104" t="str">
        <f>$A4</f>
        <v>f - zabezpečenie účasti športovej reprezentácie SR na Majstrovstcách sveta WAKO</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IF(ROW()&lt;=B$3,SUMIF(A$107:A$10036,A33,I$107:I$10036),"")</f>
        <v/>
      </c>
      <c r="J33" s="236" t="str">
        <f t="shared" ref="J33:J64" si="4">IF(ROW()&lt;=B$3,SUMIFS(I$103:I$50036,A$103:A$50036,K33,J$103:J$50036,L33),"")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IF(ROW()&lt;=B$3,SUMIF(A$107:A$10036,A65,I$107:I$10036),"")</f>
        <v/>
      </c>
      <c r="J65" s="236" t="str">
        <f t="shared" ref="J65:J94" si="6">IF(ROW()&lt;=B$3,SUMIFS(I$103:I$50036,A$103:A$50036,K65,J$103:J$50036,L65),"")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4" t="s">
        <v>329</v>
      </c>
      <c r="B100" s="374"/>
      <c r="C100" s="374"/>
      <c r="D100" s="374"/>
      <c r="E100" s="374"/>
      <c r="F100" s="374"/>
      <c r="G100" s="374"/>
      <c r="H100" s="374"/>
      <c r="I100" s="376" t="s">
        <v>2992</v>
      </c>
      <c r="J100" s="376"/>
      <c r="K100" s="89"/>
    </row>
    <row r="101" spans="1:25" ht="15.5" x14ac:dyDescent="0.35">
      <c r="A101" s="374"/>
      <c r="B101" s="374"/>
      <c r="C101" s="374"/>
      <c r="D101" s="374"/>
      <c r="E101" s="374"/>
      <c r="F101" s="374"/>
      <c r="G101" s="374"/>
      <c r="H101" s="374"/>
      <c r="I101" s="375">
        <v>45961</v>
      </c>
      <c r="J101" s="375"/>
    </row>
    <row r="102" spans="1:25" ht="14" x14ac:dyDescent="0.3">
      <c r="A102" s="249" t="s">
        <v>399</v>
      </c>
      <c r="B102" s="250">
        <v>165</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7" t="s">
        <v>408</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3151</v>
      </c>
      <c r="B107" s="14" t="s">
        <v>3449</v>
      </c>
      <c r="C107" s="14" t="s">
        <v>2997</v>
      </c>
      <c r="D107" s="16">
        <v>45742</v>
      </c>
      <c r="E107" s="16"/>
      <c r="F107" s="14" t="s">
        <v>2998</v>
      </c>
      <c r="G107" s="14"/>
      <c r="H107" s="14" t="s">
        <v>2999</v>
      </c>
      <c r="I107" s="15">
        <v>750</v>
      </c>
      <c r="J107" s="77">
        <v>5</v>
      </c>
      <c r="K107" s="92"/>
    </row>
    <row r="108" spans="1:25" ht="20" x14ac:dyDescent="0.25">
      <c r="A108" s="14" t="s">
        <v>3151</v>
      </c>
      <c r="B108" s="14" t="s">
        <v>3450</v>
      </c>
      <c r="C108" s="14" t="s">
        <v>3000</v>
      </c>
      <c r="D108" s="16">
        <v>45762</v>
      </c>
      <c r="E108" s="16"/>
      <c r="F108" s="14" t="s">
        <v>3001</v>
      </c>
      <c r="G108" s="14" t="s">
        <v>3002</v>
      </c>
      <c r="H108" s="14" t="s">
        <v>3003</v>
      </c>
      <c r="I108" s="15">
        <v>799.5</v>
      </c>
      <c r="J108" s="77">
        <v>5</v>
      </c>
      <c r="K108" s="92"/>
    </row>
    <row r="109" spans="1:25" ht="20" x14ac:dyDescent="0.25">
      <c r="A109" s="14" t="s">
        <v>3151</v>
      </c>
      <c r="B109" s="14" t="s">
        <v>3451</v>
      </c>
      <c r="C109" s="14" t="s">
        <v>3004</v>
      </c>
      <c r="D109" s="16">
        <v>45762</v>
      </c>
      <c r="E109" s="16"/>
      <c r="F109" s="14" t="s">
        <v>3005</v>
      </c>
      <c r="G109" s="14" t="s">
        <v>3006</v>
      </c>
      <c r="H109" s="14" t="s">
        <v>3007</v>
      </c>
      <c r="I109" s="15">
        <v>926.14</v>
      </c>
      <c r="J109" s="77">
        <v>5</v>
      </c>
      <c r="K109" s="92"/>
    </row>
    <row r="110" spans="1:25" ht="20" x14ac:dyDescent="0.25">
      <c r="A110" s="14" t="s">
        <v>3151</v>
      </c>
      <c r="B110" s="14" t="s">
        <v>3452</v>
      </c>
      <c r="C110" s="14" t="s">
        <v>3008</v>
      </c>
      <c r="D110" s="16">
        <v>45763</v>
      </c>
      <c r="E110" s="16"/>
      <c r="F110" s="14" t="s">
        <v>3009</v>
      </c>
      <c r="G110" s="14" t="s">
        <v>3010</v>
      </c>
      <c r="H110" s="14" t="s">
        <v>3011</v>
      </c>
      <c r="I110" s="15">
        <v>3630.1</v>
      </c>
      <c r="J110" s="77">
        <v>5</v>
      </c>
      <c r="K110" s="92"/>
    </row>
    <row r="111" spans="1:25" ht="20" x14ac:dyDescent="0.25">
      <c r="A111" s="14" t="s">
        <v>3151</v>
      </c>
      <c r="B111" s="14" t="s">
        <v>3453</v>
      </c>
      <c r="C111" s="14" t="s">
        <v>3012</v>
      </c>
      <c r="D111" s="16">
        <v>45764</v>
      </c>
      <c r="E111" s="16"/>
      <c r="F111" s="14" t="s">
        <v>3013</v>
      </c>
      <c r="G111" s="14" t="s">
        <v>3014</v>
      </c>
      <c r="H111" s="14" t="s">
        <v>3015</v>
      </c>
      <c r="I111" s="15">
        <v>39.26</v>
      </c>
      <c r="J111" s="77">
        <v>5</v>
      </c>
      <c r="K111" s="92"/>
    </row>
    <row r="112" spans="1:25" ht="20" x14ac:dyDescent="0.25">
      <c r="A112" s="14" t="s">
        <v>3151</v>
      </c>
      <c r="B112" s="14" t="s">
        <v>3454</v>
      </c>
      <c r="C112" s="14" t="s">
        <v>3016</v>
      </c>
      <c r="D112" s="16">
        <v>45782</v>
      </c>
      <c r="E112" s="16"/>
      <c r="F112" s="14" t="s">
        <v>3017</v>
      </c>
      <c r="G112" s="14" t="s">
        <v>3018</v>
      </c>
      <c r="H112" s="14" t="s">
        <v>3019</v>
      </c>
      <c r="I112" s="15">
        <v>855</v>
      </c>
      <c r="J112" s="77">
        <v>5</v>
      </c>
      <c r="K112" s="92"/>
    </row>
    <row r="113" spans="1:11" ht="140" x14ac:dyDescent="0.25">
      <c r="A113" s="14" t="s">
        <v>3153</v>
      </c>
      <c r="B113" s="14" t="s">
        <v>3455</v>
      </c>
      <c r="C113" s="14" t="s">
        <v>3331</v>
      </c>
      <c r="D113" s="326" t="s">
        <v>3020</v>
      </c>
      <c r="E113" s="16">
        <v>45820</v>
      </c>
      <c r="F113" s="14" t="s">
        <v>3021</v>
      </c>
      <c r="G113" s="14"/>
      <c r="H113" s="14" t="s">
        <v>3022</v>
      </c>
      <c r="I113" s="15">
        <v>4296.13</v>
      </c>
      <c r="J113" s="77"/>
      <c r="K113" s="92"/>
    </row>
    <row r="114" spans="1:11" ht="70" x14ac:dyDescent="0.25">
      <c r="A114" s="14" t="s">
        <v>3154</v>
      </c>
      <c r="B114" s="14" t="s">
        <v>3456</v>
      </c>
      <c r="C114" s="14" t="s">
        <v>3332</v>
      </c>
      <c r="D114" s="326" t="s">
        <v>3023</v>
      </c>
      <c r="E114" s="16">
        <v>45826</v>
      </c>
      <c r="F114" s="14" t="s">
        <v>3024</v>
      </c>
      <c r="G114" s="14"/>
      <c r="H114" s="14" t="s">
        <v>3025</v>
      </c>
      <c r="I114" s="15">
        <v>4845.47</v>
      </c>
      <c r="J114" s="77"/>
      <c r="K114" s="92"/>
    </row>
    <row r="115" spans="1:11" ht="70" x14ac:dyDescent="0.25">
      <c r="A115" s="14" t="s">
        <v>3154</v>
      </c>
      <c r="B115" s="14" t="s">
        <v>3465</v>
      </c>
      <c r="C115" s="14" t="s">
        <v>3333</v>
      </c>
      <c r="D115" s="326" t="s">
        <v>3026</v>
      </c>
      <c r="E115" s="16">
        <v>45842</v>
      </c>
      <c r="F115" s="14" t="s">
        <v>3027</v>
      </c>
      <c r="G115" s="14"/>
      <c r="H115" s="14" t="s">
        <v>3025</v>
      </c>
      <c r="I115" s="15">
        <v>5247.42</v>
      </c>
      <c r="J115" s="77"/>
      <c r="K115" s="92"/>
    </row>
    <row r="116" spans="1:11" ht="20" x14ac:dyDescent="0.25">
      <c r="A116" s="14" t="s">
        <v>3152</v>
      </c>
      <c r="B116" s="14" t="s">
        <v>3466</v>
      </c>
      <c r="C116" s="14" t="s">
        <v>3028</v>
      </c>
      <c r="D116" s="16">
        <v>45788</v>
      </c>
      <c r="E116" s="16">
        <v>45852</v>
      </c>
      <c r="F116" s="14" t="s">
        <v>3029</v>
      </c>
      <c r="G116" s="14" t="s">
        <v>3030</v>
      </c>
      <c r="H116" s="14" t="s">
        <v>3031</v>
      </c>
      <c r="I116" s="15">
        <v>247.5</v>
      </c>
      <c r="J116" s="77">
        <v>1</v>
      </c>
      <c r="K116" s="92"/>
    </row>
    <row r="117" spans="1:11" ht="60" x14ac:dyDescent="0.25">
      <c r="A117" s="14" t="s">
        <v>3153</v>
      </c>
      <c r="B117" s="14" t="s">
        <v>3467</v>
      </c>
      <c r="C117" s="14" t="s">
        <v>3334</v>
      </c>
      <c r="D117" s="326" t="s">
        <v>3032</v>
      </c>
      <c r="E117" s="16">
        <v>45852</v>
      </c>
      <c r="F117" s="14" t="s">
        <v>3033</v>
      </c>
      <c r="G117" s="14"/>
      <c r="H117" s="14" t="s">
        <v>3034</v>
      </c>
      <c r="I117" s="15">
        <v>3776.22</v>
      </c>
      <c r="J117" s="77"/>
      <c r="K117" s="92"/>
    </row>
    <row r="118" spans="1:11" ht="12.5" x14ac:dyDescent="0.25">
      <c r="A118" s="14" t="s">
        <v>3152</v>
      </c>
      <c r="B118" s="14" t="s">
        <v>3468</v>
      </c>
      <c r="C118" s="14" t="s">
        <v>3035</v>
      </c>
      <c r="D118" s="16">
        <v>45854</v>
      </c>
      <c r="E118" s="16"/>
      <c r="F118" s="14" t="s">
        <v>3036</v>
      </c>
      <c r="G118" s="14" t="s">
        <v>3037</v>
      </c>
      <c r="H118" s="14" t="s">
        <v>3038</v>
      </c>
      <c r="I118" s="15">
        <v>30.7</v>
      </c>
      <c r="J118" s="77">
        <v>4</v>
      </c>
      <c r="K118" s="92"/>
    </row>
    <row r="119" spans="1:11" ht="30" x14ac:dyDescent="0.25">
      <c r="A119" s="14" t="s">
        <v>3152</v>
      </c>
      <c r="B119" s="14" t="s">
        <v>3469</v>
      </c>
      <c r="C119" s="14" t="s">
        <v>3039</v>
      </c>
      <c r="D119" s="326" t="s">
        <v>3040</v>
      </c>
      <c r="E119" s="16">
        <v>45854</v>
      </c>
      <c r="F119" s="14" t="s">
        <v>3041</v>
      </c>
      <c r="G119" s="14" t="s">
        <v>3042</v>
      </c>
      <c r="H119" s="14" t="s">
        <v>3043</v>
      </c>
      <c r="I119" s="15">
        <v>1155</v>
      </c>
      <c r="J119" s="77">
        <v>1</v>
      </c>
      <c r="K119" s="92"/>
    </row>
    <row r="120" spans="1:11" ht="20" x14ac:dyDescent="0.25">
      <c r="A120" s="14" t="s">
        <v>3154</v>
      </c>
      <c r="B120" s="14" t="s">
        <v>3470</v>
      </c>
      <c r="C120" s="14" t="s">
        <v>3044</v>
      </c>
      <c r="D120" s="16">
        <v>45854</v>
      </c>
      <c r="E120" s="16"/>
      <c r="F120" s="14" t="s">
        <v>3227</v>
      </c>
      <c r="G120" s="14"/>
      <c r="H120" s="14" t="s">
        <v>3025</v>
      </c>
      <c r="I120" s="15">
        <v>3000</v>
      </c>
      <c r="J120" s="77"/>
      <c r="K120" s="92"/>
    </row>
    <row r="121" spans="1:11" ht="12.5" x14ac:dyDescent="0.25">
      <c r="A121" s="14" t="s">
        <v>3152</v>
      </c>
      <c r="B121" s="14" t="s">
        <v>3471</v>
      </c>
      <c r="C121" s="14" t="s">
        <v>3471</v>
      </c>
      <c r="D121" s="16">
        <v>45869</v>
      </c>
      <c r="E121" s="16"/>
      <c r="F121" s="14" t="s">
        <v>3045</v>
      </c>
      <c r="G121" s="14" t="s">
        <v>3046</v>
      </c>
      <c r="H121" s="14" t="s">
        <v>3047</v>
      </c>
      <c r="I121" s="15">
        <v>3.65</v>
      </c>
      <c r="J121" s="77">
        <v>4</v>
      </c>
      <c r="K121" s="92"/>
    </row>
    <row r="122" spans="1:11" ht="20" x14ac:dyDescent="0.25">
      <c r="A122" s="14" t="s">
        <v>3152</v>
      </c>
      <c r="B122" s="14" t="s">
        <v>3458</v>
      </c>
      <c r="C122" s="14" t="s">
        <v>3048</v>
      </c>
      <c r="D122" s="16">
        <v>45869</v>
      </c>
      <c r="E122" s="16"/>
      <c r="F122" s="14" t="s">
        <v>3049</v>
      </c>
      <c r="G122" s="14"/>
      <c r="H122" s="14" t="s">
        <v>3050</v>
      </c>
      <c r="I122" s="15">
        <v>2411.2399999999998</v>
      </c>
      <c r="J122" s="77">
        <v>3</v>
      </c>
      <c r="K122" s="92"/>
    </row>
    <row r="123" spans="1:11" ht="50" x14ac:dyDescent="0.25">
      <c r="A123" s="14" t="s">
        <v>3154</v>
      </c>
      <c r="B123" s="14" t="s">
        <v>3589</v>
      </c>
      <c r="C123" s="14" t="s">
        <v>3615</v>
      </c>
      <c r="D123" s="326" t="s">
        <v>3616</v>
      </c>
      <c r="E123" s="16">
        <v>45873</v>
      </c>
      <c r="F123" s="14" t="s">
        <v>3051</v>
      </c>
      <c r="G123" s="14"/>
      <c r="H123" s="14" t="s">
        <v>3025</v>
      </c>
      <c r="I123" s="15">
        <v>6876.62</v>
      </c>
      <c r="J123" s="77"/>
      <c r="K123" s="92"/>
    </row>
    <row r="124" spans="1:11" ht="20" x14ac:dyDescent="0.25">
      <c r="A124" s="14" t="s">
        <v>3152</v>
      </c>
      <c r="B124" s="14" t="s">
        <v>3590</v>
      </c>
      <c r="C124" s="14" t="s">
        <v>3052</v>
      </c>
      <c r="D124" s="16">
        <v>45875</v>
      </c>
      <c r="E124" s="16"/>
      <c r="F124" s="14" t="s">
        <v>3053</v>
      </c>
      <c r="G124" s="14" t="s">
        <v>3037</v>
      </c>
      <c r="H124" s="14" t="s">
        <v>3038</v>
      </c>
      <c r="I124" s="15">
        <v>40.869999999999997</v>
      </c>
      <c r="J124" s="77">
        <v>4</v>
      </c>
      <c r="K124" s="92"/>
    </row>
    <row r="125" spans="1:11" ht="20" x14ac:dyDescent="0.25">
      <c r="A125" s="14" t="s">
        <v>3152</v>
      </c>
      <c r="B125" s="14" t="s">
        <v>3588</v>
      </c>
      <c r="C125" s="14" t="s">
        <v>3054</v>
      </c>
      <c r="D125" s="16">
        <v>45875</v>
      </c>
      <c r="E125" s="16"/>
      <c r="F125" s="14" t="s">
        <v>3055</v>
      </c>
      <c r="G125" s="14" t="s">
        <v>3056</v>
      </c>
      <c r="H125" s="14" t="s">
        <v>3057</v>
      </c>
      <c r="I125" s="15">
        <v>123</v>
      </c>
      <c r="J125" s="77">
        <v>5</v>
      </c>
      <c r="K125" s="92"/>
    </row>
    <row r="126" spans="1:11" ht="12.5" x14ac:dyDescent="0.25">
      <c r="A126" s="14" t="s">
        <v>3152</v>
      </c>
      <c r="B126" s="14" t="s">
        <v>3591</v>
      </c>
      <c r="C126" s="14" t="s">
        <v>3058</v>
      </c>
      <c r="D126" s="16">
        <v>45875</v>
      </c>
      <c r="E126" s="16"/>
      <c r="F126" s="14" t="s">
        <v>3059</v>
      </c>
      <c r="G126" s="14" t="s">
        <v>3060</v>
      </c>
      <c r="H126" s="14" t="s">
        <v>3061</v>
      </c>
      <c r="I126" s="15">
        <v>350</v>
      </c>
      <c r="J126" s="77">
        <v>5</v>
      </c>
      <c r="K126" s="92"/>
    </row>
    <row r="127" spans="1:11" ht="50" x14ac:dyDescent="0.25">
      <c r="A127" s="14" t="s">
        <v>3153</v>
      </c>
      <c r="B127" s="14" t="s">
        <v>3592</v>
      </c>
      <c r="C127" s="14" t="s">
        <v>3604</v>
      </c>
      <c r="D127" s="326" t="s">
        <v>3605</v>
      </c>
      <c r="E127" s="16">
        <v>45875</v>
      </c>
      <c r="F127" s="14" t="s">
        <v>3062</v>
      </c>
      <c r="G127" s="14"/>
      <c r="H127" s="14" t="s">
        <v>3022</v>
      </c>
      <c r="I127" s="15">
        <v>1246.31</v>
      </c>
      <c r="J127" s="77"/>
      <c r="K127" s="92"/>
    </row>
    <row r="128" spans="1:11" ht="20" x14ac:dyDescent="0.25">
      <c r="A128" s="14" t="s">
        <v>3152</v>
      </c>
      <c r="B128" s="14" t="s">
        <v>3593</v>
      </c>
      <c r="C128" s="14" t="s">
        <v>3063</v>
      </c>
      <c r="D128" s="16">
        <v>45875</v>
      </c>
      <c r="E128" s="16"/>
      <c r="F128" s="14" t="s">
        <v>3064</v>
      </c>
      <c r="G128" s="14"/>
      <c r="H128" s="14" t="s">
        <v>3050</v>
      </c>
      <c r="I128" s="15">
        <v>5530</v>
      </c>
      <c r="J128" s="77">
        <v>3</v>
      </c>
      <c r="K128" s="92"/>
    </row>
    <row r="129" spans="1:11" ht="30" x14ac:dyDescent="0.25">
      <c r="A129" s="14" t="s">
        <v>3152</v>
      </c>
      <c r="B129" s="14" t="s">
        <v>3594</v>
      </c>
      <c r="C129" s="14" t="s">
        <v>3065</v>
      </c>
      <c r="D129" s="16">
        <v>46178</v>
      </c>
      <c r="E129" s="16">
        <v>45877</v>
      </c>
      <c r="F129" s="14" t="s">
        <v>3066</v>
      </c>
      <c r="G129" s="14" t="s">
        <v>3067</v>
      </c>
      <c r="H129" s="14" t="s">
        <v>3068</v>
      </c>
      <c r="I129" s="15">
        <v>150</v>
      </c>
      <c r="J129" s="77">
        <v>2</v>
      </c>
      <c r="K129" s="92"/>
    </row>
    <row r="130" spans="1:11" ht="12.5" x14ac:dyDescent="0.25">
      <c r="A130" s="14" t="s">
        <v>3152</v>
      </c>
      <c r="B130" s="14" t="s">
        <v>3595</v>
      </c>
      <c r="C130" s="14" t="s">
        <v>3069</v>
      </c>
      <c r="D130" s="16">
        <v>45882</v>
      </c>
      <c r="E130" s="16"/>
      <c r="F130" s="14" t="s">
        <v>3070</v>
      </c>
      <c r="G130" s="14" t="s">
        <v>3037</v>
      </c>
      <c r="H130" s="14" t="s">
        <v>3038</v>
      </c>
      <c r="I130" s="15">
        <v>33.65</v>
      </c>
      <c r="J130" s="77">
        <v>4</v>
      </c>
      <c r="K130" s="92"/>
    </row>
    <row r="131" spans="1:11" ht="20" x14ac:dyDescent="0.25">
      <c r="A131" s="14" t="s">
        <v>3155</v>
      </c>
      <c r="B131" s="14" t="s">
        <v>3459</v>
      </c>
      <c r="C131" s="14" t="s">
        <v>3071</v>
      </c>
      <c r="D131" s="16">
        <v>45882</v>
      </c>
      <c r="E131" s="16"/>
      <c r="F131" s="14" t="s">
        <v>3264</v>
      </c>
      <c r="G131" s="14" t="s">
        <v>3072</v>
      </c>
      <c r="H131" s="14" t="s">
        <v>3073</v>
      </c>
      <c r="I131" s="15">
        <v>9270</v>
      </c>
      <c r="J131" s="77">
        <v>3</v>
      </c>
      <c r="K131" s="92"/>
    </row>
    <row r="132" spans="1:11" ht="12.5" x14ac:dyDescent="0.25">
      <c r="A132" s="14" t="s">
        <v>3152</v>
      </c>
      <c r="B132" s="14" t="s">
        <v>3596</v>
      </c>
      <c r="C132" s="14" t="s">
        <v>3074</v>
      </c>
      <c r="D132" s="16">
        <v>45883</v>
      </c>
      <c r="E132" s="16"/>
      <c r="F132" s="14" t="s">
        <v>3075</v>
      </c>
      <c r="G132" s="14" t="s">
        <v>3014</v>
      </c>
      <c r="H132" s="14" t="s">
        <v>3015</v>
      </c>
      <c r="I132" s="15">
        <v>300</v>
      </c>
      <c r="J132" s="77">
        <v>5</v>
      </c>
      <c r="K132" s="92"/>
    </row>
    <row r="133" spans="1:11" ht="30" x14ac:dyDescent="0.25">
      <c r="A133" s="14" t="s">
        <v>3152</v>
      </c>
      <c r="B133" s="14" t="s">
        <v>3597</v>
      </c>
      <c r="C133" s="14" t="s">
        <v>3329</v>
      </c>
      <c r="D133" s="326" t="s">
        <v>3076</v>
      </c>
      <c r="E133" s="16">
        <v>45884</v>
      </c>
      <c r="F133" s="14" t="s">
        <v>3077</v>
      </c>
      <c r="G133" s="14" t="s">
        <v>3078</v>
      </c>
      <c r="H133" s="14" t="s">
        <v>3079</v>
      </c>
      <c r="I133" s="15">
        <v>412.5</v>
      </c>
      <c r="J133" s="77">
        <v>1</v>
      </c>
      <c r="K133" s="92"/>
    </row>
    <row r="134" spans="1:11" ht="12.5" x14ac:dyDescent="0.25">
      <c r="A134" s="14" t="s">
        <v>3152</v>
      </c>
      <c r="B134" s="14" t="s">
        <v>3460</v>
      </c>
      <c r="C134" s="14" t="s">
        <v>3080</v>
      </c>
      <c r="D134" s="16">
        <v>45888</v>
      </c>
      <c r="E134" s="16"/>
      <c r="F134" s="14" t="s">
        <v>3081</v>
      </c>
      <c r="G134" s="14" t="s">
        <v>3082</v>
      </c>
      <c r="H134" s="14" t="s">
        <v>3083</v>
      </c>
      <c r="I134" s="15">
        <v>346</v>
      </c>
      <c r="J134" s="77">
        <v>2</v>
      </c>
      <c r="K134" s="92"/>
    </row>
    <row r="135" spans="1:11" ht="30" x14ac:dyDescent="0.25">
      <c r="A135" s="14" t="s">
        <v>3152</v>
      </c>
      <c r="B135" s="14" t="s">
        <v>3598</v>
      </c>
      <c r="C135" s="14" t="s">
        <v>3084</v>
      </c>
      <c r="D135" s="16">
        <v>45890</v>
      </c>
      <c r="E135" s="16"/>
      <c r="F135" s="14" t="s">
        <v>3085</v>
      </c>
      <c r="G135" s="14" t="s">
        <v>881</v>
      </c>
      <c r="H135" s="14" t="s">
        <v>3043</v>
      </c>
      <c r="I135" s="15">
        <v>1100</v>
      </c>
      <c r="J135" s="77">
        <v>2</v>
      </c>
      <c r="K135" s="92"/>
    </row>
    <row r="136" spans="1:11" ht="40" x14ac:dyDescent="0.25">
      <c r="A136" s="14" t="s">
        <v>3152</v>
      </c>
      <c r="B136" s="14" t="s">
        <v>3461</v>
      </c>
      <c r="C136" s="14" t="s">
        <v>3330</v>
      </c>
      <c r="D136" s="326" t="s">
        <v>3086</v>
      </c>
      <c r="E136" s="16">
        <v>45894</v>
      </c>
      <c r="F136" s="14" t="s">
        <v>3087</v>
      </c>
      <c r="G136" s="14" t="s">
        <v>3088</v>
      </c>
      <c r="H136" s="14" t="s">
        <v>3089</v>
      </c>
      <c r="I136" s="15">
        <v>110</v>
      </c>
      <c r="J136" s="77">
        <v>1</v>
      </c>
      <c r="K136" s="92"/>
    </row>
    <row r="137" spans="1:11" ht="30" x14ac:dyDescent="0.25">
      <c r="A137" s="14" t="s">
        <v>3152</v>
      </c>
      <c r="B137" s="14" t="s">
        <v>3599</v>
      </c>
      <c r="C137" s="14" t="s">
        <v>3090</v>
      </c>
      <c r="D137" s="16">
        <v>45891</v>
      </c>
      <c r="E137" s="16">
        <v>45894</v>
      </c>
      <c r="F137" s="14" t="s">
        <v>3091</v>
      </c>
      <c r="G137" s="14" t="s">
        <v>3092</v>
      </c>
      <c r="H137" s="14" t="s">
        <v>3093</v>
      </c>
      <c r="I137" s="15">
        <v>137.5</v>
      </c>
      <c r="J137" s="77">
        <v>1</v>
      </c>
      <c r="K137" s="92"/>
    </row>
    <row r="138" spans="1:11" ht="12.5" x14ac:dyDescent="0.25">
      <c r="A138" s="14" t="s">
        <v>3152</v>
      </c>
      <c r="B138" s="14" t="s">
        <v>3462</v>
      </c>
      <c r="C138" s="14" t="s">
        <v>3094</v>
      </c>
      <c r="D138" s="16">
        <v>45894</v>
      </c>
      <c r="E138" s="16"/>
      <c r="F138" s="14" t="s">
        <v>3095</v>
      </c>
      <c r="G138" s="14" t="s">
        <v>3096</v>
      </c>
      <c r="H138" s="14" t="s">
        <v>3097</v>
      </c>
      <c r="I138" s="15">
        <v>598.1</v>
      </c>
      <c r="J138" s="77">
        <v>5</v>
      </c>
      <c r="K138" s="92"/>
    </row>
    <row r="139" spans="1:11" ht="12.5" x14ac:dyDescent="0.25">
      <c r="A139" s="14" t="s">
        <v>3152</v>
      </c>
      <c r="B139" s="14" t="s">
        <v>3463</v>
      </c>
      <c r="C139" s="14" t="s">
        <v>3098</v>
      </c>
      <c r="D139" s="16">
        <v>45894</v>
      </c>
      <c r="E139" s="16"/>
      <c r="F139" s="14" t="s">
        <v>3099</v>
      </c>
      <c r="G139" s="14" t="s">
        <v>3100</v>
      </c>
      <c r="H139" s="14" t="s">
        <v>3101</v>
      </c>
      <c r="I139" s="15">
        <v>700</v>
      </c>
      <c r="J139" s="77">
        <v>4</v>
      </c>
      <c r="K139" s="92"/>
    </row>
    <row r="140" spans="1:11" ht="12.5" x14ac:dyDescent="0.25">
      <c r="A140" s="14" t="s">
        <v>3152</v>
      </c>
      <c r="B140" s="14" t="s">
        <v>3600</v>
      </c>
      <c r="C140" s="14" t="s">
        <v>3102</v>
      </c>
      <c r="D140" s="16">
        <v>45894</v>
      </c>
      <c r="E140" s="16"/>
      <c r="F140" s="14" t="s">
        <v>3103</v>
      </c>
      <c r="G140" s="14" t="s">
        <v>3104</v>
      </c>
      <c r="H140" s="14" t="s">
        <v>3105</v>
      </c>
      <c r="I140" s="15">
        <v>3933.51</v>
      </c>
      <c r="J140" s="77">
        <v>3</v>
      </c>
      <c r="K140" s="92"/>
    </row>
    <row r="141" spans="1:11" ht="12.5" x14ac:dyDescent="0.25">
      <c r="A141" s="14" t="s">
        <v>3152</v>
      </c>
      <c r="B141" s="14" t="s">
        <v>3601</v>
      </c>
      <c r="C141" s="14" t="s">
        <v>3601</v>
      </c>
      <c r="D141" s="16">
        <v>45897</v>
      </c>
      <c r="E141" s="16"/>
      <c r="F141" s="14" t="s">
        <v>3045</v>
      </c>
      <c r="G141" s="14" t="s">
        <v>3046</v>
      </c>
      <c r="H141" s="14" t="s">
        <v>3047</v>
      </c>
      <c r="I141" s="15">
        <v>3.65</v>
      </c>
      <c r="J141" s="77">
        <v>4</v>
      </c>
      <c r="K141" s="92"/>
    </row>
    <row r="142" spans="1:11" ht="20" x14ac:dyDescent="0.25">
      <c r="A142" s="14" t="s">
        <v>3152</v>
      </c>
      <c r="B142" s="14" t="s">
        <v>3464</v>
      </c>
      <c r="C142" s="14" t="s">
        <v>3106</v>
      </c>
      <c r="D142" s="16">
        <v>45897</v>
      </c>
      <c r="E142" s="16"/>
      <c r="F142" s="14" t="s">
        <v>3107</v>
      </c>
      <c r="G142" s="14" t="s">
        <v>3030</v>
      </c>
      <c r="H142" s="14" t="s">
        <v>3108</v>
      </c>
      <c r="I142" s="15">
        <v>500</v>
      </c>
      <c r="J142" s="77">
        <v>3</v>
      </c>
      <c r="K142" s="92"/>
    </row>
    <row r="143" spans="1:11" ht="50" x14ac:dyDescent="0.25">
      <c r="A143" s="14" t="s">
        <v>3154</v>
      </c>
      <c r="B143" s="14" t="s">
        <v>3602</v>
      </c>
      <c r="C143" s="14" t="s">
        <v>3328</v>
      </c>
      <c r="D143" s="326" t="s">
        <v>3224</v>
      </c>
      <c r="E143" s="16">
        <v>45897</v>
      </c>
      <c r="F143" s="14" t="s">
        <v>3109</v>
      </c>
      <c r="G143" s="14"/>
      <c r="H143" s="14" t="s">
        <v>3025</v>
      </c>
      <c r="I143" s="15">
        <v>5163.32</v>
      </c>
      <c r="J143" s="77"/>
      <c r="K143" s="92"/>
    </row>
    <row r="144" spans="1:11" ht="12.5" x14ac:dyDescent="0.25">
      <c r="A144" s="14" t="s">
        <v>3152</v>
      </c>
      <c r="B144" s="14" t="s">
        <v>3603</v>
      </c>
      <c r="C144" s="14" t="s">
        <v>3603</v>
      </c>
      <c r="D144" s="16">
        <v>45897</v>
      </c>
      <c r="E144" s="16"/>
      <c r="F144" s="14" t="s">
        <v>3110</v>
      </c>
      <c r="G144" s="14" t="s">
        <v>3046</v>
      </c>
      <c r="H144" s="14" t="s">
        <v>3047</v>
      </c>
      <c r="I144" s="15">
        <v>13</v>
      </c>
      <c r="J144" s="77">
        <v>4</v>
      </c>
      <c r="K144" s="92"/>
    </row>
    <row r="145" spans="1:11" ht="20" x14ac:dyDescent="0.25">
      <c r="A145" s="14" t="s">
        <v>3152</v>
      </c>
      <c r="B145" s="14" t="s">
        <v>3472</v>
      </c>
      <c r="C145" s="14" t="s">
        <v>3111</v>
      </c>
      <c r="D145" s="16">
        <v>45903</v>
      </c>
      <c r="E145" s="16"/>
      <c r="F145" s="14" t="s">
        <v>3112</v>
      </c>
      <c r="G145" s="14" t="s">
        <v>3037</v>
      </c>
      <c r="H145" s="14" t="s">
        <v>3038</v>
      </c>
      <c r="I145" s="15">
        <v>40.869999999999997</v>
      </c>
      <c r="J145" s="77">
        <v>4</v>
      </c>
      <c r="K145" s="92"/>
    </row>
    <row r="146" spans="1:11" ht="12.5" x14ac:dyDescent="0.25">
      <c r="A146" s="14" t="s">
        <v>3152</v>
      </c>
      <c r="B146" s="14" t="s">
        <v>3473</v>
      </c>
      <c r="C146" s="14" t="s">
        <v>3113</v>
      </c>
      <c r="D146" s="16">
        <v>45903</v>
      </c>
      <c r="E146" s="16"/>
      <c r="F146" s="14" t="s">
        <v>3156</v>
      </c>
      <c r="G146" s="14" t="s">
        <v>3010</v>
      </c>
      <c r="H146" s="14" t="s">
        <v>3011</v>
      </c>
      <c r="I146" s="15">
        <v>508.73</v>
      </c>
      <c r="J146" s="77">
        <v>3</v>
      </c>
      <c r="K146" s="92"/>
    </row>
    <row r="147" spans="1:11" ht="20" x14ac:dyDescent="0.25">
      <c r="A147" s="14" t="s">
        <v>3152</v>
      </c>
      <c r="B147" s="14" t="s">
        <v>3474</v>
      </c>
      <c r="C147" s="14" t="s">
        <v>3114</v>
      </c>
      <c r="D147" s="16">
        <v>45903</v>
      </c>
      <c r="E147" s="16"/>
      <c r="F147" s="14" t="s">
        <v>3115</v>
      </c>
      <c r="G147" s="14" t="s">
        <v>3116</v>
      </c>
      <c r="H147" s="14" t="s">
        <v>3117</v>
      </c>
      <c r="I147" s="15">
        <v>700</v>
      </c>
      <c r="J147" s="77">
        <v>4</v>
      </c>
      <c r="K147" s="92"/>
    </row>
    <row r="148" spans="1:11" ht="12.5" x14ac:dyDescent="0.25">
      <c r="A148" s="14" t="s">
        <v>3152</v>
      </c>
      <c r="B148" s="14" t="s">
        <v>3476</v>
      </c>
      <c r="C148" s="14" t="s">
        <v>3118</v>
      </c>
      <c r="D148" s="16">
        <v>45904</v>
      </c>
      <c r="E148" s="16"/>
      <c r="F148" s="14" t="s">
        <v>3119</v>
      </c>
      <c r="G148" s="14" t="s">
        <v>3014</v>
      </c>
      <c r="H148" s="14" t="s">
        <v>3015</v>
      </c>
      <c r="I148" s="15">
        <v>300</v>
      </c>
      <c r="J148" s="77">
        <v>5</v>
      </c>
      <c r="K148" s="92"/>
    </row>
    <row r="149" spans="1:11" ht="20" x14ac:dyDescent="0.25">
      <c r="A149" s="14" t="s">
        <v>3152</v>
      </c>
      <c r="B149" s="14" t="s">
        <v>3475</v>
      </c>
      <c r="C149" s="14" t="s">
        <v>3120</v>
      </c>
      <c r="D149" s="16">
        <v>45904</v>
      </c>
      <c r="E149" s="16"/>
      <c r="F149" s="14" t="s">
        <v>3121</v>
      </c>
      <c r="G149" s="14" t="s">
        <v>3122</v>
      </c>
      <c r="H149" s="14" t="s">
        <v>3123</v>
      </c>
      <c r="I149" s="15">
        <v>173.91</v>
      </c>
      <c r="J149" s="77">
        <v>4</v>
      </c>
      <c r="K149" s="92"/>
    </row>
    <row r="150" spans="1:11" ht="20" x14ac:dyDescent="0.25">
      <c r="A150" s="14" t="s">
        <v>3152</v>
      </c>
      <c r="B150" s="14" t="s">
        <v>3477</v>
      </c>
      <c r="C150" s="14" t="s">
        <v>3274</v>
      </c>
      <c r="D150" s="326" t="s">
        <v>3275</v>
      </c>
      <c r="E150" s="16">
        <v>45908</v>
      </c>
      <c r="F150" s="14" t="s">
        <v>3273</v>
      </c>
      <c r="G150" s="14" t="s">
        <v>3276</v>
      </c>
      <c r="H150" s="14" t="s">
        <v>3378</v>
      </c>
      <c r="I150" s="15">
        <v>247.5</v>
      </c>
      <c r="J150" s="77">
        <v>1</v>
      </c>
      <c r="K150" s="92"/>
    </row>
    <row r="151" spans="1:11" ht="90" x14ac:dyDescent="0.25">
      <c r="A151" s="14" t="s">
        <v>3153</v>
      </c>
      <c r="B151" s="14" t="s">
        <v>3478</v>
      </c>
      <c r="C151" s="14" t="s">
        <v>3327</v>
      </c>
      <c r="D151" s="326" t="s">
        <v>3226</v>
      </c>
      <c r="E151" s="16">
        <v>45908</v>
      </c>
      <c r="F151" s="14" t="s">
        <v>3225</v>
      </c>
      <c r="G151" s="14"/>
      <c r="H151" s="14" t="s">
        <v>3022</v>
      </c>
      <c r="I151" s="15">
        <v>1911.36</v>
      </c>
      <c r="J151" s="77"/>
      <c r="K151" s="92"/>
    </row>
    <row r="152" spans="1:11" ht="20" x14ac:dyDescent="0.25">
      <c r="A152" s="14" t="s">
        <v>3152</v>
      </c>
      <c r="B152" s="14" t="s">
        <v>3479</v>
      </c>
      <c r="C152" s="14" t="s">
        <v>3124</v>
      </c>
      <c r="D152" s="16">
        <v>45909</v>
      </c>
      <c r="E152" s="16"/>
      <c r="F152" s="14" t="s">
        <v>3125</v>
      </c>
      <c r="G152" s="14" t="s">
        <v>3056</v>
      </c>
      <c r="H152" s="14" t="s">
        <v>3057</v>
      </c>
      <c r="I152" s="15">
        <v>123</v>
      </c>
      <c r="J152" s="77">
        <v>5</v>
      </c>
      <c r="K152" s="92"/>
    </row>
    <row r="153" spans="1:11" ht="20" x14ac:dyDescent="0.25">
      <c r="A153" s="14" t="s">
        <v>3152</v>
      </c>
      <c r="B153" s="14" t="s">
        <v>3480</v>
      </c>
      <c r="C153" s="14" t="s">
        <v>3126</v>
      </c>
      <c r="D153" s="16">
        <v>45909</v>
      </c>
      <c r="E153" s="16"/>
      <c r="F153" s="14" t="s">
        <v>3127</v>
      </c>
      <c r="G153" s="14"/>
      <c r="H153" s="14" t="s">
        <v>2999</v>
      </c>
      <c r="I153" s="15">
        <v>3652</v>
      </c>
      <c r="J153" s="77">
        <v>2</v>
      </c>
      <c r="K153" s="92"/>
    </row>
    <row r="154" spans="1:11" ht="30" x14ac:dyDescent="0.25">
      <c r="A154" s="14" t="s">
        <v>3152</v>
      </c>
      <c r="B154" s="14" t="s">
        <v>3481</v>
      </c>
      <c r="C154" s="14" t="s">
        <v>3271</v>
      </c>
      <c r="D154" s="326" t="s">
        <v>3272</v>
      </c>
      <c r="E154" s="16">
        <v>45910</v>
      </c>
      <c r="F154" s="14" t="s">
        <v>3270</v>
      </c>
      <c r="G154" s="14" t="s">
        <v>3277</v>
      </c>
      <c r="H154" s="14" t="s">
        <v>3128</v>
      </c>
      <c r="I154" s="15">
        <v>110</v>
      </c>
      <c r="J154" s="77">
        <v>1</v>
      </c>
      <c r="K154" s="92"/>
    </row>
    <row r="155" spans="1:11" ht="12.5" x14ac:dyDescent="0.25">
      <c r="A155" s="14" t="s">
        <v>3152</v>
      </c>
      <c r="B155" s="14" t="s">
        <v>3482</v>
      </c>
      <c r="C155" s="14" t="s">
        <v>3129</v>
      </c>
      <c r="D155" s="16">
        <v>45916</v>
      </c>
      <c r="E155" s="16"/>
      <c r="F155" s="14" t="s">
        <v>3130</v>
      </c>
      <c r="G155" s="14" t="s">
        <v>3131</v>
      </c>
      <c r="H155" s="14" t="s">
        <v>3132</v>
      </c>
      <c r="I155" s="15">
        <v>89.07</v>
      </c>
      <c r="J155" s="77">
        <v>5</v>
      </c>
      <c r="K155" s="92"/>
    </row>
    <row r="156" spans="1:11" ht="30" x14ac:dyDescent="0.25">
      <c r="A156" s="14" t="s">
        <v>3152</v>
      </c>
      <c r="B156" s="14" t="s">
        <v>3483</v>
      </c>
      <c r="C156" s="14" t="s">
        <v>3279</v>
      </c>
      <c r="D156" s="16">
        <v>45777</v>
      </c>
      <c r="E156" s="16">
        <v>45917</v>
      </c>
      <c r="F156" s="14" t="s">
        <v>3302</v>
      </c>
      <c r="G156" s="14" t="s">
        <v>3278</v>
      </c>
      <c r="H156" s="14" t="s">
        <v>3133</v>
      </c>
      <c r="I156" s="15">
        <v>375.5</v>
      </c>
      <c r="J156" s="77">
        <v>1</v>
      </c>
      <c r="K156" s="92"/>
    </row>
    <row r="157" spans="1:11" ht="30" x14ac:dyDescent="0.25">
      <c r="A157" s="14" t="s">
        <v>3152</v>
      </c>
      <c r="B157" s="14" t="s">
        <v>3484</v>
      </c>
      <c r="C157" s="14" t="s">
        <v>3134</v>
      </c>
      <c r="D157" s="16">
        <v>45924</v>
      </c>
      <c r="E157" s="16"/>
      <c r="F157" s="14" t="s">
        <v>3135</v>
      </c>
      <c r="G157" s="14" t="s">
        <v>3100</v>
      </c>
      <c r="H157" s="14" t="s">
        <v>3101</v>
      </c>
      <c r="I157" s="15">
        <v>800</v>
      </c>
      <c r="J157" s="77">
        <v>4</v>
      </c>
      <c r="K157" s="92"/>
    </row>
    <row r="158" spans="1:11" ht="12.5" x14ac:dyDescent="0.25">
      <c r="A158" s="14" t="s">
        <v>3152</v>
      </c>
      <c r="B158" s="14" t="s">
        <v>3485</v>
      </c>
      <c r="C158" s="14" t="s">
        <v>3136</v>
      </c>
      <c r="D158" s="16">
        <v>45925</v>
      </c>
      <c r="E158" s="16"/>
      <c r="F158" s="14" t="s">
        <v>3137</v>
      </c>
      <c r="G158" s="14" t="s">
        <v>3037</v>
      </c>
      <c r="H158" s="14" t="s">
        <v>3038</v>
      </c>
      <c r="I158" s="15">
        <v>33.950000000000003</v>
      </c>
      <c r="J158" s="77">
        <v>4</v>
      </c>
      <c r="K158" s="92"/>
    </row>
    <row r="159" spans="1:11" ht="20" x14ac:dyDescent="0.25">
      <c r="A159" s="14" t="s">
        <v>3152</v>
      </c>
      <c r="B159" s="14" t="s">
        <v>3486</v>
      </c>
      <c r="C159" s="14" t="s">
        <v>3120</v>
      </c>
      <c r="D159" s="16">
        <v>45925</v>
      </c>
      <c r="E159" s="16"/>
      <c r="F159" s="14" t="s">
        <v>3213</v>
      </c>
      <c r="G159" s="14" t="s">
        <v>3122</v>
      </c>
      <c r="H159" s="14" t="s">
        <v>3123</v>
      </c>
      <c r="I159" s="15">
        <v>174.99</v>
      </c>
      <c r="J159" s="77">
        <v>4</v>
      </c>
      <c r="K159" s="92"/>
    </row>
    <row r="160" spans="1:11" ht="12.5" x14ac:dyDescent="0.25">
      <c r="A160" s="14" t="s">
        <v>3152</v>
      </c>
      <c r="B160" s="14" t="s">
        <v>3487</v>
      </c>
      <c r="C160" s="14" t="s">
        <v>3138</v>
      </c>
      <c r="D160" s="16">
        <v>45925</v>
      </c>
      <c r="E160" s="16"/>
      <c r="F160" s="14" t="s">
        <v>3139</v>
      </c>
      <c r="G160" s="14" t="s">
        <v>3140</v>
      </c>
      <c r="H160" s="14" t="s">
        <v>3141</v>
      </c>
      <c r="I160" s="15">
        <v>225.66</v>
      </c>
      <c r="J160" s="77">
        <v>2</v>
      </c>
      <c r="K160" s="92"/>
    </row>
    <row r="161" spans="1:11" ht="40" x14ac:dyDescent="0.25">
      <c r="A161" s="14" t="s">
        <v>3152</v>
      </c>
      <c r="B161" s="14" t="s">
        <v>3488</v>
      </c>
      <c r="C161" s="14" t="s">
        <v>3326</v>
      </c>
      <c r="D161" s="326" t="s">
        <v>3282</v>
      </c>
      <c r="E161" s="16">
        <v>45925</v>
      </c>
      <c r="F161" s="14" t="s">
        <v>3281</v>
      </c>
      <c r="G161" s="14" t="s">
        <v>3280</v>
      </c>
      <c r="H161" s="14" t="s">
        <v>3142</v>
      </c>
      <c r="I161" s="15">
        <v>605</v>
      </c>
      <c r="J161" s="77">
        <v>1</v>
      </c>
      <c r="K161" s="92"/>
    </row>
    <row r="162" spans="1:11" ht="20" x14ac:dyDescent="0.25">
      <c r="A162" s="14" t="s">
        <v>3152</v>
      </c>
      <c r="B162" s="14" t="s">
        <v>3489</v>
      </c>
      <c r="C162" s="14" t="s">
        <v>3143</v>
      </c>
      <c r="D162" s="16">
        <v>45925</v>
      </c>
      <c r="E162" s="16"/>
      <c r="F162" s="14" t="s">
        <v>3144</v>
      </c>
      <c r="G162" s="14" t="s">
        <v>3145</v>
      </c>
      <c r="H162" s="14" t="s">
        <v>3146</v>
      </c>
      <c r="I162" s="15">
        <v>787.2</v>
      </c>
      <c r="J162" s="77">
        <v>3</v>
      </c>
      <c r="K162" s="92"/>
    </row>
    <row r="163" spans="1:11" ht="20" x14ac:dyDescent="0.25">
      <c r="A163" s="14" t="s">
        <v>3152</v>
      </c>
      <c r="B163" s="14" t="s">
        <v>3490</v>
      </c>
      <c r="C163" s="14" t="s">
        <v>3147</v>
      </c>
      <c r="D163" s="16"/>
      <c r="E163" s="16">
        <v>45925</v>
      </c>
      <c r="F163" s="14" t="s">
        <v>3148</v>
      </c>
      <c r="G163" s="14" t="s">
        <v>3149</v>
      </c>
      <c r="H163" s="14" t="s">
        <v>3150</v>
      </c>
      <c r="I163" s="15">
        <v>885</v>
      </c>
      <c r="J163" s="77">
        <v>3</v>
      </c>
      <c r="K163" s="92"/>
    </row>
    <row r="164" spans="1:11" ht="12.5" x14ac:dyDescent="0.25">
      <c r="A164" s="14" t="s">
        <v>3152</v>
      </c>
      <c r="B164" s="14" t="s">
        <v>3491</v>
      </c>
      <c r="C164" s="14" t="s">
        <v>3491</v>
      </c>
      <c r="D164" s="16">
        <v>45930</v>
      </c>
      <c r="E164" s="16"/>
      <c r="F164" s="14" t="s">
        <v>3045</v>
      </c>
      <c r="G164" s="14" t="s">
        <v>3046</v>
      </c>
      <c r="H164" s="14" t="s">
        <v>3047</v>
      </c>
      <c r="I164" s="15">
        <v>3.65</v>
      </c>
      <c r="J164" s="77">
        <v>4</v>
      </c>
      <c r="K164" s="92"/>
    </row>
    <row r="165" spans="1:11" ht="12.5" x14ac:dyDescent="0.25">
      <c r="A165" s="14" t="s">
        <v>3152</v>
      </c>
      <c r="B165" s="14" t="s">
        <v>3492</v>
      </c>
      <c r="C165" s="14" t="s">
        <v>3492</v>
      </c>
      <c r="D165" s="16">
        <v>45930</v>
      </c>
      <c r="E165" s="16"/>
      <c r="F165" s="14" t="s">
        <v>3110</v>
      </c>
      <c r="G165" s="14" t="s">
        <v>3046</v>
      </c>
      <c r="H165" s="14" t="s">
        <v>3047</v>
      </c>
      <c r="I165" s="15">
        <v>13</v>
      </c>
      <c r="J165" s="77">
        <v>4</v>
      </c>
      <c r="K165" s="92"/>
    </row>
    <row r="166" spans="1:11" ht="20" x14ac:dyDescent="0.25">
      <c r="A166" s="14" t="s">
        <v>3152</v>
      </c>
      <c r="B166" s="14" t="s">
        <v>3493</v>
      </c>
      <c r="C166" s="14" t="s">
        <v>3157</v>
      </c>
      <c r="D166" s="16">
        <v>45931</v>
      </c>
      <c r="E166" s="16"/>
      <c r="F166" s="14" t="s">
        <v>3158</v>
      </c>
      <c r="G166" s="14" t="s">
        <v>3037</v>
      </c>
      <c r="H166" s="14" t="s">
        <v>3038</v>
      </c>
      <c r="I166" s="15">
        <v>40.869999999999997</v>
      </c>
      <c r="J166" s="77">
        <v>4</v>
      </c>
      <c r="K166" s="92"/>
    </row>
    <row r="167" spans="1:11" ht="12.5" x14ac:dyDescent="0.25">
      <c r="A167" s="14" t="s">
        <v>3152</v>
      </c>
      <c r="B167" s="14" t="s">
        <v>3494</v>
      </c>
      <c r="C167" s="14" t="s">
        <v>3159</v>
      </c>
      <c r="D167" s="16">
        <v>45931</v>
      </c>
      <c r="E167" s="16"/>
      <c r="F167" s="14" t="s">
        <v>3119</v>
      </c>
      <c r="G167" s="14" t="s">
        <v>3014</v>
      </c>
      <c r="H167" s="14" t="s">
        <v>3015</v>
      </c>
      <c r="I167" s="15">
        <v>300</v>
      </c>
      <c r="J167" s="77">
        <v>5</v>
      </c>
      <c r="K167" s="92"/>
    </row>
    <row r="168" spans="1:11" ht="20" x14ac:dyDescent="0.25">
      <c r="A168" s="14" t="s">
        <v>3152</v>
      </c>
      <c r="B168" s="14" t="s">
        <v>3495</v>
      </c>
      <c r="C168" s="14" t="s">
        <v>3160</v>
      </c>
      <c r="D168" s="16">
        <v>45933</v>
      </c>
      <c r="E168" s="16"/>
      <c r="F168" s="14" t="s">
        <v>3161</v>
      </c>
      <c r="G168" s="14" t="s">
        <v>3056</v>
      </c>
      <c r="H168" s="14" t="s">
        <v>3057</v>
      </c>
      <c r="I168" s="15">
        <v>123</v>
      </c>
      <c r="J168" s="77">
        <v>5</v>
      </c>
      <c r="K168" s="92"/>
    </row>
    <row r="169" spans="1:11" ht="12.5" x14ac:dyDescent="0.25">
      <c r="A169" s="14" t="s">
        <v>3152</v>
      </c>
      <c r="B169" s="14" t="s">
        <v>3496</v>
      </c>
      <c r="C169" s="14" t="s">
        <v>3162</v>
      </c>
      <c r="D169" s="16">
        <v>45933</v>
      </c>
      <c r="E169" s="16"/>
      <c r="F169" s="14" t="s">
        <v>3163</v>
      </c>
      <c r="G169" s="14" t="s">
        <v>3164</v>
      </c>
      <c r="H169" s="14" t="s">
        <v>3165</v>
      </c>
      <c r="I169" s="15">
        <v>250</v>
      </c>
      <c r="J169" s="77">
        <v>4</v>
      </c>
      <c r="K169" s="92"/>
    </row>
    <row r="170" spans="1:11" ht="20" x14ac:dyDescent="0.25">
      <c r="A170" s="14" t="s">
        <v>3152</v>
      </c>
      <c r="B170" s="14" t="s">
        <v>3497</v>
      </c>
      <c r="C170" s="14" t="s">
        <v>3166</v>
      </c>
      <c r="D170" s="16">
        <v>45936</v>
      </c>
      <c r="E170" s="16"/>
      <c r="F170" s="14" t="s">
        <v>3167</v>
      </c>
      <c r="G170" s="14" t="s">
        <v>3168</v>
      </c>
      <c r="H170" s="14" t="s">
        <v>3169</v>
      </c>
      <c r="I170" s="15">
        <v>300</v>
      </c>
      <c r="J170" s="77">
        <v>3</v>
      </c>
      <c r="K170" s="92"/>
    </row>
    <row r="171" spans="1:11" ht="30" x14ac:dyDescent="0.25">
      <c r="A171" s="14" t="s">
        <v>3152</v>
      </c>
      <c r="B171" s="14" t="s">
        <v>3498</v>
      </c>
      <c r="C171" s="14" t="s">
        <v>3283</v>
      </c>
      <c r="D171" s="326" t="s">
        <v>3284</v>
      </c>
      <c r="E171" s="16">
        <v>45937</v>
      </c>
      <c r="F171" s="14" t="s">
        <v>3286</v>
      </c>
      <c r="G171" s="14" t="s">
        <v>3405</v>
      </c>
      <c r="H171" s="14" t="s">
        <v>3170</v>
      </c>
      <c r="I171" s="15">
        <v>110</v>
      </c>
      <c r="J171" s="77">
        <v>1</v>
      </c>
      <c r="K171" s="92"/>
    </row>
    <row r="172" spans="1:11" ht="12.5" x14ac:dyDescent="0.25">
      <c r="A172" s="14" t="s">
        <v>3152</v>
      </c>
      <c r="B172" s="14" t="s">
        <v>3499</v>
      </c>
      <c r="C172" s="14" t="s">
        <v>3171</v>
      </c>
      <c r="D172" s="16">
        <v>45937</v>
      </c>
      <c r="E172" s="16"/>
      <c r="F172" s="14" t="s">
        <v>3172</v>
      </c>
      <c r="G172" s="14" t="s">
        <v>3173</v>
      </c>
      <c r="H172" s="14" t="s">
        <v>3174</v>
      </c>
      <c r="I172" s="15">
        <v>330.6</v>
      </c>
      <c r="J172" s="77">
        <v>5</v>
      </c>
      <c r="K172" s="92"/>
    </row>
    <row r="173" spans="1:11" ht="60" x14ac:dyDescent="0.25">
      <c r="A173" s="14" t="s">
        <v>3153</v>
      </c>
      <c r="B173" s="14" t="s">
        <v>3500</v>
      </c>
      <c r="C173" s="14" t="s">
        <v>3325</v>
      </c>
      <c r="D173" s="326" t="s">
        <v>3285</v>
      </c>
      <c r="E173" s="16">
        <v>45937</v>
      </c>
      <c r="F173" s="14" t="s">
        <v>3175</v>
      </c>
      <c r="G173" s="14"/>
      <c r="H173" s="14" t="s">
        <v>3022</v>
      </c>
      <c r="I173" s="15">
        <v>2309.36</v>
      </c>
      <c r="J173" s="77"/>
      <c r="K173" s="92"/>
    </row>
    <row r="174" spans="1:11" ht="20" x14ac:dyDescent="0.25">
      <c r="A174" s="14" t="s">
        <v>3152</v>
      </c>
      <c r="B174" s="14" t="s">
        <v>3501</v>
      </c>
      <c r="C174" s="14" t="s">
        <v>3176</v>
      </c>
      <c r="D174" s="16">
        <v>45938</v>
      </c>
      <c r="E174" s="16"/>
      <c r="F174" s="14" t="s">
        <v>3177</v>
      </c>
      <c r="G174" s="14" t="s">
        <v>3116</v>
      </c>
      <c r="H174" s="14" t="s">
        <v>3117</v>
      </c>
      <c r="I174" s="15">
        <v>700</v>
      </c>
      <c r="J174" s="77">
        <v>4</v>
      </c>
      <c r="K174" s="92"/>
    </row>
    <row r="175" spans="1:11" ht="20" x14ac:dyDescent="0.25">
      <c r="A175" s="14" t="s">
        <v>3152</v>
      </c>
      <c r="B175" s="14" t="s">
        <v>3502</v>
      </c>
      <c r="C175" s="14" t="s">
        <v>3178</v>
      </c>
      <c r="D175" s="16">
        <v>45938</v>
      </c>
      <c r="E175" s="16"/>
      <c r="F175" s="14" t="s">
        <v>3179</v>
      </c>
      <c r="G175" s="14" t="s">
        <v>3116</v>
      </c>
      <c r="H175" s="14" t="s">
        <v>3117</v>
      </c>
      <c r="I175" s="15">
        <v>2614</v>
      </c>
      <c r="J175" s="77">
        <v>3</v>
      </c>
      <c r="K175" s="92"/>
    </row>
    <row r="176" spans="1:11" ht="12.5" x14ac:dyDescent="0.25">
      <c r="A176" s="14" t="s">
        <v>3152</v>
      </c>
      <c r="B176" s="14" t="s">
        <v>3504</v>
      </c>
      <c r="C176" s="14" t="s">
        <v>3180</v>
      </c>
      <c r="D176" s="16">
        <v>45939</v>
      </c>
      <c r="E176" s="16"/>
      <c r="F176" s="14" t="s">
        <v>3181</v>
      </c>
      <c r="G176" s="14" t="s">
        <v>3182</v>
      </c>
      <c r="H176" s="14" t="s">
        <v>3183</v>
      </c>
      <c r="I176" s="15">
        <v>29.15</v>
      </c>
      <c r="J176" s="77">
        <v>5</v>
      </c>
      <c r="K176" s="92"/>
    </row>
    <row r="177" spans="1:11" ht="12.5" x14ac:dyDescent="0.25">
      <c r="A177" s="14" t="s">
        <v>3152</v>
      </c>
      <c r="B177" s="14" t="s">
        <v>3505</v>
      </c>
      <c r="C177" s="14" t="s">
        <v>3184</v>
      </c>
      <c r="D177" s="16">
        <v>45939</v>
      </c>
      <c r="E177" s="16"/>
      <c r="F177" s="14" t="s">
        <v>3185</v>
      </c>
      <c r="G177" s="14" t="s">
        <v>3186</v>
      </c>
      <c r="H177" s="14" t="s">
        <v>3187</v>
      </c>
      <c r="I177" s="15">
        <v>95.94</v>
      </c>
      <c r="J177" s="77">
        <v>5</v>
      </c>
      <c r="K177" s="92"/>
    </row>
    <row r="178" spans="1:11" ht="20" x14ac:dyDescent="0.25">
      <c r="A178" s="14" t="s">
        <v>3152</v>
      </c>
      <c r="B178" s="14" t="s">
        <v>3617</v>
      </c>
      <c r="C178" s="14" t="s">
        <v>3188</v>
      </c>
      <c r="D178" s="16">
        <v>45940</v>
      </c>
      <c r="E178" s="16"/>
      <c r="F178" s="14" t="s">
        <v>3189</v>
      </c>
      <c r="G178" s="14" t="s">
        <v>3190</v>
      </c>
      <c r="H178" s="14" t="s">
        <v>3191</v>
      </c>
      <c r="I178" s="15">
        <v>1250</v>
      </c>
      <c r="J178" s="77">
        <v>2</v>
      </c>
      <c r="K178" s="92"/>
    </row>
    <row r="179" spans="1:11" ht="12.5" x14ac:dyDescent="0.25">
      <c r="A179" s="14" t="s">
        <v>3152</v>
      </c>
      <c r="B179" s="14" t="s">
        <v>3506</v>
      </c>
      <c r="C179" s="14" t="s">
        <v>3192</v>
      </c>
      <c r="D179" s="16">
        <v>45943</v>
      </c>
      <c r="E179" s="16"/>
      <c r="F179" s="14" t="s">
        <v>3193</v>
      </c>
      <c r="G179" s="14" t="s">
        <v>3194</v>
      </c>
      <c r="H179" s="14" t="s">
        <v>3195</v>
      </c>
      <c r="I179" s="15">
        <v>813.3</v>
      </c>
      <c r="J179" s="77">
        <v>5</v>
      </c>
      <c r="K179" s="92"/>
    </row>
    <row r="180" spans="1:11" ht="60" x14ac:dyDescent="0.25">
      <c r="A180" s="14" t="s">
        <v>3152</v>
      </c>
      <c r="B180" s="14" t="s">
        <v>3507</v>
      </c>
      <c r="C180" s="14" t="s">
        <v>3324</v>
      </c>
      <c r="D180" s="326" t="s">
        <v>3288</v>
      </c>
      <c r="E180" s="16">
        <v>45944</v>
      </c>
      <c r="F180" s="14" t="s">
        <v>3289</v>
      </c>
      <c r="G180" s="14" t="s">
        <v>3287</v>
      </c>
      <c r="H180" s="14" t="s">
        <v>3196</v>
      </c>
      <c r="I180" s="15">
        <v>330</v>
      </c>
      <c r="J180" s="77">
        <v>1</v>
      </c>
      <c r="K180" s="92"/>
    </row>
    <row r="181" spans="1:11" ht="30" x14ac:dyDescent="0.25">
      <c r="A181" s="14" t="s">
        <v>3152</v>
      </c>
      <c r="B181" s="14" t="s">
        <v>3508</v>
      </c>
      <c r="C181" s="14" t="s">
        <v>3293</v>
      </c>
      <c r="D181" s="326" t="s">
        <v>3294</v>
      </c>
      <c r="E181" s="16">
        <v>45944</v>
      </c>
      <c r="F181" s="14" t="s">
        <v>3197</v>
      </c>
      <c r="G181" s="14" t="s">
        <v>3292</v>
      </c>
      <c r="H181" s="14" t="s">
        <v>3198</v>
      </c>
      <c r="I181" s="15">
        <v>1020</v>
      </c>
      <c r="J181" s="77">
        <v>1</v>
      </c>
      <c r="K181" s="92"/>
    </row>
    <row r="182" spans="1:11" ht="20" x14ac:dyDescent="0.25">
      <c r="A182" s="14" t="s">
        <v>3152</v>
      </c>
      <c r="B182" s="14" t="s">
        <v>3509</v>
      </c>
      <c r="C182" s="14" t="s">
        <v>3199</v>
      </c>
      <c r="D182" s="16">
        <v>45945</v>
      </c>
      <c r="E182" s="16"/>
      <c r="F182" s="14" t="s">
        <v>3200</v>
      </c>
      <c r="G182" s="14" t="s">
        <v>3042</v>
      </c>
      <c r="H182" s="14" t="s">
        <v>3043</v>
      </c>
      <c r="I182" s="15">
        <v>800</v>
      </c>
      <c r="J182" s="77">
        <v>3</v>
      </c>
      <c r="K182" s="92"/>
    </row>
    <row r="183" spans="1:11" ht="20" x14ac:dyDescent="0.25">
      <c r="A183" s="14" t="s">
        <v>3152</v>
      </c>
      <c r="B183" s="14" t="s">
        <v>3510</v>
      </c>
      <c r="C183" s="14" t="s">
        <v>3201</v>
      </c>
      <c r="D183" s="16">
        <v>45945</v>
      </c>
      <c r="E183" s="16"/>
      <c r="F183" s="14" t="s">
        <v>3202</v>
      </c>
      <c r="G183" s="14" t="s">
        <v>3116</v>
      </c>
      <c r="H183" s="14" t="s">
        <v>3117</v>
      </c>
      <c r="I183" s="15">
        <v>2394</v>
      </c>
      <c r="J183" s="77">
        <v>2</v>
      </c>
      <c r="K183" s="92"/>
    </row>
    <row r="184" spans="1:11" ht="30" x14ac:dyDescent="0.25">
      <c r="A184" s="14" t="s">
        <v>3152</v>
      </c>
      <c r="B184" s="14" t="s">
        <v>3503</v>
      </c>
      <c r="C184" s="14" t="s">
        <v>3090</v>
      </c>
      <c r="D184" s="16">
        <v>45891</v>
      </c>
      <c r="E184" s="16">
        <v>45946</v>
      </c>
      <c r="F184" s="14" t="s">
        <v>3295</v>
      </c>
      <c r="G184" s="14" t="s">
        <v>3092</v>
      </c>
      <c r="H184" s="14" t="s">
        <v>3093</v>
      </c>
      <c r="I184" s="15">
        <v>287.5</v>
      </c>
      <c r="J184" s="77">
        <v>1</v>
      </c>
      <c r="K184" s="92"/>
    </row>
    <row r="185" spans="1:11" ht="20" x14ac:dyDescent="0.25">
      <c r="A185" s="14" t="s">
        <v>3152</v>
      </c>
      <c r="B185" s="14" t="s">
        <v>3511</v>
      </c>
      <c r="C185" s="14" t="s">
        <v>3203</v>
      </c>
      <c r="D185" s="16">
        <v>45946</v>
      </c>
      <c r="E185" s="16"/>
      <c r="F185" s="14" t="s">
        <v>3204</v>
      </c>
      <c r="G185" s="14" t="s">
        <v>3205</v>
      </c>
      <c r="H185" s="14" t="s">
        <v>3206</v>
      </c>
      <c r="I185" s="15">
        <v>476.14</v>
      </c>
      <c r="J185" s="77">
        <v>5</v>
      </c>
      <c r="K185" s="92"/>
    </row>
    <row r="186" spans="1:11" ht="30" x14ac:dyDescent="0.25">
      <c r="A186" s="14" t="s">
        <v>3152</v>
      </c>
      <c r="B186" s="14" t="s">
        <v>3512</v>
      </c>
      <c r="C186" s="14" t="s">
        <v>3297</v>
      </c>
      <c r="D186" s="326" t="s">
        <v>3298</v>
      </c>
      <c r="E186" s="16">
        <v>45946</v>
      </c>
      <c r="F186" s="14" t="s">
        <v>3299</v>
      </c>
      <c r="G186" s="14" t="s">
        <v>3296</v>
      </c>
      <c r="H186" s="14" t="s">
        <v>3207</v>
      </c>
      <c r="I186" s="15">
        <v>862.5</v>
      </c>
      <c r="J186" s="77">
        <v>1</v>
      </c>
      <c r="K186" s="92"/>
    </row>
    <row r="187" spans="1:11" ht="30" x14ac:dyDescent="0.25">
      <c r="A187" s="14" t="s">
        <v>3152</v>
      </c>
      <c r="B187" s="14" t="s">
        <v>3513</v>
      </c>
      <c r="C187" s="14" t="s">
        <v>3290</v>
      </c>
      <c r="D187" s="16">
        <v>45947</v>
      </c>
      <c r="E187" s="16">
        <v>45951</v>
      </c>
      <c r="F187" s="14" t="s">
        <v>3291</v>
      </c>
      <c r="G187" s="14" t="s">
        <v>3287</v>
      </c>
      <c r="H187" s="14" t="s">
        <v>3196</v>
      </c>
      <c r="I187" s="15">
        <v>90</v>
      </c>
      <c r="J187" s="77">
        <v>1</v>
      </c>
      <c r="K187" s="92"/>
    </row>
    <row r="188" spans="1:11" ht="30" x14ac:dyDescent="0.25">
      <c r="A188" s="14" t="s">
        <v>3152</v>
      </c>
      <c r="B188" s="14" t="s">
        <v>3514</v>
      </c>
      <c r="C188" s="14" t="s">
        <v>3323</v>
      </c>
      <c r="D188" s="326" t="s">
        <v>3300</v>
      </c>
      <c r="E188" s="16">
        <v>45952</v>
      </c>
      <c r="F188" s="14" t="s">
        <v>3301</v>
      </c>
      <c r="G188" s="14" t="s">
        <v>3278</v>
      </c>
      <c r="H188" s="14" t="s">
        <v>3133</v>
      </c>
      <c r="I188" s="15">
        <v>693.5</v>
      </c>
      <c r="J188" s="77">
        <v>1</v>
      </c>
      <c r="K188" s="92"/>
    </row>
    <row r="189" spans="1:11" ht="20" x14ac:dyDescent="0.25">
      <c r="A189" s="14" t="s">
        <v>3155</v>
      </c>
      <c r="B189" s="14" t="s">
        <v>3515</v>
      </c>
      <c r="C189" s="14" t="s">
        <v>3208</v>
      </c>
      <c r="D189" s="16">
        <v>45952</v>
      </c>
      <c r="E189" s="16"/>
      <c r="F189" s="14" t="s">
        <v>3209</v>
      </c>
      <c r="G189" s="14" t="s">
        <v>3104</v>
      </c>
      <c r="H189" s="14" t="s">
        <v>3105</v>
      </c>
      <c r="I189" s="15">
        <v>929.77</v>
      </c>
      <c r="J189" s="77">
        <v>3</v>
      </c>
      <c r="K189" s="92"/>
    </row>
    <row r="190" spans="1:11" ht="40" x14ac:dyDescent="0.25">
      <c r="A190" s="14" t="s">
        <v>3152</v>
      </c>
      <c r="B190" s="14" t="s">
        <v>3516</v>
      </c>
      <c r="C190" s="14" t="s">
        <v>3322</v>
      </c>
      <c r="D190" s="326" t="s">
        <v>3303</v>
      </c>
      <c r="E190" s="16">
        <v>45952</v>
      </c>
      <c r="F190" s="14" t="s">
        <v>3304</v>
      </c>
      <c r="G190" s="14" t="s">
        <v>3149</v>
      </c>
      <c r="H190" s="14" t="s">
        <v>3150</v>
      </c>
      <c r="I190" s="15">
        <v>2242.5</v>
      </c>
      <c r="J190" s="77">
        <v>1</v>
      </c>
      <c r="K190" s="92"/>
    </row>
    <row r="191" spans="1:11" ht="12.5" x14ac:dyDescent="0.25">
      <c r="A191" s="14" t="s">
        <v>3152</v>
      </c>
      <c r="B191" s="14" t="s">
        <v>3519</v>
      </c>
      <c r="C191" s="14" t="s">
        <v>3210</v>
      </c>
      <c r="D191" s="16">
        <v>45958</v>
      </c>
      <c r="E191" s="16"/>
      <c r="F191" s="14" t="s">
        <v>3211</v>
      </c>
      <c r="G191" s="14" t="s">
        <v>3037</v>
      </c>
      <c r="H191" s="14" t="s">
        <v>3038</v>
      </c>
      <c r="I191" s="15">
        <v>35.950000000000003</v>
      </c>
      <c r="J191" s="77">
        <v>4</v>
      </c>
      <c r="K191" s="92"/>
    </row>
    <row r="192" spans="1:11" ht="20" x14ac:dyDescent="0.25">
      <c r="A192" s="14" t="s">
        <v>3152</v>
      </c>
      <c r="B192" s="14" t="s">
        <v>3520</v>
      </c>
      <c r="C192" s="14" t="s">
        <v>3120</v>
      </c>
      <c r="D192" s="16">
        <v>45958</v>
      </c>
      <c r="E192" s="16"/>
      <c r="F192" s="14" t="s">
        <v>3212</v>
      </c>
      <c r="G192" s="14" t="s">
        <v>3122</v>
      </c>
      <c r="H192" s="14" t="s">
        <v>3123</v>
      </c>
      <c r="I192" s="15">
        <v>175.99</v>
      </c>
      <c r="J192" s="77">
        <v>4</v>
      </c>
      <c r="K192" s="92"/>
    </row>
    <row r="193" spans="1:11" ht="30" x14ac:dyDescent="0.25">
      <c r="A193" s="14" t="s">
        <v>3152</v>
      </c>
      <c r="B193" s="14" t="s">
        <v>3521</v>
      </c>
      <c r="C193" s="14" t="s">
        <v>3305</v>
      </c>
      <c r="D193" s="326" t="s">
        <v>3306</v>
      </c>
      <c r="E193" s="16">
        <v>45959</v>
      </c>
      <c r="F193" s="14" t="s">
        <v>3214</v>
      </c>
      <c r="G193" s="14" t="s">
        <v>3030</v>
      </c>
      <c r="H193" s="14" t="s">
        <v>3031</v>
      </c>
      <c r="I193" s="15">
        <v>517.5</v>
      </c>
      <c r="J193" s="77">
        <v>1</v>
      </c>
      <c r="K193" s="92"/>
    </row>
    <row r="194" spans="1:11" ht="40" x14ac:dyDescent="0.25">
      <c r="A194" s="14" t="s">
        <v>3152</v>
      </c>
      <c r="B194" s="14" t="s">
        <v>3522</v>
      </c>
      <c r="C194" s="14" t="s">
        <v>3321</v>
      </c>
      <c r="D194" s="326" t="s">
        <v>3307</v>
      </c>
      <c r="E194" s="16">
        <v>45959</v>
      </c>
      <c r="F194" s="14" t="s">
        <v>3310</v>
      </c>
      <c r="G194" s="14" t="s">
        <v>3067</v>
      </c>
      <c r="H194" s="14" t="s">
        <v>3068</v>
      </c>
      <c r="I194" s="15">
        <v>1190</v>
      </c>
      <c r="J194" s="77">
        <v>1</v>
      </c>
      <c r="K194" s="92"/>
    </row>
    <row r="195" spans="1:11" ht="30" x14ac:dyDescent="0.25">
      <c r="A195" s="14" t="s">
        <v>3152</v>
      </c>
      <c r="B195" s="14" t="s">
        <v>3523</v>
      </c>
      <c r="C195" s="14" t="s">
        <v>3308</v>
      </c>
      <c r="D195" s="16">
        <v>45939</v>
      </c>
      <c r="E195" s="16">
        <v>45959</v>
      </c>
      <c r="F195" s="14" t="s">
        <v>3309</v>
      </c>
      <c r="G195" s="14" t="s">
        <v>3360</v>
      </c>
      <c r="H195" s="14" t="s">
        <v>3215</v>
      </c>
      <c r="I195" s="15">
        <v>1552.5</v>
      </c>
      <c r="J195" s="77">
        <v>1</v>
      </c>
      <c r="K195" s="92"/>
    </row>
    <row r="196" spans="1:11" ht="20" x14ac:dyDescent="0.25">
      <c r="A196" s="14" t="s">
        <v>3152</v>
      </c>
      <c r="B196" s="14" t="s">
        <v>3524</v>
      </c>
      <c r="C196" s="14" t="s">
        <v>3216</v>
      </c>
      <c r="D196" s="16">
        <v>45960</v>
      </c>
      <c r="E196" s="16"/>
      <c r="F196" s="14" t="s">
        <v>3217</v>
      </c>
      <c r="G196" s="14" t="s">
        <v>3218</v>
      </c>
      <c r="H196" s="14" t="s">
        <v>3219</v>
      </c>
      <c r="I196" s="15">
        <v>1700</v>
      </c>
      <c r="J196" s="77">
        <v>4</v>
      </c>
      <c r="K196" s="92"/>
    </row>
    <row r="197" spans="1:11" ht="12.5" x14ac:dyDescent="0.25">
      <c r="A197" s="14" t="s">
        <v>3152</v>
      </c>
      <c r="B197" s="14" t="s">
        <v>3525</v>
      </c>
      <c r="C197" s="14" t="s">
        <v>3525</v>
      </c>
      <c r="D197" s="16">
        <v>45961</v>
      </c>
      <c r="E197" s="16"/>
      <c r="F197" s="14" t="s">
        <v>3045</v>
      </c>
      <c r="G197" s="14" t="s">
        <v>3046</v>
      </c>
      <c r="H197" s="14" t="s">
        <v>3047</v>
      </c>
      <c r="I197" s="15">
        <v>3.65</v>
      </c>
      <c r="J197" s="77">
        <v>4</v>
      </c>
      <c r="K197" s="92"/>
    </row>
    <row r="198" spans="1:11" ht="12.5" x14ac:dyDescent="0.25">
      <c r="A198" s="14" t="s">
        <v>3152</v>
      </c>
      <c r="B198" s="14" t="s">
        <v>3527</v>
      </c>
      <c r="C198" s="14" t="s">
        <v>3220</v>
      </c>
      <c r="D198" s="16">
        <v>45961</v>
      </c>
      <c r="E198" s="16"/>
      <c r="F198" s="14" t="s">
        <v>3222</v>
      </c>
      <c r="G198" s="14" t="s">
        <v>3014</v>
      </c>
      <c r="H198" s="14" t="s">
        <v>3015</v>
      </c>
      <c r="I198" s="15">
        <v>300</v>
      </c>
      <c r="J198" s="77">
        <v>5</v>
      </c>
      <c r="K198" s="92"/>
    </row>
    <row r="199" spans="1:11" ht="20" x14ac:dyDescent="0.25">
      <c r="A199" s="14" t="s">
        <v>3152</v>
      </c>
      <c r="B199" s="14" t="s">
        <v>3517</v>
      </c>
      <c r="C199" s="14" t="s">
        <v>3221</v>
      </c>
      <c r="D199" s="16">
        <v>45961</v>
      </c>
      <c r="E199" s="16"/>
      <c r="F199" s="14" t="s">
        <v>3223</v>
      </c>
      <c r="G199" s="14" t="s">
        <v>3116</v>
      </c>
      <c r="H199" s="14" t="s">
        <v>3117</v>
      </c>
      <c r="I199" s="15">
        <v>700</v>
      </c>
      <c r="J199" s="77">
        <v>4</v>
      </c>
      <c r="K199" s="92"/>
    </row>
    <row r="200" spans="1:11" ht="12.5" x14ac:dyDescent="0.25">
      <c r="A200" s="14" t="s">
        <v>3152</v>
      </c>
      <c r="B200" s="14" t="s">
        <v>3528</v>
      </c>
      <c r="C200" s="14" t="s">
        <v>3528</v>
      </c>
      <c r="D200" s="16">
        <v>45961</v>
      </c>
      <c r="E200" s="16"/>
      <c r="F200" s="14" t="s">
        <v>3110</v>
      </c>
      <c r="G200" s="14" t="s">
        <v>3046</v>
      </c>
      <c r="H200" s="14" t="s">
        <v>3047</v>
      </c>
      <c r="I200" s="15">
        <v>13</v>
      </c>
      <c r="J200" s="77">
        <v>4</v>
      </c>
      <c r="K200" s="92"/>
    </row>
    <row r="201" spans="1:11" ht="12.5" x14ac:dyDescent="0.25">
      <c r="A201" s="14" t="s">
        <v>3152</v>
      </c>
      <c r="B201" s="14" t="s">
        <v>3529</v>
      </c>
      <c r="C201" s="14" t="s">
        <v>3529</v>
      </c>
      <c r="D201" s="16">
        <v>45964</v>
      </c>
      <c r="E201" s="16"/>
      <c r="F201" s="14" t="s">
        <v>3254</v>
      </c>
      <c r="G201" s="14" t="s">
        <v>3046</v>
      </c>
      <c r="H201" s="14" t="s">
        <v>3047</v>
      </c>
      <c r="I201" s="15">
        <v>25</v>
      </c>
      <c r="J201" s="77">
        <v>5</v>
      </c>
      <c r="K201" s="92"/>
    </row>
    <row r="202" spans="1:11" ht="12.5" x14ac:dyDescent="0.25">
      <c r="A202" s="14" t="s">
        <v>3152</v>
      </c>
      <c r="B202" s="14" t="s">
        <v>3526</v>
      </c>
      <c r="C202" s="14" t="s">
        <v>3529</v>
      </c>
      <c r="D202" s="16">
        <v>45964</v>
      </c>
      <c r="E202" s="16"/>
      <c r="F202" s="14" t="s">
        <v>3255</v>
      </c>
      <c r="G202" s="14" t="s">
        <v>3046</v>
      </c>
      <c r="H202" s="14" t="s">
        <v>3047</v>
      </c>
      <c r="I202" s="15">
        <v>40</v>
      </c>
      <c r="J202" s="77">
        <v>5</v>
      </c>
      <c r="K202" s="92"/>
    </row>
    <row r="203" spans="1:11" ht="21" x14ac:dyDescent="0.25">
      <c r="A203" s="14" t="s">
        <v>3155</v>
      </c>
      <c r="B203" s="14" t="s">
        <v>3533</v>
      </c>
      <c r="C203" s="14" t="s">
        <v>3228</v>
      </c>
      <c r="D203" s="16">
        <v>45964</v>
      </c>
      <c r="E203" s="16"/>
      <c r="F203" s="14" t="s">
        <v>3265</v>
      </c>
      <c r="G203" s="14"/>
      <c r="H203" s="14" t="s">
        <v>3229</v>
      </c>
      <c r="I203" s="15">
        <v>10011.6</v>
      </c>
      <c r="J203" s="77">
        <v>3</v>
      </c>
      <c r="K203" s="92"/>
    </row>
    <row r="204" spans="1:11" ht="30" x14ac:dyDescent="0.25">
      <c r="A204" s="14" t="s">
        <v>3152</v>
      </c>
      <c r="B204" s="14" t="s">
        <v>3518</v>
      </c>
      <c r="C204" s="14" t="s">
        <v>3311</v>
      </c>
      <c r="D204" s="326" t="s">
        <v>3312</v>
      </c>
      <c r="E204" s="16">
        <v>45965</v>
      </c>
      <c r="F204" s="14" t="s">
        <v>3313</v>
      </c>
      <c r="G204" s="14" t="s">
        <v>3078</v>
      </c>
      <c r="H204" s="14" t="s">
        <v>3079</v>
      </c>
      <c r="I204" s="15">
        <v>287.5</v>
      </c>
      <c r="J204" s="77">
        <v>1</v>
      </c>
      <c r="K204" s="92"/>
    </row>
    <row r="205" spans="1:11" ht="20" x14ac:dyDescent="0.25">
      <c r="A205" s="14" t="s">
        <v>3152</v>
      </c>
      <c r="B205" s="14" t="s">
        <v>3457</v>
      </c>
      <c r="C205" s="14" t="s">
        <v>3230</v>
      </c>
      <c r="D205" s="16">
        <v>45966</v>
      </c>
      <c r="E205" s="16"/>
      <c r="F205" s="14" t="s">
        <v>3158</v>
      </c>
      <c r="G205" s="14" t="s">
        <v>3037</v>
      </c>
      <c r="H205" s="14" t="s">
        <v>3038</v>
      </c>
      <c r="I205" s="15">
        <v>40.869999999999997</v>
      </c>
      <c r="J205" s="77">
        <v>4</v>
      </c>
      <c r="K205" s="92"/>
    </row>
    <row r="206" spans="1:11" ht="20" x14ac:dyDescent="0.25">
      <c r="A206" s="14" t="s">
        <v>3152</v>
      </c>
      <c r="B206" s="14" t="s">
        <v>3535</v>
      </c>
      <c r="C206" s="14" t="s">
        <v>3231</v>
      </c>
      <c r="D206" s="16">
        <v>45966</v>
      </c>
      <c r="E206" s="16"/>
      <c r="F206" s="14" t="s">
        <v>3232</v>
      </c>
      <c r="G206" s="14" t="s">
        <v>3056</v>
      </c>
      <c r="H206" s="14" t="s">
        <v>3057</v>
      </c>
      <c r="I206" s="15">
        <v>123</v>
      </c>
      <c r="J206" s="77">
        <v>5</v>
      </c>
      <c r="K206" s="92"/>
    </row>
    <row r="207" spans="1:11" ht="12.5" x14ac:dyDescent="0.25">
      <c r="A207" s="14" t="s">
        <v>3152</v>
      </c>
      <c r="B207" s="14" t="s">
        <v>3534</v>
      </c>
      <c r="C207" s="14" t="s">
        <v>3236</v>
      </c>
      <c r="D207" s="16">
        <v>45966</v>
      </c>
      <c r="E207" s="16"/>
      <c r="F207" s="14" t="s">
        <v>3234</v>
      </c>
      <c r="G207" s="14"/>
      <c r="H207" s="14" t="s">
        <v>3233</v>
      </c>
      <c r="I207" s="15">
        <v>149</v>
      </c>
      <c r="J207" s="77">
        <v>5</v>
      </c>
      <c r="K207" s="92"/>
    </row>
    <row r="208" spans="1:11" ht="20" x14ac:dyDescent="0.25">
      <c r="A208" s="14" t="s">
        <v>3152</v>
      </c>
      <c r="B208" s="14" t="s">
        <v>3536</v>
      </c>
      <c r="C208" s="14" t="s">
        <v>3237</v>
      </c>
      <c r="D208" s="16">
        <v>45966</v>
      </c>
      <c r="E208" s="16"/>
      <c r="F208" s="14" t="s">
        <v>3235</v>
      </c>
      <c r="G208" s="14"/>
      <c r="H208" s="14" t="s">
        <v>3233</v>
      </c>
      <c r="I208" s="15">
        <v>215.2</v>
      </c>
      <c r="J208" s="77">
        <v>5</v>
      </c>
      <c r="K208" s="92"/>
    </row>
    <row r="209" spans="1:11" ht="12.5" x14ac:dyDescent="0.25">
      <c r="A209" s="14" t="s">
        <v>3152</v>
      </c>
      <c r="B209" s="14" t="s">
        <v>3537</v>
      </c>
      <c r="C209" s="14" t="s">
        <v>3238</v>
      </c>
      <c r="D209" s="16">
        <v>45966</v>
      </c>
      <c r="E209" s="16"/>
      <c r="F209" s="14" t="s">
        <v>3239</v>
      </c>
      <c r="G209" s="14" t="s">
        <v>3164</v>
      </c>
      <c r="H209" s="14" t="s">
        <v>3165</v>
      </c>
      <c r="I209" s="15">
        <v>250</v>
      </c>
      <c r="J209" s="77">
        <v>4</v>
      </c>
      <c r="K209" s="92"/>
    </row>
    <row r="210" spans="1:11" ht="20" x14ac:dyDescent="0.25">
      <c r="A210" s="14" t="s">
        <v>3152</v>
      </c>
      <c r="B210" s="14" t="s">
        <v>3538</v>
      </c>
      <c r="C210" s="14" t="s">
        <v>3240</v>
      </c>
      <c r="D210" s="16">
        <v>45972</v>
      </c>
      <c r="E210" s="16"/>
      <c r="F210" s="14" t="s">
        <v>3241</v>
      </c>
      <c r="G210" s="14" t="s">
        <v>3042</v>
      </c>
      <c r="H210" s="14" t="s">
        <v>3043</v>
      </c>
      <c r="I210" s="15">
        <v>222</v>
      </c>
      <c r="J210" s="77">
        <v>3</v>
      </c>
      <c r="K210" s="92"/>
    </row>
    <row r="211" spans="1:11" ht="20" x14ac:dyDescent="0.25">
      <c r="A211" s="14" t="s">
        <v>3155</v>
      </c>
      <c r="B211" s="14" t="s">
        <v>3539</v>
      </c>
      <c r="C211" s="14" t="s">
        <v>3242</v>
      </c>
      <c r="D211" s="16">
        <v>45972</v>
      </c>
      <c r="E211" s="16"/>
      <c r="F211" s="14" t="s">
        <v>3243</v>
      </c>
      <c r="G211" s="14"/>
      <c r="H211" s="14" t="s">
        <v>2999</v>
      </c>
      <c r="I211" s="15">
        <v>1023</v>
      </c>
      <c r="J211" s="77">
        <v>3</v>
      </c>
      <c r="K211" s="92"/>
    </row>
    <row r="212" spans="1:11" ht="20" x14ac:dyDescent="0.25">
      <c r="A212" s="14" t="s">
        <v>3152</v>
      </c>
      <c r="B212" s="14" t="s">
        <v>3540</v>
      </c>
      <c r="C212" s="14" t="s">
        <v>3244</v>
      </c>
      <c r="D212" s="16">
        <v>45972</v>
      </c>
      <c r="E212" s="16"/>
      <c r="F212" s="14" t="s">
        <v>3245</v>
      </c>
      <c r="G212" s="14" t="s">
        <v>3218</v>
      </c>
      <c r="H212" s="14" t="s">
        <v>3219</v>
      </c>
      <c r="I212" s="15">
        <v>1700</v>
      </c>
      <c r="J212" s="77">
        <v>4</v>
      </c>
      <c r="K212" s="92"/>
    </row>
    <row r="213" spans="1:11" ht="20" x14ac:dyDescent="0.25">
      <c r="A213" s="14" t="s">
        <v>3152</v>
      </c>
      <c r="B213" s="14" t="s">
        <v>3531</v>
      </c>
      <c r="C213" s="14" t="s">
        <v>3246</v>
      </c>
      <c r="D213" s="16">
        <v>45978</v>
      </c>
      <c r="E213" s="16"/>
      <c r="F213" s="14" t="s">
        <v>3247</v>
      </c>
      <c r="G213" s="14" t="s">
        <v>3122</v>
      </c>
      <c r="H213" s="14" t="s">
        <v>3123</v>
      </c>
      <c r="I213" s="15">
        <v>185.83</v>
      </c>
      <c r="J213" s="77">
        <v>4</v>
      </c>
      <c r="K213" s="92"/>
    </row>
    <row r="214" spans="1:11" ht="50" x14ac:dyDescent="0.25">
      <c r="A214" s="14" t="s">
        <v>3152</v>
      </c>
      <c r="B214" s="14" t="s">
        <v>3541</v>
      </c>
      <c r="C214" s="14" t="s">
        <v>3267</v>
      </c>
      <c r="D214" s="326" t="s">
        <v>3268</v>
      </c>
      <c r="E214" s="16">
        <v>45978</v>
      </c>
      <c r="F214" s="14" t="s">
        <v>3248</v>
      </c>
      <c r="G214" s="14"/>
      <c r="H214" s="14" t="s">
        <v>3249</v>
      </c>
      <c r="I214" s="15">
        <v>2064</v>
      </c>
      <c r="J214" s="77">
        <v>3</v>
      </c>
      <c r="K214" s="92"/>
    </row>
    <row r="215" spans="1:11" ht="20" x14ac:dyDescent="0.25">
      <c r="A215" s="14" t="s">
        <v>3155</v>
      </c>
      <c r="B215" s="14" t="s">
        <v>3542</v>
      </c>
      <c r="C215" s="14" t="s">
        <v>3250</v>
      </c>
      <c r="D215" s="16">
        <v>45978</v>
      </c>
      <c r="E215" s="16"/>
      <c r="F215" s="14" t="s">
        <v>3251</v>
      </c>
      <c r="G215" s="14" t="s">
        <v>3252</v>
      </c>
      <c r="H215" s="14" t="s">
        <v>3253</v>
      </c>
      <c r="I215" s="15">
        <v>1910.19</v>
      </c>
      <c r="J215" s="77">
        <v>3</v>
      </c>
      <c r="K215" s="92"/>
    </row>
    <row r="216" spans="1:11" ht="20" x14ac:dyDescent="0.25">
      <c r="A216" s="14" t="s">
        <v>3152</v>
      </c>
      <c r="B216" s="14" t="s">
        <v>3542</v>
      </c>
      <c r="C216" s="14" t="s">
        <v>3250</v>
      </c>
      <c r="D216" s="16">
        <v>45978</v>
      </c>
      <c r="E216" s="16"/>
      <c r="F216" s="14" t="s">
        <v>3266</v>
      </c>
      <c r="G216" s="14" t="s">
        <v>3252</v>
      </c>
      <c r="H216" s="14" t="s">
        <v>3253</v>
      </c>
      <c r="I216" s="15">
        <v>879.45</v>
      </c>
      <c r="J216" s="77">
        <v>2</v>
      </c>
      <c r="K216" s="92"/>
    </row>
    <row r="217" spans="1:11" ht="12.5" x14ac:dyDescent="0.25">
      <c r="A217" s="14" t="s">
        <v>3152</v>
      </c>
      <c r="B217" s="14" t="s">
        <v>3530</v>
      </c>
      <c r="C217" s="14" t="s">
        <v>3530</v>
      </c>
      <c r="D217" s="16">
        <v>45981</v>
      </c>
      <c r="E217" s="16"/>
      <c r="F217" s="14" t="s">
        <v>3254</v>
      </c>
      <c r="G217" s="14" t="s">
        <v>3046</v>
      </c>
      <c r="H217" s="14" t="s">
        <v>3047</v>
      </c>
      <c r="I217" s="15">
        <v>15</v>
      </c>
      <c r="J217" s="77">
        <v>5</v>
      </c>
      <c r="K217" s="92"/>
    </row>
    <row r="218" spans="1:11" ht="12.5" x14ac:dyDescent="0.25">
      <c r="A218" s="14" t="s">
        <v>3152</v>
      </c>
      <c r="B218" s="14" t="s">
        <v>3543</v>
      </c>
      <c r="C218" s="14" t="s">
        <v>3543</v>
      </c>
      <c r="D218" s="16">
        <v>45981</v>
      </c>
      <c r="E218" s="16"/>
      <c r="F218" s="14" t="s">
        <v>3255</v>
      </c>
      <c r="G218" s="14" t="s">
        <v>3046</v>
      </c>
      <c r="H218" s="14" t="s">
        <v>3047</v>
      </c>
      <c r="I218" s="15">
        <v>20</v>
      </c>
      <c r="J218" s="77">
        <v>5</v>
      </c>
      <c r="K218" s="92"/>
    </row>
    <row r="219" spans="1:11" ht="12.5" x14ac:dyDescent="0.25">
      <c r="A219" s="14" t="s">
        <v>3152</v>
      </c>
      <c r="B219" s="14" t="s">
        <v>3544</v>
      </c>
      <c r="C219" s="14" t="s">
        <v>3256</v>
      </c>
      <c r="D219" s="16">
        <v>45981</v>
      </c>
      <c r="E219" s="16"/>
      <c r="F219" s="14" t="s">
        <v>3257</v>
      </c>
      <c r="G219" s="14" t="s">
        <v>3037</v>
      </c>
      <c r="H219" s="14" t="s">
        <v>3038</v>
      </c>
      <c r="I219" s="15">
        <v>36.75</v>
      </c>
      <c r="J219" s="77">
        <v>4</v>
      </c>
      <c r="K219" s="92"/>
    </row>
    <row r="220" spans="1:11" ht="40" x14ac:dyDescent="0.25">
      <c r="A220" s="14" t="s">
        <v>3152</v>
      </c>
      <c r="B220" s="14" t="s">
        <v>3545</v>
      </c>
      <c r="C220" s="14" t="s">
        <v>3314</v>
      </c>
      <c r="D220" s="326" t="s">
        <v>3315</v>
      </c>
      <c r="E220" s="16">
        <v>45981</v>
      </c>
      <c r="F220" s="14" t="s">
        <v>3316</v>
      </c>
      <c r="G220" s="14" t="s">
        <v>3042</v>
      </c>
      <c r="H220" s="14" t="s">
        <v>3043</v>
      </c>
      <c r="I220" s="15">
        <v>805</v>
      </c>
      <c r="J220" s="77">
        <v>1</v>
      </c>
      <c r="K220" s="92"/>
    </row>
    <row r="221" spans="1:11" ht="21" x14ac:dyDescent="0.25">
      <c r="A221" s="14" t="s">
        <v>3155</v>
      </c>
      <c r="B221" s="14" t="s">
        <v>3532</v>
      </c>
      <c r="C221" s="14" t="s">
        <v>3258</v>
      </c>
      <c r="D221" s="16">
        <v>45981</v>
      </c>
      <c r="E221" s="16"/>
      <c r="F221" s="14" t="s">
        <v>3269</v>
      </c>
      <c r="G221" s="14"/>
      <c r="H221" s="14" t="s">
        <v>3229</v>
      </c>
      <c r="I221" s="15">
        <v>843.75</v>
      </c>
      <c r="J221" s="77">
        <v>3</v>
      </c>
      <c r="K221" s="92"/>
    </row>
    <row r="222" spans="1:11" ht="30" x14ac:dyDescent="0.25">
      <c r="A222" s="14" t="s">
        <v>3152</v>
      </c>
      <c r="B222" s="14" t="s">
        <v>3546</v>
      </c>
      <c r="C222" s="14" t="s">
        <v>3320</v>
      </c>
      <c r="D222" s="326" t="s">
        <v>3317</v>
      </c>
      <c r="E222" s="16">
        <v>45981</v>
      </c>
      <c r="F222" s="14" t="s">
        <v>3318</v>
      </c>
      <c r="G222" s="14" t="s">
        <v>3436</v>
      </c>
      <c r="H222" s="14" t="s">
        <v>3259</v>
      </c>
      <c r="I222" s="15">
        <v>980</v>
      </c>
      <c r="J222" s="77">
        <v>1</v>
      </c>
      <c r="K222" s="92"/>
    </row>
    <row r="223" spans="1:11" ht="30" x14ac:dyDescent="0.25">
      <c r="A223" s="14" t="s">
        <v>3152</v>
      </c>
      <c r="B223" s="14" t="s">
        <v>3547</v>
      </c>
      <c r="C223" s="14" t="s">
        <v>3319</v>
      </c>
      <c r="D223" s="326" t="s">
        <v>3335</v>
      </c>
      <c r="E223" s="16">
        <v>45981</v>
      </c>
      <c r="F223" s="14" t="s">
        <v>3260</v>
      </c>
      <c r="G223" s="14" t="s">
        <v>3262</v>
      </c>
      <c r="H223" s="14" t="s">
        <v>3261</v>
      </c>
      <c r="I223" s="15">
        <v>1275</v>
      </c>
      <c r="J223" s="77">
        <v>1</v>
      </c>
      <c r="K223" s="92"/>
    </row>
    <row r="224" spans="1:11" ht="70" x14ac:dyDescent="0.25">
      <c r="A224" s="14" t="s">
        <v>3153</v>
      </c>
      <c r="B224" s="14" t="s">
        <v>3548</v>
      </c>
      <c r="C224" s="14" t="s">
        <v>3395</v>
      </c>
      <c r="D224" s="326" t="s">
        <v>3396</v>
      </c>
      <c r="E224" s="16">
        <v>45981</v>
      </c>
      <c r="F224" s="14" t="s">
        <v>3263</v>
      </c>
      <c r="G224" s="14"/>
      <c r="H224" s="14" t="s">
        <v>3022</v>
      </c>
      <c r="I224" s="15">
        <v>608.1</v>
      </c>
      <c r="J224" s="77"/>
      <c r="K224" s="92"/>
    </row>
    <row r="225" spans="1:11" ht="100" x14ac:dyDescent="0.25">
      <c r="A225" s="14" t="s">
        <v>3153</v>
      </c>
      <c r="B225" s="14" t="s">
        <v>3548</v>
      </c>
      <c r="C225" s="14" t="s">
        <v>3397</v>
      </c>
      <c r="D225" s="326" t="s">
        <v>3398</v>
      </c>
      <c r="E225" s="16">
        <v>45981</v>
      </c>
      <c r="F225" s="14" t="s">
        <v>3263</v>
      </c>
      <c r="G225" s="14"/>
      <c r="H225" s="14" t="s">
        <v>3022</v>
      </c>
      <c r="I225" s="15">
        <v>1174.6600000000001</v>
      </c>
      <c r="J225" s="77"/>
      <c r="K225" s="92"/>
    </row>
    <row r="226" spans="1:11" ht="12.5" x14ac:dyDescent="0.25">
      <c r="A226" s="14" t="s">
        <v>3152</v>
      </c>
      <c r="B226" s="14" t="s">
        <v>3549</v>
      </c>
      <c r="C226" s="14" t="s">
        <v>3549</v>
      </c>
      <c r="D226" s="16">
        <v>45989</v>
      </c>
      <c r="E226" s="16"/>
      <c r="F226" s="14" t="s">
        <v>3045</v>
      </c>
      <c r="G226" s="14" t="s">
        <v>3046</v>
      </c>
      <c r="H226" s="14" t="s">
        <v>3047</v>
      </c>
      <c r="I226" s="15">
        <v>3.65</v>
      </c>
      <c r="J226" s="77">
        <v>4</v>
      </c>
      <c r="K226" s="92"/>
    </row>
    <row r="227" spans="1:11" ht="12.5" x14ac:dyDescent="0.25">
      <c r="A227" s="14" t="s">
        <v>3152</v>
      </c>
      <c r="B227" s="14" t="s">
        <v>3550</v>
      </c>
      <c r="C227" s="14" t="s">
        <v>3550</v>
      </c>
      <c r="D227" s="16">
        <v>45989</v>
      </c>
      <c r="E227" s="16"/>
      <c r="F227" s="14" t="s">
        <v>3110</v>
      </c>
      <c r="G227" s="14" t="s">
        <v>3046</v>
      </c>
      <c r="H227" s="14" t="s">
        <v>3047</v>
      </c>
      <c r="I227" s="15">
        <v>13</v>
      </c>
      <c r="J227" s="77">
        <v>4</v>
      </c>
      <c r="K227" s="92"/>
    </row>
    <row r="228" spans="1:11" ht="12.5" x14ac:dyDescent="0.25">
      <c r="A228" s="14" t="s">
        <v>3152</v>
      </c>
      <c r="B228" s="14" t="s">
        <v>3552</v>
      </c>
      <c r="C228" s="14" t="s">
        <v>3337</v>
      </c>
      <c r="D228" s="16">
        <v>45992</v>
      </c>
      <c r="E228" s="16"/>
      <c r="F228" s="14" t="s">
        <v>3336</v>
      </c>
      <c r="G228" s="14" t="s">
        <v>3014</v>
      </c>
      <c r="H228" s="14" t="s">
        <v>3015</v>
      </c>
      <c r="I228" s="15">
        <v>400</v>
      </c>
      <c r="J228" s="77">
        <v>5</v>
      </c>
      <c r="K228" s="92"/>
    </row>
    <row r="229" spans="1:11" ht="20" x14ac:dyDescent="0.25">
      <c r="A229" s="14" t="s">
        <v>3152</v>
      </c>
      <c r="B229" s="14" t="s">
        <v>3553</v>
      </c>
      <c r="C229" s="14" t="s">
        <v>3338</v>
      </c>
      <c r="D229" s="16">
        <v>45995</v>
      </c>
      <c r="E229" s="16"/>
      <c r="F229" s="14" t="s">
        <v>3339</v>
      </c>
      <c r="G229" s="14" t="s">
        <v>3551</v>
      </c>
      <c r="H229" s="14" t="s">
        <v>3340</v>
      </c>
      <c r="I229" s="15">
        <v>399</v>
      </c>
      <c r="J229" s="77">
        <v>5</v>
      </c>
      <c r="K229" s="92"/>
    </row>
    <row r="230" spans="1:11" ht="30" x14ac:dyDescent="0.25">
      <c r="A230" s="14" t="s">
        <v>3152</v>
      </c>
      <c r="B230" s="14" t="s">
        <v>3554</v>
      </c>
      <c r="C230" s="14" t="s">
        <v>3403</v>
      </c>
      <c r="D230" s="326" t="s">
        <v>3404</v>
      </c>
      <c r="E230" s="16">
        <v>45999</v>
      </c>
      <c r="F230" s="14" t="s">
        <v>3341</v>
      </c>
      <c r="G230" s="14" t="s">
        <v>3405</v>
      </c>
      <c r="H230" s="14" t="s">
        <v>3170</v>
      </c>
      <c r="I230" s="15">
        <v>30</v>
      </c>
      <c r="J230" s="77">
        <v>1</v>
      </c>
      <c r="K230" s="92"/>
    </row>
    <row r="231" spans="1:11" ht="20" x14ac:dyDescent="0.25">
      <c r="A231" s="14" t="s">
        <v>3152</v>
      </c>
      <c r="B231" s="14" t="s">
        <v>3555</v>
      </c>
      <c r="C231" s="14" t="s">
        <v>3408</v>
      </c>
      <c r="D231" s="16">
        <v>45978</v>
      </c>
      <c r="E231" s="16">
        <v>45999</v>
      </c>
      <c r="F231" s="14" t="s">
        <v>3409</v>
      </c>
      <c r="G231" s="14" t="s">
        <v>3406</v>
      </c>
      <c r="H231" s="14" t="s">
        <v>3407</v>
      </c>
      <c r="I231" s="15">
        <v>30</v>
      </c>
      <c r="J231" s="77">
        <v>1</v>
      </c>
      <c r="K231" s="92"/>
    </row>
    <row r="232" spans="1:11" ht="20" x14ac:dyDescent="0.25">
      <c r="A232" s="14" t="s">
        <v>3152</v>
      </c>
      <c r="B232" s="14" t="s">
        <v>3556</v>
      </c>
      <c r="C232" s="14" t="s">
        <v>3342</v>
      </c>
      <c r="D232" s="16">
        <v>45999</v>
      </c>
      <c r="E232" s="16"/>
      <c r="F232" s="14" t="s">
        <v>3343</v>
      </c>
      <c r="G232" s="14" t="s">
        <v>3056</v>
      </c>
      <c r="H232" s="14" t="s">
        <v>3057</v>
      </c>
      <c r="I232" s="15">
        <v>123</v>
      </c>
      <c r="J232" s="77">
        <v>5</v>
      </c>
      <c r="K232" s="92"/>
    </row>
    <row r="233" spans="1:11" ht="12.5" x14ac:dyDescent="0.25">
      <c r="A233" s="14" t="s">
        <v>3152</v>
      </c>
      <c r="B233" s="14" t="s">
        <v>3557</v>
      </c>
      <c r="C233" s="14" t="s">
        <v>3344</v>
      </c>
      <c r="D233" s="16">
        <v>45999</v>
      </c>
      <c r="E233" s="16"/>
      <c r="F233" s="14" t="s">
        <v>3345</v>
      </c>
      <c r="G233" s="14" t="s">
        <v>3164</v>
      </c>
      <c r="H233" s="14" t="s">
        <v>3165</v>
      </c>
      <c r="I233" s="15">
        <v>250</v>
      </c>
      <c r="J233" s="77">
        <v>4</v>
      </c>
      <c r="K233" s="92"/>
    </row>
    <row r="234" spans="1:11" ht="20" x14ac:dyDescent="0.25">
      <c r="A234" s="14" t="s">
        <v>3152</v>
      </c>
      <c r="B234" s="14" t="s">
        <v>3558</v>
      </c>
      <c r="C234" s="14" t="s">
        <v>3346</v>
      </c>
      <c r="D234" s="16">
        <v>45999</v>
      </c>
      <c r="E234" s="16"/>
      <c r="F234" s="14" t="s">
        <v>3347</v>
      </c>
      <c r="G234" s="14" t="s">
        <v>3116</v>
      </c>
      <c r="H234" s="14" t="s">
        <v>3117</v>
      </c>
      <c r="I234" s="15">
        <v>700</v>
      </c>
      <c r="J234" s="77">
        <v>4</v>
      </c>
      <c r="K234" s="92"/>
    </row>
    <row r="235" spans="1:11" ht="20" x14ac:dyDescent="0.25">
      <c r="A235" s="14" t="s">
        <v>3155</v>
      </c>
      <c r="B235" s="14" t="s">
        <v>3559</v>
      </c>
      <c r="C235" s="14" t="s">
        <v>3348</v>
      </c>
      <c r="D235" s="16">
        <v>45999</v>
      </c>
      <c r="E235" s="16"/>
      <c r="F235" s="14" t="s">
        <v>3349</v>
      </c>
      <c r="G235" s="14" t="s">
        <v>3350</v>
      </c>
      <c r="H235" s="14" t="s">
        <v>3351</v>
      </c>
      <c r="I235" s="15">
        <v>3111.69</v>
      </c>
      <c r="J235" s="77">
        <v>3</v>
      </c>
      <c r="K235" s="92"/>
    </row>
    <row r="236" spans="1:11" ht="12.5" x14ac:dyDescent="0.25">
      <c r="A236" s="14" t="s">
        <v>3152</v>
      </c>
      <c r="B236" s="14" t="s">
        <v>3559</v>
      </c>
      <c r="C236" s="14" t="s">
        <v>3348</v>
      </c>
      <c r="D236" s="16">
        <v>45999</v>
      </c>
      <c r="E236" s="16"/>
      <c r="F236" s="14" t="s">
        <v>3352</v>
      </c>
      <c r="G236" s="14" t="s">
        <v>3350</v>
      </c>
      <c r="H236" s="14" t="s">
        <v>3351</v>
      </c>
      <c r="I236" s="15">
        <v>1032.31</v>
      </c>
      <c r="J236" s="77">
        <v>2</v>
      </c>
      <c r="K236" s="92"/>
    </row>
    <row r="237" spans="1:11" ht="12.5" x14ac:dyDescent="0.25">
      <c r="A237" s="14" t="s">
        <v>3152</v>
      </c>
      <c r="B237" s="14" t="s">
        <v>3560</v>
      </c>
      <c r="C237" s="14" t="s">
        <v>3344</v>
      </c>
      <c r="D237" s="16">
        <v>46000</v>
      </c>
      <c r="E237" s="16"/>
      <c r="F237" s="14" t="s">
        <v>3345</v>
      </c>
      <c r="G237" s="14" t="s">
        <v>3164</v>
      </c>
      <c r="H237" s="14" t="s">
        <v>3165</v>
      </c>
      <c r="I237" s="15">
        <v>30</v>
      </c>
      <c r="J237" s="77">
        <v>4</v>
      </c>
      <c r="K237" s="92"/>
    </row>
    <row r="238" spans="1:11" ht="20" x14ac:dyDescent="0.25">
      <c r="A238" s="14" t="s">
        <v>3152</v>
      </c>
      <c r="B238" s="14" t="s">
        <v>3562</v>
      </c>
      <c r="C238" s="14" t="s">
        <v>3410</v>
      </c>
      <c r="D238" s="16">
        <v>46011</v>
      </c>
      <c r="E238" s="16">
        <v>46000</v>
      </c>
      <c r="F238" s="14" t="s">
        <v>3411</v>
      </c>
      <c r="G238" s="14" t="s">
        <v>3412</v>
      </c>
      <c r="H238" s="14" t="s">
        <v>3353</v>
      </c>
      <c r="I238" s="15">
        <v>90</v>
      </c>
      <c r="J238" s="77">
        <v>1</v>
      </c>
      <c r="K238" s="92"/>
    </row>
    <row r="239" spans="1:11" ht="20" x14ac:dyDescent="0.25">
      <c r="A239" s="14" t="s">
        <v>3152</v>
      </c>
      <c r="B239" s="14" t="s">
        <v>3564</v>
      </c>
      <c r="C239" s="14" t="s">
        <v>3354</v>
      </c>
      <c r="D239" s="16">
        <v>45990</v>
      </c>
      <c r="E239" s="16">
        <v>46000</v>
      </c>
      <c r="F239" s="14" t="s">
        <v>3358</v>
      </c>
      <c r="G239" s="14" t="s">
        <v>3292</v>
      </c>
      <c r="H239" s="14" t="s">
        <v>3198</v>
      </c>
      <c r="I239" s="15">
        <v>196</v>
      </c>
      <c r="J239" s="77">
        <v>2</v>
      </c>
      <c r="K239" s="92"/>
    </row>
    <row r="240" spans="1:11" ht="20" x14ac:dyDescent="0.25">
      <c r="A240" s="14" t="s">
        <v>3152</v>
      </c>
      <c r="B240" s="14" t="s">
        <v>3563</v>
      </c>
      <c r="C240" s="14" t="s">
        <v>3355</v>
      </c>
      <c r="D240" s="16">
        <v>45996</v>
      </c>
      <c r="E240" s="16">
        <v>46000</v>
      </c>
      <c r="F240" s="14" t="s">
        <v>3359</v>
      </c>
      <c r="G240" s="14" t="s">
        <v>3296</v>
      </c>
      <c r="H240" s="14" t="s">
        <v>3207</v>
      </c>
      <c r="I240" s="15">
        <v>200</v>
      </c>
      <c r="J240" s="77">
        <v>2</v>
      </c>
      <c r="K240" s="92"/>
    </row>
    <row r="241" spans="1:11" ht="20" x14ac:dyDescent="0.25">
      <c r="A241" s="14" t="s">
        <v>3152</v>
      </c>
      <c r="B241" s="14" t="s">
        <v>3565</v>
      </c>
      <c r="C241" s="14" t="s">
        <v>3356</v>
      </c>
      <c r="D241" s="16">
        <v>45996</v>
      </c>
      <c r="E241" s="16">
        <v>46000</v>
      </c>
      <c r="F241" s="14" t="s">
        <v>3357</v>
      </c>
      <c r="G241" s="14" t="s">
        <v>3360</v>
      </c>
      <c r="H241" s="14" t="s">
        <v>3215</v>
      </c>
      <c r="I241" s="15">
        <v>300</v>
      </c>
      <c r="J241" s="77">
        <v>2</v>
      </c>
      <c r="K241" s="92"/>
    </row>
    <row r="242" spans="1:11" ht="50" x14ac:dyDescent="0.25">
      <c r="A242" s="14" t="s">
        <v>3152</v>
      </c>
      <c r="B242" s="14" t="s">
        <v>3566</v>
      </c>
      <c r="C242" s="14" t="s">
        <v>3413</v>
      </c>
      <c r="D242" s="326" t="s">
        <v>3414</v>
      </c>
      <c r="E242" s="16">
        <v>46000</v>
      </c>
      <c r="F242" s="14" t="s">
        <v>3415</v>
      </c>
      <c r="G242" s="14" t="s">
        <v>3280</v>
      </c>
      <c r="H242" s="14" t="s">
        <v>3142</v>
      </c>
      <c r="I242" s="15">
        <v>935</v>
      </c>
      <c r="J242" s="77">
        <v>1</v>
      </c>
      <c r="K242" s="92"/>
    </row>
    <row r="243" spans="1:11" ht="70" x14ac:dyDescent="0.25">
      <c r="A243" s="14" t="s">
        <v>3152</v>
      </c>
      <c r="B243" s="14" t="s">
        <v>3561</v>
      </c>
      <c r="C243" s="14" t="s">
        <v>3416</v>
      </c>
      <c r="D243" s="326" t="s">
        <v>3417</v>
      </c>
      <c r="E243" s="16">
        <v>46000</v>
      </c>
      <c r="F243" s="14" t="s">
        <v>3418</v>
      </c>
      <c r="G243" s="14" t="s">
        <v>3419</v>
      </c>
      <c r="H243" s="14" t="s">
        <v>3361</v>
      </c>
      <c r="I243" s="15">
        <v>4060</v>
      </c>
      <c r="J243" s="77">
        <v>1</v>
      </c>
      <c r="K243" s="92"/>
    </row>
    <row r="244" spans="1:11" ht="12.5" x14ac:dyDescent="0.25">
      <c r="A244" s="14" t="s">
        <v>3152</v>
      </c>
      <c r="B244" s="14" t="s">
        <v>3567</v>
      </c>
      <c r="C244" s="14" t="s">
        <v>3362</v>
      </c>
      <c r="D244" s="16">
        <v>46006</v>
      </c>
      <c r="E244" s="16"/>
      <c r="F244" s="14" t="s">
        <v>3363</v>
      </c>
      <c r="G244" s="14" t="s">
        <v>3364</v>
      </c>
      <c r="H244" s="14" t="s">
        <v>3365</v>
      </c>
      <c r="I244" s="15">
        <v>100</v>
      </c>
      <c r="J244" s="77">
        <v>5</v>
      </c>
      <c r="K244" s="92"/>
    </row>
    <row r="245" spans="1:11" ht="20" x14ac:dyDescent="0.25">
      <c r="A245" s="14" t="s">
        <v>3152</v>
      </c>
      <c r="B245" s="14" t="s">
        <v>3568</v>
      </c>
      <c r="C245" s="14" t="s">
        <v>3366</v>
      </c>
      <c r="D245" s="16">
        <v>46006</v>
      </c>
      <c r="E245" s="16"/>
      <c r="F245" s="14" t="s">
        <v>3367</v>
      </c>
      <c r="G245" s="14" t="s">
        <v>3218</v>
      </c>
      <c r="H245" s="14" t="s">
        <v>3219</v>
      </c>
      <c r="I245" s="15">
        <v>1700</v>
      </c>
      <c r="J245" s="77">
        <v>4</v>
      </c>
      <c r="K245" s="92"/>
    </row>
    <row r="246" spans="1:11" ht="20" x14ac:dyDescent="0.25">
      <c r="A246" s="14" t="s">
        <v>3152</v>
      </c>
      <c r="B246" s="14" t="s">
        <v>3569</v>
      </c>
      <c r="C246" s="14" t="s">
        <v>3368</v>
      </c>
      <c r="D246" s="16">
        <v>45996</v>
      </c>
      <c r="E246" s="16">
        <v>46007</v>
      </c>
      <c r="F246" s="14" t="s">
        <v>3369</v>
      </c>
      <c r="G246" s="14" t="s">
        <v>3280</v>
      </c>
      <c r="H246" s="14" t="s">
        <v>3142</v>
      </c>
      <c r="I246" s="15">
        <v>100</v>
      </c>
      <c r="J246" s="77">
        <v>2</v>
      </c>
      <c r="K246" s="92"/>
    </row>
    <row r="247" spans="1:11" ht="30" x14ac:dyDescent="0.25">
      <c r="A247" s="14" t="s">
        <v>3152</v>
      </c>
      <c r="B247" s="14" t="s">
        <v>3570</v>
      </c>
      <c r="C247" s="14" t="s">
        <v>3421</v>
      </c>
      <c r="D247" s="326" t="s">
        <v>3422</v>
      </c>
      <c r="E247" s="16">
        <v>46007</v>
      </c>
      <c r="F247" s="14" t="s">
        <v>3423</v>
      </c>
      <c r="G247" s="14" t="s">
        <v>3420</v>
      </c>
      <c r="H247" s="14" t="s">
        <v>3370</v>
      </c>
      <c r="I247" s="15">
        <v>120</v>
      </c>
      <c r="J247" s="77">
        <v>1</v>
      </c>
      <c r="K247" s="92"/>
    </row>
    <row r="248" spans="1:11" ht="20" x14ac:dyDescent="0.25">
      <c r="A248" s="14" t="s">
        <v>3152</v>
      </c>
      <c r="B248" s="14" t="s">
        <v>3571</v>
      </c>
      <c r="C248" s="14" t="s">
        <v>3371</v>
      </c>
      <c r="D248" s="16">
        <v>45997</v>
      </c>
      <c r="E248" s="16">
        <v>46007</v>
      </c>
      <c r="F248" s="14" t="s">
        <v>3372</v>
      </c>
      <c r="G248" s="14" t="s">
        <v>3373</v>
      </c>
      <c r="H248" s="14" t="s">
        <v>3374</v>
      </c>
      <c r="I248" s="15">
        <v>200</v>
      </c>
      <c r="J248" s="77">
        <v>2</v>
      </c>
      <c r="K248" s="92"/>
    </row>
    <row r="249" spans="1:11" ht="20" x14ac:dyDescent="0.25">
      <c r="A249" s="14" t="s">
        <v>3152</v>
      </c>
      <c r="B249" s="14" t="s">
        <v>3572</v>
      </c>
      <c r="C249" s="14" t="s">
        <v>3376</v>
      </c>
      <c r="D249" s="326" t="s">
        <v>3377</v>
      </c>
      <c r="E249" s="16">
        <v>46007</v>
      </c>
      <c r="F249" s="14" t="s">
        <v>3375</v>
      </c>
      <c r="G249" s="14" t="s">
        <v>3419</v>
      </c>
      <c r="H249" s="14" t="s">
        <v>3361</v>
      </c>
      <c r="I249" s="15">
        <v>300</v>
      </c>
      <c r="J249" s="77">
        <v>2</v>
      </c>
      <c r="K249" s="92"/>
    </row>
    <row r="250" spans="1:11" ht="50" x14ac:dyDescent="0.25">
      <c r="A250" s="14" t="s">
        <v>3152</v>
      </c>
      <c r="B250" s="14" t="s">
        <v>3573</v>
      </c>
      <c r="C250" s="14" t="s">
        <v>3425</v>
      </c>
      <c r="D250" s="326" t="s">
        <v>3426</v>
      </c>
      <c r="E250" s="16">
        <v>46009</v>
      </c>
      <c r="F250" s="14" t="s">
        <v>3424</v>
      </c>
      <c r="G250" s="14" t="s">
        <v>3276</v>
      </c>
      <c r="H250" s="14" t="s">
        <v>3378</v>
      </c>
      <c r="I250" s="15">
        <v>495</v>
      </c>
      <c r="J250" s="77">
        <v>1</v>
      </c>
      <c r="K250" s="92"/>
    </row>
    <row r="251" spans="1:11" ht="30" x14ac:dyDescent="0.25">
      <c r="A251" s="14" t="s">
        <v>3152</v>
      </c>
      <c r="B251" s="14" t="s">
        <v>3574</v>
      </c>
      <c r="C251" s="14" t="s">
        <v>3430</v>
      </c>
      <c r="D251" s="16">
        <v>45757</v>
      </c>
      <c r="E251" s="16">
        <v>46009</v>
      </c>
      <c r="F251" s="14" t="s">
        <v>3431</v>
      </c>
      <c r="G251" s="14" t="s">
        <v>3429</v>
      </c>
      <c r="H251" s="14" t="s">
        <v>3379</v>
      </c>
      <c r="I251" s="15">
        <v>980</v>
      </c>
      <c r="J251" s="77">
        <v>1</v>
      </c>
      <c r="K251" s="92"/>
    </row>
    <row r="252" spans="1:11" ht="20" x14ac:dyDescent="0.25">
      <c r="A252" s="14" t="s">
        <v>3152</v>
      </c>
      <c r="B252" s="14" t="s">
        <v>3575</v>
      </c>
      <c r="C252" s="14" t="s">
        <v>3435</v>
      </c>
      <c r="D252" s="16">
        <v>45904</v>
      </c>
      <c r="E252" s="16">
        <v>46009</v>
      </c>
      <c r="F252" s="14" t="s">
        <v>3434</v>
      </c>
      <c r="G252" s="14"/>
      <c r="H252" s="14" t="s">
        <v>3380</v>
      </c>
      <c r="I252" s="15">
        <v>30</v>
      </c>
      <c r="J252" s="77">
        <v>1</v>
      </c>
      <c r="K252" s="92"/>
    </row>
    <row r="253" spans="1:11" ht="20" x14ac:dyDescent="0.25">
      <c r="A253" s="14" t="s">
        <v>3152</v>
      </c>
      <c r="B253" s="14" t="s">
        <v>3576</v>
      </c>
      <c r="C253" s="14" t="s">
        <v>3432</v>
      </c>
      <c r="D253" s="16">
        <v>45742</v>
      </c>
      <c r="E253" s="16">
        <v>46013</v>
      </c>
      <c r="F253" s="14" t="s">
        <v>3433</v>
      </c>
      <c r="G253" s="14" t="s">
        <v>2627</v>
      </c>
      <c r="H253" s="14" t="s">
        <v>3381</v>
      </c>
      <c r="I253" s="15">
        <v>180</v>
      </c>
      <c r="J253" s="77">
        <v>1</v>
      </c>
      <c r="K253" s="92"/>
    </row>
    <row r="254" spans="1:11" ht="100" x14ac:dyDescent="0.25">
      <c r="A254" s="14" t="s">
        <v>3153</v>
      </c>
      <c r="B254" s="14" t="s">
        <v>3577</v>
      </c>
      <c r="C254" s="14" t="s">
        <v>3400</v>
      </c>
      <c r="D254" s="326" t="s">
        <v>3399</v>
      </c>
      <c r="E254" s="16">
        <v>46013</v>
      </c>
      <c r="F254" s="14" t="s">
        <v>3382</v>
      </c>
      <c r="G254" s="14"/>
      <c r="H254" s="14" t="s">
        <v>3022</v>
      </c>
      <c r="I254" s="15">
        <v>1999.47</v>
      </c>
      <c r="J254" s="77"/>
      <c r="K254" s="92"/>
    </row>
    <row r="255" spans="1:11" ht="12.5" x14ac:dyDescent="0.25">
      <c r="A255" s="14" t="s">
        <v>3152</v>
      </c>
      <c r="B255" s="14" t="s">
        <v>3579</v>
      </c>
      <c r="C255" s="14" t="s">
        <v>3383</v>
      </c>
      <c r="D255" s="16">
        <v>46014</v>
      </c>
      <c r="E255" s="16"/>
      <c r="F255" s="14" t="s">
        <v>3384</v>
      </c>
      <c r="G255" s="14" t="s">
        <v>3037</v>
      </c>
      <c r="H255" s="14" t="s">
        <v>3038</v>
      </c>
      <c r="I255" s="15">
        <v>35.549999999999997</v>
      </c>
      <c r="J255" s="77">
        <v>4</v>
      </c>
      <c r="K255" s="92"/>
    </row>
    <row r="256" spans="1:11" ht="20" x14ac:dyDescent="0.25">
      <c r="A256" s="14" t="s">
        <v>3152</v>
      </c>
      <c r="B256" s="14" t="s">
        <v>3580</v>
      </c>
      <c r="C256" s="14" t="s">
        <v>3246</v>
      </c>
      <c r="D256" s="16">
        <v>46014</v>
      </c>
      <c r="E256" s="16"/>
      <c r="F256" s="14" t="s">
        <v>3385</v>
      </c>
      <c r="G256" s="14" t="s">
        <v>3122</v>
      </c>
      <c r="H256" s="14" t="s">
        <v>3123</v>
      </c>
      <c r="I256" s="15">
        <v>177.93</v>
      </c>
      <c r="J256" s="77">
        <v>4</v>
      </c>
      <c r="K256" s="92"/>
    </row>
    <row r="257" spans="1:11" ht="20" x14ac:dyDescent="0.25">
      <c r="A257" s="14" t="s">
        <v>3152</v>
      </c>
      <c r="B257" s="14" t="s">
        <v>3581</v>
      </c>
      <c r="C257" s="14" t="s">
        <v>3386</v>
      </c>
      <c r="D257" s="16">
        <v>46014</v>
      </c>
      <c r="E257" s="16"/>
      <c r="F257" s="14" t="s">
        <v>3387</v>
      </c>
      <c r="G257" s="14" t="s">
        <v>3116</v>
      </c>
      <c r="H257" s="14" t="s">
        <v>3117</v>
      </c>
      <c r="I257" s="15">
        <v>700</v>
      </c>
      <c r="J257" s="77">
        <v>4</v>
      </c>
      <c r="K257" s="92"/>
    </row>
    <row r="258" spans="1:11" ht="30" x14ac:dyDescent="0.25">
      <c r="A258" s="14" t="s">
        <v>3152</v>
      </c>
      <c r="B258" s="14" t="s">
        <v>3582</v>
      </c>
      <c r="C258" s="14" t="s">
        <v>267</v>
      </c>
      <c r="D258" s="326">
        <v>45993</v>
      </c>
      <c r="E258" s="16">
        <v>46020</v>
      </c>
      <c r="F258" s="14" t="s">
        <v>3388</v>
      </c>
      <c r="G258" s="14" t="s">
        <v>3277</v>
      </c>
      <c r="H258" s="14" t="s">
        <v>3128</v>
      </c>
      <c r="I258" s="15">
        <v>30</v>
      </c>
      <c r="J258" s="77">
        <v>1</v>
      </c>
      <c r="K258" s="92"/>
    </row>
    <row r="259" spans="1:11" ht="30" x14ac:dyDescent="0.25">
      <c r="A259" s="14" t="s">
        <v>3152</v>
      </c>
      <c r="B259" s="14" t="s">
        <v>3583</v>
      </c>
      <c r="C259" s="14" t="s">
        <v>3427</v>
      </c>
      <c r="D259" s="326" t="s">
        <v>3428</v>
      </c>
      <c r="E259" s="16">
        <v>46020</v>
      </c>
      <c r="F259" s="14" t="s">
        <v>3389</v>
      </c>
      <c r="G259" s="14" t="s">
        <v>3276</v>
      </c>
      <c r="H259" s="14" t="s">
        <v>3378</v>
      </c>
      <c r="I259" s="15">
        <v>270</v>
      </c>
      <c r="J259" s="77">
        <v>1</v>
      </c>
      <c r="K259" s="92"/>
    </row>
    <row r="260" spans="1:11" ht="60" x14ac:dyDescent="0.25">
      <c r="A260" s="14" t="s">
        <v>3153</v>
      </c>
      <c r="B260" s="14" t="s">
        <v>3584</v>
      </c>
      <c r="C260" s="14" t="s">
        <v>3401</v>
      </c>
      <c r="D260" s="326" t="s">
        <v>3402</v>
      </c>
      <c r="E260" s="16">
        <v>46020</v>
      </c>
      <c r="F260" s="14" t="s">
        <v>3390</v>
      </c>
      <c r="G260" s="14"/>
      <c r="H260" s="14" t="s">
        <v>3022</v>
      </c>
      <c r="I260" s="15">
        <v>2678.39</v>
      </c>
      <c r="J260" s="77"/>
      <c r="K260" s="92"/>
    </row>
    <row r="261" spans="1:11" ht="12.5" x14ac:dyDescent="0.25">
      <c r="A261" s="14" t="s">
        <v>3152</v>
      </c>
      <c r="B261" s="14" t="s">
        <v>3585</v>
      </c>
      <c r="C261" s="14" t="s">
        <v>3391</v>
      </c>
      <c r="D261" s="16">
        <v>46020</v>
      </c>
      <c r="E261" s="16"/>
      <c r="F261" s="14" t="s">
        <v>3392</v>
      </c>
      <c r="G261" s="14" t="s">
        <v>3350</v>
      </c>
      <c r="H261" s="14" t="s">
        <v>3351</v>
      </c>
      <c r="I261" s="15">
        <v>6720</v>
      </c>
      <c r="J261" s="77">
        <v>2</v>
      </c>
      <c r="K261" s="92"/>
    </row>
    <row r="262" spans="1:11" ht="12.5" x14ac:dyDescent="0.25">
      <c r="A262" s="14" t="s">
        <v>3152</v>
      </c>
      <c r="B262" s="14" t="s">
        <v>3586</v>
      </c>
      <c r="C262" s="14" t="s">
        <v>3393</v>
      </c>
      <c r="D262" s="16">
        <v>46021</v>
      </c>
      <c r="E262" s="16"/>
      <c r="F262" s="14" t="s">
        <v>3394</v>
      </c>
      <c r="G262" s="14" t="s">
        <v>3014</v>
      </c>
      <c r="H262" s="14" t="s">
        <v>3015</v>
      </c>
      <c r="I262" s="15">
        <v>300</v>
      </c>
      <c r="J262" s="77">
        <v>5</v>
      </c>
      <c r="K262" s="92"/>
    </row>
    <row r="263" spans="1:11" ht="12.5" x14ac:dyDescent="0.25">
      <c r="A263" s="14" t="s">
        <v>3152</v>
      </c>
      <c r="B263" s="14" t="s">
        <v>3587</v>
      </c>
      <c r="C263" s="14" t="s">
        <v>3587</v>
      </c>
      <c r="D263" s="16">
        <v>46022</v>
      </c>
      <c r="E263" s="16"/>
      <c r="F263" s="14" t="s">
        <v>3045</v>
      </c>
      <c r="G263" s="14" t="s">
        <v>3046</v>
      </c>
      <c r="H263" s="14" t="s">
        <v>3047</v>
      </c>
      <c r="I263" s="15">
        <v>3.65</v>
      </c>
      <c r="J263" s="77">
        <v>4</v>
      </c>
      <c r="K263" s="92"/>
    </row>
    <row r="264" spans="1:11" ht="12.5" x14ac:dyDescent="0.25">
      <c r="A264" s="14" t="s">
        <v>3152</v>
      </c>
      <c r="B264" s="14" t="s">
        <v>3578</v>
      </c>
      <c r="C264" s="14" t="s">
        <v>3578</v>
      </c>
      <c r="D264" s="16">
        <v>46022</v>
      </c>
      <c r="E264" s="16"/>
      <c r="F264" s="14" t="s">
        <v>3110</v>
      </c>
      <c r="G264" s="14" t="s">
        <v>3046</v>
      </c>
      <c r="H264" s="14" t="s">
        <v>3047</v>
      </c>
      <c r="I264" s="15">
        <v>13</v>
      </c>
      <c r="J264" s="77">
        <v>4</v>
      </c>
      <c r="K264" s="92"/>
    </row>
    <row r="265" spans="1:11" ht="20" x14ac:dyDescent="0.25">
      <c r="A265" s="14" t="s">
        <v>3152</v>
      </c>
      <c r="B265" s="14" t="s">
        <v>3618</v>
      </c>
      <c r="C265" s="14" t="s">
        <v>3437</v>
      </c>
      <c r="D265" s="16">
        <v>46029</v>
      </c>
      <c r="E265" s="16"/>
      <c r="F265" s="14" t="s">
        <v>3438</v>
      </c>
      <c r="G265" s="14" t="s">
        <v>3218</v>
      </c>
      <c r="H265" s="14" t="s">
        <v>3219</v>
      </c>
      <c r="I265" s="15">
        <v>1700</v>
      </c>
      <c r="J265" s="77">
        <v>5</v>
      </c>
      <c r="K265" s="92"/>
    </row>
    <row r="266" spans="1:11" ht="12.5" x14ac:dyDescent="0.25">
      <c r="A266" s="14" t="s">
        <v>3152</v>
      </c>
      <c r="B266" s="14" t="s">
        <v>3619</v>
      </c>
      <c r="C266" s="14" t="s">
        <v>3439</v>
      </c>
      <c r="D266" s="16">
        <v>46041</v>
      </c>
      <c r="E266" s="16"/>
      <c r="F266" s="14" t="s">
        <v>3440</v>
      </c>
      <c r="G266" s="14" t="s">
        <v>3441</v>
      </c>
      <c r="H266" s="14" t="s">
        <v>3442</v>
      </c>
      <c r="I266" s="15">
        <v>5372.4</v>
      </c>
      <c r="J266" s="77">
        <v>3</v>
      </c>
      <c r="K266" s="92"/>
    </row>
    <row r="267" spans="1:11" ht="12.5" x14ac:dyDescent="0.25">
      <c r="A267" s="14" t="s">
        <v>3152</v>
      </c>
      <c r="B267" s="14" t="s">
        <v>3620</v>
      </c>
      <c r="C267" s="14" t="s">
        <v>3628</v>
      </c>
      <c r="D267" s="16">
        <v>46057</v>
      </c>
      <c r="E267" s="16"/>
      <c r="F267" s="14" t="s">
        <v>3443</v>
      </c>
      <c r="G267" s="14" t="s">
        <v>3010</v>
      </c>
      <c r="H267" s="14" t="s">
        <v>3011</v>
      </c>
      <c r="I267" s="15">
        <v>430.42</v>
      </c>
      <c r="J267" s="77">
        <v>5</v>
      </c>
      <c r="K267" s="92"/>
    </row>
    <row r="268" spans="1:11" ht="12.5" x14ac:dyDescent="0.25">
      <c r="A268" s="14" t="s">
        <v>3152</v>
      </c>
      <c r="B268" s="14" t="s">
        <v>3624</v>
      </c>
      <c r="C268" s="14" t="s">
        <v>3606</v>
      </c>
      <c r="D268" s="16">
        <v>46058</v>
      </c>
      <c r="E268" s="16"/>
      <c r="F268" s="14" t="s">
        <v>3607</v>
      </c>
      <c r="G268" s="14" t="s">
        <v>3164</v>
      </c>
      <c r="H268" s="14" t="s">
        <v>3165</v>
      </c>
      <c r="I268" s="15">
        <v>250</v>
      </c>
      <c r="J268" s="77">
        <v>4</v>
      </c>
      <c r="K268" s="92"/>
    </row>
    <row r="269" spans="1:11" ht="12.5" x14ac:dyDescent="0.25">
      <c r="A269" s="14" t="s">
        <v>3152</v>
      </c>
      <c r="B269" s="14" t="s">
        <v>3625</v>
      </c>
      <c r="C269" s="14" t="s">
        <v>3608</v>
      </c>
      <c r="D269" s="16">
        <v>46058</v>
      </c>
      <c r="E269" s="16"/>
      <c r="F269" s="14" t="s">
        <v>3609</v>
      </c>
      <c r="G269" s="14" t="s">
        <v>3014</v>
      </c>
      <c r="H269" s="14" t="s">
        <v>3015</v>
      </c>
      <c r="I269" s="15">
        <v>520</v>
      </c>
      <c r="J269" s="77">
        <v>5</v>
      </c>
      <c r="K269" s="92"/>
    </row>
    <row r="270" spans="1:11" ht="20" x14ac:dyDescent="0.25">
      <c r="A270" s="14" t="s">
        <v>3152</v>
      </c>
      <c r="B270" s="14" t="s">
        <v>3626</v>
      </c>
      <c r="C270" s="14" t="s">
        <v>3610</v>
      </c>
      <c r="D270" s="16">
        <v>46058</v>
      </c>
      <c r="E270" s="16"/>
      <c r="F270" s="14" t="s">
        <v>3611</v>
      </c>
      <c r="G270" s="14" t="s">
        <v>3116</v>
      </c>
      <c r="H270" s="14" t="s">
        <v>3117</v>
      </c>
      <c r="I270" s="15">
        <v>700</v>
      </c>
      <c r="J270" s="77">
        <v>4</v>
      </c>
      <c r="K270" s="92"/>
    </row>
    <row r="271" spans="1:11" ht="12.5" x14ac:dyDescent="0.25">
      <c r="A271" s="14" t="s">
        <v>3152</v>
      </c>
      <c r="B271" s="14" t="s">
        <v>3621</v>
      </c>
      <c r="C271" s="14" t="s">
        <v>3435</v>
      </c>
      <c r="D271" s="16">
        <v>46058</v>
      </c>
      <c r="E271" s="16"/>
      <c r="F271" s="14" t="s">
        <v>3444</v>
      </c>
      <c r="G271" s="14"/>
      <c r="H271" s="14" t="s">
        <v>3445</v>
      </c>
      <c r="I271" s="15">
        <v>1400</v>
      </c>
      <c r="J271" s="77">
        <v>5</v>
      </c>
      <c r="K271" s="92"/>
    </row>
    <row r="272" spans="1:11" ht="12.5" x14ac:dyDescent="0.25">
      <c r="A272" s="14" t="s">
        <v>3152</v>
      </c>
      <c r="B272" s="14" t="s">
        <v>3623</v>
      </c>
      <c r="C272" s="14" t="s">
        <v>3612</v>
      </c>
      <c r="D272" s="16">
        <v>46063</v>
      </c>
      <c r="E272" s="16"/>
      <c r="F272" s="14" t="s">
        <v>3448</v>
      </c>
      <c r="G272" s="14" t="s">
        <v>3364</v>
      </c>
      <c r="H272" s="14" t="s">
        <v>3365</v>
      </c>
      <c r="I272" s="15">
        <v>500</v>
      </c>
      <c r="J272" s="77">
        <v>5</v>
      </c>
      <c r="K272" s="92"/>
    </row>
    <row r="273" spans="1:11" ht="12.5" x14ac:dyDescent="0.25">
      <c r="A273" s="14" t="s">
        <v>3152</v>
      </c>
      <c r="B273" s="14" t="s">
        <v>3622</v>
      </c>
      <c r="C273" s="14" t="s">
        <v>3629</v>
      </c>
      <c r="D273" s="16">
        <v>46063</v>
      </c>
      <c r="E273" s="16"/>
      <c r="F273" s="14" t="s">
        <v>3446</v>
      </c>
      <c r="G273" s="14"/>
      <c r="H273" s="14" t="s">
        <v>3447</v>
      </c>
      <c r="I273" s="15">
        <v>1000</v>
      </c>
      <c r="J273" s="77">
        <v>5</v>
      </c>
      <c r="K273" s="92"/>
    </row>
    <row r="274" spans="1:11" ht="20" x14ac:dyDescent="0.25">
      <c r="A274" s="14" t="s">
        <v>3152</v>
      </c>
      <c r="B274" s="14" t="s">
        <v>3627</v>
      </c>
      <c r="C274" s="14" t="s">
        <v>3613</v>
      </c>
      <c r="D274" s="16">
        <v>46066</v>
      </c>
      <c r="E274" s="16"/>
      <c r="F274" s="14" t="s">
        <v>3614</v>
      </c>
      <c r="G274" s="14" t="s">
        <v>3218</v>
      </c>
      <c r="H274" s="14" t="s">
        <v>3219</v>
      </c>
      <c r="I274" s="15">
        <v>1700</v>
      </c>
      <c r="J274" s="77">
        <v>5</v>
      </c>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sheetData>
  <dataConsolidate/>
  <mergeCells count="5">
    <mergeCell ref="A100:H100"/>
    <mergeCell ref="I101:J101"/>
    <mergeCell ref="I100:J100"/>
    <mergeCell ref="A101:H101"/>
    <mergeCell ref="A105:J105"/>
  </mergeCells>
  <conditionalFormatting sqref="A164:A201 C169:J173 C175:F175">
    <cfRule type="expression" dxfId="134" priority="907" stopIfTrue="1">
      <formula>$A164&lt;&gt;""</formula>
    </cfRule>
  </conditionalFormatting>
  <conditionalFormatting sqref="A224:F227">
    <cfRule type="expression" dxfId="133" priority="559" stopIfTrue="1">
      <formula>$A224&lt;&gt;""</formula>
    </cfRule>
  </conditionalFormatting>
  <conditionalFormatting sqref="A204:G206">
    <cfRule type="expression" dxfId="132" priority="676" stopIfTrue="1">
      <formula>$A204&lt;&gt;""</formula>
    </cfRule>
  </conditionalFormatting>
  <conditionalFormatting sqref="A209:G210">
    <cfRule type="expression" dxfId="131" priority="666" stopIfTrue="1">
      <formula>$A209&lt;&gt;""</formula>
    </cfRule>
  </conditionalFormatting>
  <conditionalFormatting sqref="A217:G220">
    <cfRule type="expression" dxfId="130" priority="609" stopIfTrue="1">
      <formula>$A217&lt;&gt;""</formula>
    </cfRule>
  </conditionalFormatting>
  <conditionalFormatting sqref="A223:G223">
    <cfRule type="expression" dxfId="129" priority="598" stopIfTrue="1">
      <formula>$A223&lt;&gt;""</formula>
    </cfRule>
  </conditionalFormatting>
  <conditionalFormatting sqref="A1106:H1107">
    <cfRule type="expression" dxfId="128" priority="947" stopIfTrue="1">
      <formula>$A1106&lt;&gt;""</formula>
    </cfRule>
  </conditionalFormatting>
  <conditionalFormatting sqref="A107:J163 J169:J229 C187:G187 I187:J187 C188:J189 C188:E196 C190:F190 C193:F193 C194:J196 A202:E202 A203:J203 I204:J206 A207:J208 I209:J210 A211:J212 A213:E213 H213:J213 A214:J216 H217:J218 I219:J220 A221:J222 I223:J223 G224:J225 H226:J227 B273:I273">
    <cfRule type="expression" dxfId="127" priority="936" stopIfTrue="1">
      <formula>$A107&lt;&gt;""</formula>
    </cfRule>
  </conditionalFormatting>
  <conditionalFormatting sqref="A228:J4994">
    <cfRule type="expression" dxfId="126" priority="3" stopIfTrue="1">
      <formula>$A228&lt;&gt;""</formula>
    </cfRule>
  </conditionalFormatting>
  <conditionalFormatting sqref="B111:B136">
    <cfRule type="expression" dxfId="125" priority="368" stopIfTrue="1">
      <formula>$A111&lt;&gt;""</formula>
    </cfRule>
  </conditionalFormatting>
  <conditionalFormatting sqref="B138:B201">
    <cfRule type="expression" dxfId="124" priority="58" stopIfTrue="1">
      <formula>$A138&lt;&gt;""</formula>
    </cfRule>
  </conditionalFormatting>
  <conditionalFormatting sqref="B244:B264">
    <cfRule type="expression" dxfId="123" priority="32" stopIfTrue="1">
      <formula>$A244&lt;&gt;""</formula>
    </cfRule>
  </conditionalFormatting>
  <conditionalFormatting sqref="B466:E471">
    <cfRule type="expression" dxfId="122" priority="1038" stopIfTrue="1">
      <formula>$A466&lt;&gt;""</formula>
    </cfRule>
  </conditionalFormatting>
  <conditionalFormatting sqref="B478:E482">
    <cfRule type="expression" dxfId="121" priority="1073" stopIfTrue="1">
      <formula>$A478&lt;&gt;""</formula>
    </cfRule>
  </conditionalFormatting>
  <conditionalFormatting sqref="B683:E683">
    <cfRule type="expression" dxfId="120" priority="965" stopIfTrue="1">
      <formula>$A683&lt;&gt;""</formula>
    </cfRule>
  </conditionalFormatting>
  <conditionalFormatting sqref="B685:E685 H685:I685 B686:I687 B688:E693 H688:I693">
    <cfRule type="expression" dxfId="119" priority="925" stopIfTrue="1">
      <formula>$A685&lt;&gt;""</formula>
    </cfRule>
  </conditionalFormatting>
  <conditionalFormatting sqref="B695:E695 H695:I695">
    <cfRule type="expression" dxfId="118" priority="916" stopIfTrue="1">
      <formula>$A695&lt;&gt;""</formula>
    </cfRule>
  </conditionalFormatting>
  <conditionalFormatting sqref="B813:E813">
    <cfRule type="expression" dxfId="117" priority="988" stopIfTrue="1">
      <formula>$A813&lt;&gt;""</formula>
    </cfRule>
  </conditionalFormatting>
  <conditionalFormatting sqref="B1104:E1104">
    <cfRule type="expression" dxfId="116" priority="1034" stopIfTrue="1">
      <formula>$A1104&lt;&gt;""</formula>
    </cfRule>
  </conditionalFormatting>
  <conditionalFormatting sqref="B1108:E1108">
    <cfRule type="expression" dxfId="115" priority="1090" stopIfTrue="1">
      <formula>$A1108&lt;&gt;""</formula>
    </cfRule>
  </conditionalFormatting>
  <conditionalFormatting sqref="B1125:E1130">
    <cfRule type="expression" dxfId="114" priority="1080" stopIfTrue="1">
      <formula>$A1125&lt;&gt;""</formula>
    </cfRule>
  </conditionalFormatting>
  <conditionalFormatting sqref="B1132:E1142">
    <cfRule type="expression" dxfId="113" priority="948" stopIfTrue="1">
      <formula>$A1132&lt;&gt;""</formula>
    </cfRule>
  </conditionalFormatting>
  <conditionalFormatting sqref="B1146:E1146">
    <cfRule type="expression" dxfId="112" priority="974" stopIfTrue="1">
      <formula>$A1146&lt;&gt;""</formula>
    </cfRule>
  </conditionalFormatting>
  <conditionalFormatting sqref="B1247:E1254 I1247:J1264">
    <cfRule type="expression" dxfId="111" priority="1024" stopIfTrue="1">
      <formula>$A1247&lt;&gt;""</formula>
    </cfRule>
  </conditionalFormatting>
  <conditionalFormatting sqref="B1287:E1295">
    <cfRule type="expression" dxfId="110" priority="1059" stopIfTrue="1">
      <formula>$A1287&lt;&gt;""</formula>
    </cfRule>
  </conditionalFormatting>
  <conditionalFormatting sqref="B1297:E1320">
    <cfRule type="expression" dxfId="109" priority="938" stopIfTrue="1">
      <formula>$A1297&lt;&gt;""</formula>
    </cfRule>
  </conditionalFormatting>
  <conditionalFormatting sqref="B1354:E1357">
    <cfRule type="expression" dxfId="108" priority="955" stopIfTrue="1">
      <formula>$A1354&lt;&gt;""</formula>
    </cfRule>
  </conditionalFormatting>
  <conditionalFormatting sqref="B1359:E1361">
    <cfRule type="expression" dxfId="107" priority="1160" stopIfTrue="1">
      <formula>$A1359&lt;&gt;""</formula>
    </cfRule>
  </conditionalFormatting>
  <conditionalFormatting sqref="B1363:E1373">
    <cfRule type="expression" dxfId="106" priority="979" stopIfTrue="1">
      <formula>$A1363&lt;&gt;""</formula>
    </cfRule>
  </conditionalFormatting>
  <conditionalFormatting sqref="B1387:E1398">
    <cfRule type="expression" dxfId="105" priority="1017" stopIfTrue="1">
      <formula>$A1387&lt;&gt;""</formula>
    </cfRule>
  </conditionalFormatting>
  <conditionalFormatting sqref="B1406:E1444">
    <cfRule type="expression" dxfId="104" priority="1054" stopIfTrue="1">
      <formula>$A1406&lt;&gt;""</formula>
    </cfRule>
  </conditionalFormatting>
  <conditionalFormatting sqref="B1447:E1452">
    <cfRule type="expression" dxfId="103" priority="1124" stopIfTrue="1">
      <formula>$A1447&lt;&gt;""</formula>
    </cfRule>
  </conditionalFormatting>
  <conditionalFormatting sqref="B116:G116">
    <cfRule type="expression" dxfId="102" priority="884" stopIfTrue="1">
      <formula>$A116&lt;&gt;""</formula>
    </cfRule>
  </conditionalFormatting>
  <conditionalFormatting sqref="B483:G483">
    <cfRule type="expression" dxfId="101" priority="1074" stopIfTrue="1">
      <formula>$A483&lt;&gt;""</formula>
    </cfRule>
  </conditionalFormatting>
  <conditionalFormatting sqref="B472:H477">
    <cfRule type="expression" dxfId="100" priority="1094" stopIfTrue="1">
      <formula>$A472&lt;&gt;""</formula>
    </cfRule>
  </conditionalFormatting>
  <conditionalFormatting sqref="B484:H490">
    <cfRule type="expression" dxfId="99" priority="1050" stopIfTrue="1">
      <formula>$A484&lt;&gt;""</formula>
    </cfRule>
  </conditionalFormatting>
  <conditionalFormatting sqref="B1061:H1076">
    <cfRule type="expression" dxfId="98" priority="1120" stopIfTrue="1">
      <formula>$A1061&lt;&gt;""</formula>
    </cfRule>
  </conditionalFormatting>
  <conditionalFormatting sqref="B1266:H1268 B1269:E1282 H1269:H1282">
    <cfRule type="expression" dxfId="97" priority="1049" stopIfTrue="1">
      <formula>$A1266&lt;&gt;""</formula>
    </cfRule>
  </conditionalFormatting>
  <conditionalFormatting sqref="B1284:H1286">
    <cfRule type="expression" dxfId="96" priority="944" stopIfTrue="1">
      <formula>$A1284&lt;&gt;""</formula>
    </cfRule>
  </conditionalFormatting>
  <conditionalFormatting sqref="B1358:H1358">
    <cfRule type="expression" dxfId="95" priority="1190" stopIfTrue="1">
      <formula>$A1358&lt;&gt;""</formula>
    </cfRule>
  </conditionalFormatting>
  <conditionalFormatting sqref="B1374:H1379">
    <cfRule type="expression" dxfId="94" priority="918" stopIfTrue="1">
      <formula>$A1374&lt;&gt;""</formula>
    </cfRule>
  </conditionalFormatting>
  <conditionalFormatting sqref="B1404:H1405">
    <cfRule type="expression" dxfId="93" priority="1097" stopIfTrue="1">
      <formula>$A1404&lt;&gt;""</formula>
    </cfRule>
  </conditionalFormatting>
  <conditionalFormatting sqref="B137:I163">
    <cfRule type="expression" dxfId="92" priority="900" stopIfTrue="1">
      <formula>$A137&lt;&gt;""</formula>
    </cfRule>
  </conditionalFormatting>
  <conditionalFormatting sqref="B244:I244">
    <cfRule type="expression" dxfId="91" priority="1161" stopIfTrue="1">
      <formula>$A244&lt;&gt;""</formula>
    </cfRule>
  </conditionalFormatting>
  <conditionalFormatting sqref="B275:I314">
    <cfRule type="expression" dxfId="90" priority="994" stopIfTrue="1">
      <formula>$A275&lt;&gt;""</formula>
    </cfRule>
  </conditionalFormatting>
  <conditionalFormatting sqref="B491:I493">
    <cfRule type="expression" dxfId="89" priority="996" stopIfTrue="1">
      <formula>$A491&lt;&gt;""</formula>
    </cfRule>
  </conditionalFormatting>
  <conditionalFormatting sqref="B639:I682">
    <cfRule type="expression" dxfId="88" priority="1157" stopIfTrue="1">
      <formula>$A639&lt;&gt;""</formula>
    </cfRule>
  </conditionalFormatting>
  <conditionalFormatting sqref="B684:I684">
    <cfRule type="expression" dxfId="87" priority="923" stopIfTrue="1">
      <formula>$A684&lt;&gt;""</formula>
    </cfRule>
  </conditionalFormatting>
  <conditionalFormatting sqref="B1131:I1131">
    <cfRule type="expression" dxfId="86" priority="1048" stopIfTrue="1">
      <formula>$A1131&lt;&gt;""</formula>
    </cfRule>
  </conditionalFormatting>
  <conditionalFormatting sqref="B1143:I1145">
    <cfRule type="expression" dxfId="85" priority="917" stopIfTrue="1">
      <formula>$A1143&lt;&gt;""</formula>
    </cfRule>
  </conditionalFormatting>
  <conditionalFormatting sqref="B1147:I1151">
    <cfRule type="expression" dxfId="84" priority="919" stopIfTrue="1">
      <formula>$A1147&lt;&gt;""</formula>
    </cfRule>
  </conditionalFormatting>
  <conditionalFormatting sqref="B1265:I1265 I1266:I1282">
    <cfRule type="expression" dxfId="83" priority="1052" stopIfTrue="1">
      <formula>$A1265&lt;&gt;""</formula>
    </cfRule>
  </conditionalFormatting>
  <conditionalFormatting sqref="B1362:I1362">
    <cfRule type="expression" dxfId="82" priority="1047" stopIfTrue="1">
      <formula>$A1362&lt;&gt;""</formula>
    </cfRule>
  </conditionalFormatting>
  <conditionalFormatting sqref="B110:J110">
    <cfRule type="expression" dxfId="81" priority="898" stopIfTrue="1">
      <formula>$A110&lt;&gt;""</formula>
    </cfRule>
  </conditionalFormatting>
  <conditionalFormatting sqref="B118:J118">
    <cfRule type="expression" dxfId="80" priority="881" stopIfTrue="1">
      <formula>$A118&lt;&gt;""</formula>
    </cfRule>
  </conditionalFormatting>
  <conditionalFormatting sqref="B121:J121">
    <cfRule type="expression" dxfId="79" priority="21" stopIfTrue="1">
      <formula>$A121&lt;&gt;""</formula>
    </cfRule>
  </conditionalFormatting>
  <conditionalFormatting sqref="B354:J414">
    <cfRule type="expression" dxfId="78" priority="1162" stopIfTrue="1">
      <formula>$A354&lt;&gt;""</formula>
    </cfRule>
  </conditionalFormatting>
  <conditionalFormatting sqref="B451:J452">
    <cfRule type="expression" dxfId="77" priority="1123" stopIfTrue="1">
      <formula>$A451&lt;&gt;""</formula>
    </cfRule>
  </conditionalFormatting>
  <conditionalFormatting sqref="B593:J619">
    <cfRule type="expression" dxfId="76" priority="903" stopIfTrue="1">
      <formula>$A593&lt;&gt;""</formula>
    </cfRule>
  </conditionalFormatting>
  <conditionalFormatting sqref="B1047:J1048">
    <cfRule type="expression" dxfId="75" priority="1118" stopIfTrue="1">
      <formula>$A1047&lt;&gt;""</formula>
    </cfRule>
  </conditionalFormatting>
  <conditionalFormatting sqref="B1121:J1124">
    <cfRule type="expression" dxfId="74" priority="908" stopIfTrue="1">
      <formula>$A1121&lt;&gt;""</formula>
    </cfRule>
  </conditionalFormatting>
  <conditionalFormatting sqref="B1152:J1246">
    <cfRule type="expression" dxfId="73" priority="934" stopIfTrue="1">
      <formula>$A1152&lt;&gt;""</formula>
    </cfRule>
  </conditionalFormatting>
  <conditionalFormatting sqref="B1400:J1400">
    <cfRule type="expression" dxfId="72" priority="1099" stopIfTrue="1">
      <formula>$A1400&lt;&gt;""</formula>
    </cfRule>
  </conditionalFormatting>
  <conditionalFormatting sqref="B1455:J4368">
    <cfRule type="expression" dxfId="71" priority="943" stopIfTrue="1">
      <formula>$A1455&lt;&gt;""</formula>
    </cfRule>
  </conditionalFormatting>
  <conditionalFormatting sqref="C141">
    <cfRule type="expression" dxfId="70" priority="27" stopIfTrue="1">
      <formula>$A141&lt;&gt;""</formula>
    </cfRule>
  </conditionalFormatting>
  <conditionalFormatting sqref="C144">
    <cfRule type="expression" dxfId="69" priority="24" stopIfTrue="1">
      <formula>$A144&lt;&gt;""</formula>
    </cfRule>
  </conditionalFormatting>
  <conditionalFormatting sqref="C263:C264">
    <cfRule type="expression" dxfId="68" priority="30" stopIfTrue="1">
      <formula>$A263&lt;&gt;""</formula>
    </cfRule>
  </conditionalFormatting>
  <conditionalFormatting sqref="C164:E174">
    <cfRule type="expression" dxfId="67" priority="243" stopIfTrue="1">
      <formula>$A164&lt;&gt;""</formula>
    </cfRule>
  </conditionalFormatting>
  <conditionalFormatting sqref="C198:E201">
    <cfRule type="expression" dxfId="66" priority="53" stopIfTrue="1">
      <formula>$A198&lt;&gt;""</formula>
    </cfRule>
  </conditionalFormatting>
  <conditionalFormatting sqref="C197:F198">
    <cfRule type="expression" dxfId="65" priority="78" stopIfTrue="1">
      <formula>$A197&lt;&gt;""</formula>
    </cfRule>
  </conditionalFormatting>
  <conditionalFormatting sqref="C176:J186">
    <cfRule type="expression" dxfId="64" priority="754" stopIfTrue="1">
      <formula>$A176&lt;&gt;""</formula>
    </cfRule>
  </conditionalFormatting>
  <conditionalFormatting sqref="F125">
    <cfRule type="expression" dxfId="63" priority="862" stopIfTrue="1">
      <formula>$A125&lt;&gt;""</formula>
    </cfRule>
  </conditionalFormatting>
  <conditionalFormatting sqref="F152">
    <cfRule type="expression" dxfId="62" priority="820" stopIfTrue="1">
      <formula>$A152&lt;&gt;""</formula>
    </cfRule>
  </conditionalFormatting>
  <conditionalFormatting sqref="F174">
    <cfRule type="expression" dxfId="61" priority="764" stopIfTrue="1">
      <formula>$A174&lt;&gt;""</formula>
    </cfRule>
  </conditionalFormatting>
  <conditionalFormatting sqref="F199:F202">
    <cfRule type="expression" dxfId="60" priority="708" stopIfTrue="1">
      <formula>$A199&lt;&gt;""</formula>
    </cfRule>
  </conditionalFormatting>
  <conditionalFormatting sqref="F234">
    <cfRule type="expression" dxfId="59" priority="545" stopIfTrue="1">
      <formula>$A234&lt;&gt;""</formula>
    </cfRule>
  </conditionalFormatting>
  <conditionalFormatting sqref="F255:F257">
    <cfRule type="expression" dxfId="58" priority="533" stopIfTrue="1">
      <formula>$A255&lt;&gt;""</formula>
    </cfRule>
  </conditionalFormatting>
  <conditionalFormatting sqref="F263:F264">
    <cfRule type="expression" dxfId="57" priority="524" stopIfTrue="1">
      <formula>$A263&lt;&gt;""</formula>
    </cfRule>
  </conditionalFormatting>
  <conditionalFormatting sqref="F141:G141">
    <cfRule type="expression" dxfId="56" priority="842" stopIfTrue="1">
      <formula>$A141&lt;&gt;""</formula>
    </cfRule>
  </conditionalFormatting>
  <conditionalFormatting sqref="F158:G158">
    <cfRule type="expression" dxfId="55" priority="817" stopIfTrue="1">
      <formula>$A158&lt;&gt;""</formula>
    </cfRule>
  </conditionalFormatting>
  <conditionalFormatting sqref="F212:G213">
    <cfRule type="expression" dxfId="54" priority="657" stopIfTrue="1">
      <formula>$A212&lt;&gt;""</formula>
    </cfRule>
  </conditionalFormatting>
  <conditionalFormatting sqref="F232:G232">
    <cfRule type="expression" dxfId="53" priority="547" stopIfTrue="1">
      <formula>$A232&lt;&gt;""</formula>
    </cfRule>
  </conditionalFormatting>
  <conditionalFormatting sqref="F111:H111">
    <cfRule type="expression" dxfId="52" priority="890" stopIfTrue="1">
      <formula>$A111&lt;&gt;""</formula>
    </cfRule>
  </conditionalFormatting>
  <conditionalFormatting sqref="F130:H130">
    <cfRule type="expression" dxfId="51" priority="857" stopIfTrue="1">
      <formula>$A130&lt;&gt;""</formula>
    </cfRule>
  </conditionalFormatting>
  <conditionalFormatting sqref="F189:H189">
    <cfRule type="expression" dxfId="50" priority="1025" stopIfTrue="1">
      <formula>$A189&lt;&gt;""</formula>
    </cfRule>
  </conditionalFormatting>
  <conditionalFormatting sqref="F196:H196">
    <cfRule type="expression" dxfId="49" priority="1019" stopIfTrue="1">
      <formula>$A196&lt;&gt;""</formula>
    </cfRule>
  </conditionalFormatting>
  <conditionalFormatting sqref="F466:H467">
    <cfRule type="expression" dxfId="48" priority="1040" stopIfTrue="1">
      <formula>$A466&lt;&gt;""</formula>
    </cfRule>
  </conditionalFormatting>
  <conditionalFormatting sqref="F470:H471">
    <cfRule type="expression" dxfId="47" priority="1130" stopIfTrue="1">
      <formula>$A470&lt;&gt;""</formula>
    </cfRule>
  </conditionalFormatting>
  <conditionalFormatting sqref="F478:H480 H481:H483">
    <cfRule type="expression" dxfId="46" priority="1072" stopIfTrue="1">
      <formula>$A478&lt;&gt;""</formula>
    </cfRule>
  </conditionalFormatting>
  <conditionalFormatting sqref="F1125:H1125">
    <cfRule type="expression" dxfId="45" priority="1181" stopIfTrue="1">
      <formula>$A1125&lt;&gt;""</formula>
    </cfRule>
  </conditionalFormatting>
  <conditionalFormatting sqref="F1249:H1254">
    <cfRule type="expression" dxfId="44" priority="1023" stopIfTrue="1">
      <formula>$A1249&lt;&gt;""</formula>
    </cfRule>
  </conditionalFormatting>
  <conditionalFormatting sqref="F109:I110">
    <cfRule type="expression" dxfId="43" priority="897" stopIfTrue="1">
      <formula>$A109&lt;&gt;""</formula>
    </cfRule>
  </conditionalFormatting>
  <conditionalFormatting sqref="F169:I171">
    <cfRule type="expression" dxfId="42" priority="1151" stopIfTrue="1">
      <formula>$A169&lt;&gt;""</formula>
    </cfRule>
  </conditionalFormatting>
  <conditionalFormatting sqref="F249:I249">
    <cfRule type="expression" dxfId="41" priority="490" stopIfTrue="1">
      <formula>$A249&lt;&gt;""</formula>
    </cfRule>
  </conditionalFormatting>
  <conditionalFormatting sqref="F114:J114 F116:I117">
    <cfRule type="expression" dxfId="40" priority="888" stopIfTrue="1">
      <formula>$A114&lt;&gt;""</formula>
    </cfRule>
  </conditionalFormatting>
  <conditionalFormatting sqref="F164:J168">
    <cfRule type="expression" dxfId="39" priority="766" stopIfTrue="1">
      <formula>$A164&lt;&gt;""</formula>
    </cfRule>
  </conditionalFormatting>
  <conditionalFormatting sqref="F190:J193">
    <cfRule type="expression" dxfId="38" priority="735" stopIfTrue="1">
      <formula>$A190&lt;&gt;""</formula>
    </cfRule>
  </conditionalFormatting>
  <conditionalFormatting sqref="G124">
    <cfRule type="expression" dxfId="37" priority="865" stopIfTrue="1">
      <formula>$A124&lt;&gt;""</formula>
    </cfRule>
  </conditionalFormatting>
  <conditionalFormatting sqref="G144:G146">
    <cfRule type="expression" dxfId="36" priority="823" stopIfTrue="1">
      <formula>$A144&lt;&gt;""</formula>
    </cfRule>
  </conditionalFormatting>
  <conditionalFormatting sqref="G226:G228">
    <cfRule type="expression" dxfId="35" priority="554" stopIfTrue="1">
      <formula>$A226&lt;&gt;""</formula>
    </cfRule>
  </conditionalFormatting>
  <conditionalFormatting sqref="G256">
    <cfRule type="expression" dxfId="34" priority="535" stopIfTrue="1">
      <formula>$A256&lt;&gt;""</formula>
    </cfRule>
  </conditionalFormatting>
  <conditionalFormatting sqref="G262:G264">
    <cfRule type="expression" dxfId="33" priority="492" stopIfTrue="1">
      <formula>$A262&lt;&gt;""</formula>
    </cfRule>
  </conditionalFormatting>
  <conditionalFormatting sqref="G267">
    <cfRule type="expression" dxfId="32" priority="435" stopIfTrue="1">
      <formula>$A267&lt;&gt;""</formula>
    </cfRule>
  </conditionalFormatting>
  <conditionalFormatting sqref="G187:H188">
    <cfRule type="expression" dxfId="31" priority="556" stopIfTrue="1">
      <formula>$A187&lt;&gt;""</formula>
    </cfRule>
  </conditionalFormatting>
  <conditionalFormatting sqref="G174:J175">
    <cfRule type="expression" dxfId="30" priority="760" stopIfTrue="1">
      <formula>$A174&lt;&gt;""</formula>
    </cfRule>
  </conditionalFormatting>
  <conditionalFormatting sqref="G197:J202">
    <cfRule type="expression" dxfId="29" priority="692" stopIfTrue="1">
      <formula>$A197&lt;&gt;""</formula>
    </cfRule>
  </conditionalFormatting>
  <conditionalFormatting sqref="H145">
    <cfRule type="expression" dxfId="28" priority="825" stopIfTrue="1">
      <formula>$A145&lt;&gt;""</formula>
    </cfRule>
  </conditionalFormatting>
  <conditionalFormatting sqref="H190:H195">
    <cfRule type="expression" dxfId="27" priority="1020" stopIfTrue="1">
      <formula>$A190&lt;&gt;""</formula>
    </cfRule>
  </conditionalFormatting>
  <conditionalFormatting sqref="H197:H230">
    <cfRule type="expression" dxfId="26" priority="604" stopIfTrue="1">
      <formula>$A197&lt;&gt;""</formula>
    </cfRule>
  </conditionalFormatting>
  <conditionalFormatting sqref="H468:H469">
    <cfRule type="expression" dxfId="25" priority="1044" stopIfTrue="1">
      <formula>$A468&lt;&gt;""</formula>
    </cfRule>
  </conditionalFormatting>
  <conditionalFormatting sqref="H1126:H1130">
    <cfRule type="expression" dxfId="24" priority="1082" stopIfTrue="1">
      <formula>$A1126&lt;&gt;""</formula>
    </cfRule>
  </conditionalFormatting>
  <conditionalFormatting sqref="H1248">
    <cfRule type="expression" dxfId="23" priority="1093" stopIfTrue="1">
      <formula>$A1248&lt;&gt;""</formula>
    </cfRule>
  </conditionalFormatting>
  <conditionalFormatting sqref="H1287:H1295">
    <cfRule type="expression" dxfId="22" priority="1061" stopIfTrue="1">
      <formula>$A1287&lt;&gt;""</formula>
    </cfRule>
  </conditionalFormatting>
  <conditionalFormatting sqref="H1297:H1320">
    <cfRule type="expression" dxfId="21" priority="940" stopIfTrue="1">
      <formula>$A1297&lt;&gt;""</formula>
    </cfRule>
  </conditionalFormatting>
  <conditionalFormatting sqref="H1359:H1361">
    <cfRule type="expression" dxfId="20" priority="1159" stopIfTrue="1">
      <formula>$A1359&lt;&gt;""</formula>
    </cfRule>
  </conditionalFormatting>
  <conditionalFormatting sqref="H1363:H1373">
    <cfRule type="expression" dxfId="19" priority="920" stopIfTrue="1">
      <formula>$A1363&lt;&gt;""</formula>
    </cfRule>
  </conditionalFormatting>
  <conditionalFormatting sqref="H1406">
    <cfRule type="expression" dxfId="18" priority="1056" stopIfTrue="1">
      <formula>$A1406&lt;&gt;""</formula>
    </cfRule>
  </conditionalFormatting>
  <conditionalFormatting sqref="H1447:H1452">
    <cfRule type="expression" dxfId="17" priority="1126" stopIfTrue="1">
      <formula>$A1447&lt;&gt;""</formula>
    </cfRule>
  </conditionalFormatting>
  <conditionalFormatting sqref="H172:I175 I188:I229 B202:E243">
    <cfRule type="expression" dxfId="16" priority="1147" stopIfTrue="1">
      <formula>$A172&lt;&gt;""</formula>
    </cfRule>
  </conditionalFormatting>
  <conditionalFormatting sqref="H245:I248">
    <cfRule type="expression" dxfId="15" priority="1150" stopIfTrue="1">
      <formula>$A245&lt;&gt;""</formula>
    </cfRule>
  </conditionalFormatting>
  <conditionalFormatting sqref="H250:I250">
    <cfRule type="expression" dxfId="14" priority="1026" stopIfTrue="1">
      <formula>$A250&lt;&gt;""</formula>
    </cfRule>
  </conditionalFormatting>
  <conditionalFormatting sqref="H683:I683">
    <cfRule type="expression" dxfId="13" priority="967" stopIfTrue="1">
      <formula>$A683&lt;&gt;""</formula>
    </cfRule>
  </conditionalFormatting>
  <conditionalFormatting sqref="H1132:I1142">
    <cfRule type="expression" dxfId="12" priority="951" stopIfTrue="1">
      <formula>$A1132&lt;&gt;""</formula>
    </cfRule>
  </conditionalFormatting>
  <conditionalFormatting sqref="H1146:I1146">
    <cfRule type="expression" dxfId="11" priority="977" stopIfTrue="1">
      <formula>$A1146&lt;&gt;""</formula>
    </cfRule>
  </conditionalFormatting>
  <conditionalFormatting sqref="H1104:J1104">
    <cfRule type="expression" dxfId="10" priority="1033" stopIfTrue="1">
      <formula>$A1104&lt;&gt;""</formula>
    </cfRule>
  </conditionalFormatting>
  <conditionalFormatting sqref="H1354:J1357">
    <cfRule type="expression" dxfId="9" priority="956" stopIfTrue="1">
      <formula>$A1354&lt;&gt;""</formula>
    </cfRule>
  </conditionalFormatting>
  <conditionalFormatting sqref="H1387:J1398">
    <cfRule type="expression" dxfId="8" priority="915" stopIfTrue="1">
      <formula>$A1387&lt;&gt;""</formula>
    </cfRule>
  </conditionalFormatting>
  <conditionalFormatting sqref="I272:I273">
    <cfRule type="expression" dxfId="7" priority="1" stopIfTrue="1">
      <formula>$A272&lt;&gt;""</formula>
    </cfRule>
  </conditionalFormatting>
  <conditionalFormatting sqref="I466:I490">
    <cfRule type="expression" dxfId="6" priority="1041" stopIfTrue="1">
      <formula>$A466&lt;&gt;""</formula>
    </cfRule>
  </conditionalFormatting>
  <conditionalFormatting sqref="I1363:I1379">
    <cfRule type="expression" dxfId="5" priority="983" stopIfTrue="1">
      <formula>$A1363&lt;&gt;""</formula>
    </cfRule>
  </conditionalFormatting>
  <conditionalFormatting sqref="I230:J230 F231:J243 B464:I465 J464:J493 J639:J697 B694:I694 B696:I697 B805:E805 H805:J805 H813:J813 B820:E820 H820:J820 I1049:J1076 B1105:H1105 I1105:J1120 H1108:H1120 B1109:G1120 I1125:J1130 F1247:H1247 B1255:H1264 J1265:J1282 B1296:H1296 B1321:H1353 I1358:J1361 J1362:J1379 F1407:H1441 F1442:J1444 B1445:H1446">
    <cfRule type="expression" dxfId="4" priority="1191" stopIfTrue="1">
      <formula>$A230&lt;&gt;""</formula>
    </cfRule>
  </conditionalFormatting>
  <conditionalFormatting sqref="I1284:J1353">
    <cfRule type="expression" dxfId="3" priority="1063" stopIfTrue="1">
      <formula>$A1284&lt;&gt;""</formula>
    </cfRule>
  </conditionalFormatting>
  <conditionalFormatting sqref="I1404:J1441">
    <cfRule type="expression" dxfId="2" priority="1058" stopIfTrue="1">
      <formula>$A1404&lt;&gt;""</formula>
    </cfRule>
  </conditionalFormatting>
  <conditionalFormatting sqref="I1445:J1452">
    <cfRule type="expression" dxfId="1" priority="1156" stopIfTrue="1">
      <formula>$A1445&lt;&gt;""</formula>
    </cfRule>
  </conditionalFormatting>
  <conditionalFormatting sqref="J1131:J1151">
    <cfRule type="expression" dxfId="0" priority="1183" stopIfTrue="1">
      <formula>$A1131&lt;&gt;""</formula>
    </cfRule>
  </conditionalFormatting>
  <dataValidations count="5">
    <dataValidation type="date" allowBlank="1" showInputMessage="1" showErrorMessage="1" sqref="D4995:E65530 D102:E102 D106:E106" xr:uid="{00000000-0002-0000-0400-000000000000}">
      <formula1>42370</formula1>
      <formula2>42735</formula2>
    </dataValidation>
    <dataValidation type="list" allowBlank="1" sqref="F107:F4994" xr:uid="{00000000-0002-0000-0400-000001000000}">
      <formula1>$F$96:$F$99</formula1>
    </dataValidation>
    <dataValidation type="list" allowBlank="1" showInputMessage="1" showErrorMessage="1" sqref="A107:A4994" xr:uid="{00000000-0002-0000-0400-000002000000}">
      <formula1>OFFSET($A$1,0,0,$B$3,1)</formula1>
    </dataValidation>
    <dataValidation allowBlank="1" sqref="G107:G4994" xr:uid="{00000000-0002-0000-0400-000003000000}"/>
    <dataValidation type="list" allowBlank="1" showInputMessage="1" showErrorMessage="1" errorTitle="Chyba !" error="zadajte (vyberte zo zoznamu) platný analytický kód podľa nápovedy k bunke I104" sqref="J107:J9994"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4294967294" verticalDpi="4294967294"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1219200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1" t="str">
        <f>Spolu!C3&amp;", "&amp;Spolu!C6</f>
        <v>Slovenský zväz kickboxu, Olympijské námestie 14290/1, Bratislava, 831 04</v>
      </c>
      <c r="B1" s="381"/>
      <c r="C1" s="381"/>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2" t="s">
        <v>1252</v>
      </c>
      <c r="F3" s="383"/>
      <c r="N3" s="137" t="str">
        <f t="shared" si="0"/>
        <v>c - príspevok Slovenskému paralympijskému výboru</v>
      </c>
      <c r="O3" s="137" t="s">
        <v>343</v>
      </c>
      <c r="P3" s="137" t="s">
        <v>344</v>
      </c>
    </row>
    <row r="4" spans="1:16" ht="45.75" customHeight="1" x14ac:dyDescent="0.25">
      <c r="E4" s="383"/>
      <c r="F4" s="383"/>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4" t="s">
        <v>1264</v>
      </c>
      <c r="B12" s="384"/>
      <c r="C12" s="384"/>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1266</v>
      </c>
    </row>
    <row r="15" spans="1:16" ht="32.15" customHeight="1" thickBot="1" x14ac:dyDescent="0.3">
      <c r="A15" s="139" t="s">
        <v>1267</v>
      </c>
      <c r="B15" s="386" t="s">
        <v>1268</v>
      </c>
      <c r="C15" s="387"/>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31119247</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80" t="s">
        <v>1278</v>
      </c>
      <c r="C22" s="380"/>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1" t="str">
        <f>Spolu!C3&amp;", "&amp;Spolu!C6</f>
        <v>Slovenský zväz kickboxu, Olympijské námestie 14290/1, Bratislava, 831 04</v>
      </c>
      <c r="B1" s="381"/>
      <c r="C1" s="381"/>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2" t="s">
        <v>1252</v>
      </c>
      <c r="F3" s="383"/>
      <c r="N3" s="137" t="str">
        <f t="shared" si="0"/>
        <v>c - príspevok Slovenskému paralympijskému výboru</v>
      </c>
      <c r="O3" s="137" t="s">
        <v>343</v>
      </c>
      <c r="P3" s="137" t="str">
        <f>Spolu!B19</f>
        <v>príspevok Slovenskému paralympijskému výboru</v>
      </c>
    </row>
    <row r="4" spans="1:16" ht="45.75" customHeight="1" x14ac:dyDescent="0.25">
      <c r="E4" s="383"/>
      <c r="F4" s="383"/>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4" t="s">
        <v>1283</v>
      </c>
      <c r="B12" s="384"/>
      <c r="C12" s="384"/>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6" t="s">
        <v>1285</v>
      </c>
      <c r="C14" s="387"/>
      <c r="F14" s="311"/>
      <c r="N14" s="137" t="str">
        <f t="shared" si="0"/>
        <v xml:space="preserve">n - </v>
      </c>
      <c r="O14" s="137" t="s">
        <v>364</v>
      </c>
    </row>
    <row r="15" spans="1:16" ht="34.4" customHeight="1" x14ac:dyDescent="0.25">
      <c r="A15" s="139" t="s">
        <v>1286</v>
      </c>
      <c r="B15" s="386"/>
      <c r="C15" s="387"/>
      <c r="F15" s="389"/>
      <c r="N15" s="137" t="str">
        <f t="shared" si="0"/>
        <v xml:space="preserve">o - </v>
      </c>
      <c r="O15" s="137" t="s">
        <v>365</v>
      </c>
    </row>
    <row r="16" spans="1:16" x14ac:dyDescent="0.25">
      <c r="A16" s="139" t="s">
        <v>1270</v>
      </c>
      <c r="B16" s="142">
        <f>F8</f>
        <v>0</v>
      </c>
      <c r="C16" s="137"/>
      <c r="F16" s="389"/>
      <c r="N16" s="137" t="str">
        <f t="shared" si="0"/>
        <v xml:space="preserve">p - </v>
      </c>
      <c r="O16" s="137" t="s">
        <v>366</v>
      </c>
    </row>
    <row r="17" spans="1:16" ht="32.15" customHeight="1" x14ac:dyDescent="0.25">
      <c r="A17" s="139" t="s">
        <v>1273</v>
      </c>
      <c r="B17" s="142">
        <f>F9</f>
        <v>0</v>
      </c>
      <c r="C17" s="137"/>
      <c r="F17" s="389"/>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31119247</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8" t="s">
        <v>1278</v>
      </c>
      <c r="C24" s="388"/>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90" t="s">
        <v>1291</v>
      </c>
      <c r="B2" s="390"/>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revision/>
  <cp:lastPrinted>2026-04-13T04:32:22Z</cp:lastPrinted>
  <dcterms:created xsi:type="dcterms:W3CDTF">2017-02-20T06:20:12Z</dcterms:created>
  <dcterms:modified xsi:type="dcterms:W3CDTF">2026-04-13T04:32:25Z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