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Mária\Desktop\"/>
    </mc:Choice>
  </mc:AlternateContent>
  <xr:revisionPtr revIDLastSave="0" documentId="8_{9FD7EB0F-9379-4E8F-BF3D-91ED65FCC9DC}" xr6:coauthVersionLast="47" xr6:coauthVersionMax="47" xr10:uidLastSave="{00000000-0000-0000-0000-000000000000}"/>
  <bookViews>
    <workbookView xWindow="-108" yWindow="-108" windowWidth="23256" windowHeight="12456"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N4" i="11" s="1"/>
  <c r="P5" i="11"/>
  <c r="N5" i="11" s="1"/>
  <c r="P6" i="11"/>
  <c r="N6" i="11" s="1"/>
  <c r="P7" i="11"/>
  <c r="N7" i="11" s="1"/>
  <c r="P8" i="11"/>
  <c r="N8" i="11" s="1"/>
  <c r="P9" i="11"/>
  <c r="N9" i="11" s="1"/>
  <c r="P10" i="11"/>
  <c r="N10" i="11" s="1"/>
  <c r="P11" i="11"/>
  <c r="N11" i="11" s="1"/>
  <c r="P12" i="11"/>
  <c r="N12" i="11" s="1"/>
  <c r="P13" i="11"/>
  <c r="N13" i="11" s="1"/>
  <c r="P1" i="11"/>
  <c r="N1" i="11" s="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N516" i="1" s="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N546" i="1" s="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N565" i="1" s="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N581" i="1" s="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N250" i="1" s="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2" i="11"/>
  <c r="N3"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<sst xmlns="http://schemas.openxmlformats.org/spreadsheetml/2006/main" count="7558" uniqueCount="3718">
  <si>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</si>
  <si>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</si>
  <si>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</si>
  <si>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</si>
  <si>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</si>
  <si>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</si>
  <si>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</si>
  <si>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</si>
  <si>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</si>
  <si>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</si>
  <si>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</si>
  <si>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</si>
  <si>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</si>
  <si>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</si>
  <si>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</si>
  <si>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</si>
  <si>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</si>
  <si>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</si>
  <si>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</si>
  <si>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</si>
  <si>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</si>
  <si>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</si>
  <si>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</si>
  <si>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</si>
  <si>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</si>
  <si>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</si>
  <si>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</si>
  <si>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</si>
  <si>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</si>
  <si>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</si>
  <si>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</si>
  <si>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</si>
  <si>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</si>
  <si>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</si>
  <si>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</si>
  <si>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</si>
  <si>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</si>
  <si>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</si>
  <si>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</si>
  <si>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</si>
  <si>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</si>
  <si>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</si>
  <si>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</si>
  <si>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</si>
  <si>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</si>
  <si>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</si>
  <si>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</si>
  <si>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</si>
  <si>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</si>
  <si>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</si>
  <si>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</si>
  <si>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</si>
  <si>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</si>
  <si>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</si>
  <si>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</si>
  <si>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</si>
  <si>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</si>
  <si>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</si>
  <si>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</si>
  <si>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</si>
  <si>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</si>
  <si>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</si>
  <si>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</si>
  <si>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</si>
  <si>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</si>
  <si>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</si>
  <si>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</si>
  <si>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</si>
  <si>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</si>
  <si>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</si>
  <si>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</si>
  <si>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</si>
  <si>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</si>
  <si>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</si>
  <si>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</si>
  <si>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</si>
  <si>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</si>
  <si>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</si>
  <si>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</si>
  <si>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</si>
  <si>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</si>
  <si>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</si>
  <si>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</si>
  <si>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</si>
  <si>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</si>
  <si>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</si>
  <si>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</si>
  <si>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</si>
  <si>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</si>
  <si>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</si>
  <si>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</si>
  <si>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</si>
  <si>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</si>
  <si>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</si>
  <si>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</si>
  <si>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</si>
  <si>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</si>
  <si>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</si>
  <si>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</si>
  <si>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</si>
  <si>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</si>
  <si>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</si>
  <si>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</si>
  <si>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</si>
  <si>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</si>
  <si>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</si>
  <si>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</si>
  <si>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</si>
  <si>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</si>
  <si>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</si>
  <si>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</si>
  <si>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</si>
  <si>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</si>
  <si>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</si>
  <si>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</si>
  <si>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</si>
  <si>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</si>
  <si>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</si>
  <si>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</si>
  <si>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</si>
  <si>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</si>
  <si>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</si>
  <si>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</si>
  <si>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</si>
  <si>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</si>
  <si>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</si>
  <si>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</si>
  <si>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</si>
  <si>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</si>
  <si>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</si>
  <si>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</si>
  <si>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</si>
  <si>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</si>
  <si>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</si>
  <si>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</si>
  <si>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</si>
  <si>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</si>
  <si>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</si>
  <si>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</si>
  <si>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</si>
  <si>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</si>
  <si>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</si>
  <si>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</si>
  <si>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</si>
  <si>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</si>
  <si>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</si>
  <si>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</si>
  <si>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</si>
  <si>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</si>
  <si>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</si>
  <si>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</si>
  <si>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</si>
  <si>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</si>
  <si>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</si>
  <si>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</si>
  <si>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</si>
  <si>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</si>
  <si>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</si>
  <si>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</si>
  <si>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</si>
  <si>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</si>
  <si>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</si>
  <si>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</si>
  <si>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</si>
  <si>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</si>
  <si>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</si>
  <si>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</si>
  <si>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</si>
  <si>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</si>
  <si>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</si>
  <si>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</si>
  <si>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</si>
  <si>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</si>
  <si>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</si>
  <si>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</si>
  <si>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</si>
  <si>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</si>
  <si>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</si>
  <si>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</si>
  <si>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</si>
  <si>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</si>
  <si>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</si>
  <si>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</si>
  <si>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</si>
  <si>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</si>
  <si>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</si>
  <si>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</si>
  <si>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</si>
  <si>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</si>
  <si>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</si>
  <si>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</si>
  <si>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</si>
  <si>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</si>
  <si>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</si>
  <si>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</si>
  <si>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</si>
  <si>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</si>
  <si>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</si>
  <si>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</si>
  <si>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</si>
  <si>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</si>
  <si>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</si>
  <si>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</si>
  <si>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</si>
  <si>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</si>
  <si>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</si>
  <si>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</si>
  <si>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</si>
  <si>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</si>
  <si>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</si>
  <si>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</si>
  <si>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</si>
  <si>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</si>
  <si>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</si>
  <si>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</si>
  <si>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</si>
  <si>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</si>
  <si>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</si>
  <si>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</si>
  <si>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</si>
  <si>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</si>
  <si>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</si>
  <si>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</si>
  <si>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</si>
  <si>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</si>
  <si>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</si>
  <si>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</si>
  <si>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</si>
  <si>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</si>
  <si>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</si>
  <si>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</si>
  <si>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</si>
  <si>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</si>
  <si>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</si>
  <si>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</si>
  <si>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</si>
  <si>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</si>
  <si>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</si>
  <si>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</si>
  <si>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</si>
  <si>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</si>
  <si>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</si>
  <si>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</si>
  <si>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</si>
  <si>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</si>
  <si>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</si>
  <si>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</si>
  <si>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</si>
  <si>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</si>
  <si>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</si>
  <si>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</si>
  <si>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</si>
  <si>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</si>
  <si>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</si>
  <si>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</si>
  <si>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</si>
  <si>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</si>
  <si>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</si>
  <si>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</si>
  <si>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</si>
  <si>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</si>
  <si>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</si>
  <si>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</si>
  <si>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</si>
  <si>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</si>
  <si>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</si>
  <si>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</si>
  <si>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</si>
  <si>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</si>
  <si>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</si>
  <si>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</si>
  <si>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</si>
  <si>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</si>
  <si>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</si>
  <si>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</si>
  <si>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</si>
  <si>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</si>
  <si>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</si>
  <si>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</si>
  <si>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</si>
  <si>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</si>
  <si>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</si>
  <si>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</si>
  <si>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</si>
  <si>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</si>
  <si>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</si>
  <si>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</si>
  <si>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</si>
  <si>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</si>
  <si>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</si>
  <si>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</si>
  <si>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</si>
  <si>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</si>
  <si>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</si>
  <si>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</si>
  <si>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</si>
  <si>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</si>
  <si>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</si>
  <si>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</si>
  <si>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</si>
  <si>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</si>
  <si>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</si>
  <si>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</si>
  <si>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</si>
  <si>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</si>
  <si>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</si>
  <si>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</si>
  <si>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</si>
  <si>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</si>
  <si>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</si>
  <si>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</si>
  <si>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</si>
  <si>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</si>
  <si>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</si>
  <si>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</si>
  <si>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</si>
  <si>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</si>
  <si>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</si>
  <si>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</si>
  <si>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</si>
  <si>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</si>
  <si>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</si>
  <si>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</si>
  <si>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</si>
  <si>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</si>
  <si>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</si>
  <si>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</si>
  <si>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</si>
  <si>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</si>
  <si>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</si>
  <si>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</si>
  <si>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</si>
  <si>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</si>
  <si>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</si>
  <si>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</si>
  <si>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</si>
  <si>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</si>
  <si>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</si>
  <si>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</si>
  <si>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</si>
  <si>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</si>
  <si>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</si>
  <si>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</si>
  <si>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</si>
  <si>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</si>
  <si>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</si>
  <si>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</si>
  <si>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</si>
  <si>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</si>
  <si>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</si>
  <si>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</si>
  <si>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</si>
  <si>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</si>
  <si>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</si>
  <si>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</si>
  <si>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</si>
  <si>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</si>
  <si>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</si>
  <si>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</si>
  <si>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</si>
  <si>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</si>
  <si>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</si>
  <si>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</si>
  <si>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</si>
  <si>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</si>
  <si>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</si>
  <si>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</si>
  <si>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</si>
  <si>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</si>
  <si>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</si>
  <si>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</si>
  <si>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</si>
  <si>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</si>
  <si>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</si>
  <si>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</si>
  <si>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</si>
  <si>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</si>
  <si>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</si>
  <si>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</si>
  <si>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</si>
  <si>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</si>
  <si>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</si>
  <si>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</si>
  <si>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</si>
  <si>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</si>
  <si>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</si>
  <si>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</si>
  <si>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</si>
  <si>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</si>
  <si>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</si>
  <si>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</si>
  <si>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</si>
  <si>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</si>
  <si>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</si>
  <si>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</si>
  <si>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</si>
  <si>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</si>
  <si>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</si>
  <si>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</si>
  <si>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</si>
  <si>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</si>
  <si>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</si>
  <si>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</si>
  <si>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</si>
  <si>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</si>
  <si>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</si>
  <si>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</si>
  <si>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</si>
  <si>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</si>
  <si>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</si>
  <si>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</si>
  <si>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</si>
  <si>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</si>
  <si>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</si>
  <si>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</si>
  <si>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</si>
  <si>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</si>
  <si>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</si>
  <si>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</si>
  <si>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</si>
  <si>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</si>
  <si>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</si>
  <si>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</si>
  <si>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</si>
  <si>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</si>
  <si>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</si>
  <si>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</si>
  <si>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</si>
  <si>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</si>
  <si>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</si>
  <si>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</si>
  <si>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</si>
  <si>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</si>
  <si>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</si>
  <si>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</si>
  <si>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</si>
  <si>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</si>
  <si>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</si>
  <si>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</si>
  <si>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</si>
  <si>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</si>
  <si>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</si>
  <si>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</si>
  <si>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</si>
  <si>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</si>
  <si>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</si>
  <si>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</si>
  <si>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</si>
  <si>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</si>
  <si>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</si>
  <si>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</si>
  <si>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</si>
  <si>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</si>
  <si>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</si>
  <si>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</si>
  <si>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</si>
  <si>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</si>
  <si>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</si>
  <si>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</si>
  <si>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</si>
  <si>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</si>
  <si>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</si>
  <si>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</si>
  <si>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</si>
  <si>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</si>
  <si>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</si>
  <si>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</si>
  <si>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</si>
  <si>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</si>
  <si>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</si>
  <si>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</si>
  <si>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</si>
  <si>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</si>
  <si>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</si>
  <si>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</si>
  <si>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</si>
  <si>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</si>
  <si>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</si>
  <si>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</si>
  <si>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</si>
  <si>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</si>
  <si>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</si>
  <si>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</si>
  <si>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</si>
  <si>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</si>
  <si>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</si>
  <si>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</si>
  <si>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</si>
  <si>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</si>
  <si>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</si>
  <si>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</si>
  <si>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</si>
  <si>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</si>
  <si>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</si>
  <si>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</si>
  <si>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</si>
  <si>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</si>
  <si>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</si>
  <si>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</si>
  <si>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</si>
  <si>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</si>
  <si>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</si>
  <si>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</si>
  <si>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</si>
  <si>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</si>
  <si>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</si>
  <si>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</si>
  <si>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</si>
  <si>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</si>
  <si>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</si>
  <si>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</si>
  <si>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</si>
  <si>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</si>
  <si>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</si>
  <si>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</si>
  <si>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</si>
  <si>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</si>
  <si>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</si>
  <si>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</si>
  <si>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</si>
  <si>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</si>
  <si>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</si>
  <si>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</si>
  <si>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</si>
  <si>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</si>
  <si>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</si>
  <si>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</si>
  <si>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</si>
  <si>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</si>
  <si>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</si>
  <si>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</si>
  <si>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</si>
  <si>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</si>
  <si>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</si>
  <si>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</si>
  <si>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</si>
  <si>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</si>
  <si>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</si>
  <si>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</si>
  <si>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</si>
  <si>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</si>
  <si>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</si>
  <si>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</si>
  <si>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</si>
  <si>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</si>
  <si>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</si>
  <si>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</si>
  <si>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</si>
  <si>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</si>
  <si>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</si>
  <si>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</si>
  <si>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</si>
  <si>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</si>
  <si>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</si>
  <si>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</si>
  <si>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</si>
  <si>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</si>
  <si>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</si>
  <si>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</si>
  <si>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</si>
  <si>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</si>
  <si>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</si>
  <si>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</si>
  <si>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</si>
  <si>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</si>
  <si>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</si>
  <si>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</si>
  <si>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</si>
  <si>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</si>
  <si>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</si>
  <si>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</si>
  <si>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</si>
  <si>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</si>
  <si>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</si>
  <si>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</si>
  <si>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</si>
  <si>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</si>
  <si>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</si>
  <si>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</si>
  <si>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</si>
  <si>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</si>
  <si>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</si>
  <si>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</si>
  <si>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</si>
  <si>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</si>
  <si>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</si>
  <si>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</si>
  <si>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</si>
  <si>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</si>
  <si>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</si>
  <si>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</si>
  <si>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</si>
  <si>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</si>
  <si>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</si>
  <si>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</si>
  <si>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</si>
  <si>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</si>
  <si>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</si>
  <si>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</si>
  <si>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</si>
  <si>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</si>
  <si>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</si>
  <si>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</si>
  <si>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</si>
  <si>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</si>
  <si>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</si>
  <si>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</si>
  <si>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</si>
  <si>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</si>
  <si>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</si>
  <si>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</si>
  <si>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</si>
  <si>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</si>
  <si>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</si>
  <si>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</si>
  <si>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</si>
  <si>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</si>
  <si>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</si>
  <si>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</si>
  <si>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</si>
  <si>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</si>
  <si>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</si>
  <si>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</si>
  <si>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</si>
  <si>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</si>
  <si>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</si>
  <si>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</si>
  <si>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</si>
  <si>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</si>
  <si>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</si>
  <si>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</si>
  <si>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</si>
  <si>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</si>
  <si>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</si>
  <si>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</si>
  <si>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</si>
  <si>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</si>
  <si>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</si>
  <si>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</si>
  <si>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</si>
  <si>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</si>
  <si>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</si>
  <si>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</si>
  <si>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</si>
  <si>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</si>
  <si>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</si>
  <si>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</si>
  <si>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</si>
  <si>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</si>
  <si>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</si>
  <si>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</si>
  <si>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</si>
  <si>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</si>
  <si>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</si>
  <si>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</si>
  <si>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</si>
  <si>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</si>
  <si>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</si>
  <si>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</si>
  <si>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</si>
  <si>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</si>
  <si>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</si>
  <si>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</si>
  <si>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</si>
  <si>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</si>
  <si>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</si>
  <si>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</si>
  <si>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</si>
  <si>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</si>
  <si>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</si>
  <si>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</si>
  <si>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</si>
  <si>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</si>
  <si>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</si>
  <si>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</si>
  <si>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</si>
  <si>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</si>
  <si>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</si>
  <si>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</si>
  <si>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</si>
  <si>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</si>
  <si>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</si>
  <si>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</si>
  <si>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</si>
  <si>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</si>
  <si>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</si>
  <si>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</si>
  <si>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</si>
  <si>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</si>
  <si>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</si>
  <si>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</si>
  <si>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</si>
  <si>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</si>
  <si>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</si>
  <si>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</si>
  <si>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</si>
  <si>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</si>
  <si>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</si>
  <si>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</si>
  <si>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</si>
  <si>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</si>
  <si>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</si>
  <si>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</si>
  <si>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</si>
  <si>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</si>
  <si>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</si>
  <si>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</si>
  <si>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</si>
  <si>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</si>
  <si>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</si>
  <si>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</si>
  <si>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</si>
  <si>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</si>
  <si>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</si>
  <si>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</si>
  <si>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</si>
  <si>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</si>
  <si>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</si>
  <si>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</si>
  <si>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</si>
  <si>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</si>
  <si>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</si>
  <si>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</si>
  <si>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</si>
  <si>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</si>
  <si>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</si>
  <si>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</si>
  <si>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</si>
  <si>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</si>
  <si>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</si>
  <si>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</si>
  <si>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</si>
  <si>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</si>
  <si>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</si>
  <si>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</si>
  <si>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</si>
  <si>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</si>
  <si>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</si>
  <si>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</si>
  <si>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</si>
  <si>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</si>
  <si>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</si>
  <si>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</si>
  <si>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</si>
  <si>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</si>
  <si>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</si>
  <si>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</si>
  <si>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</si>
  <si>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</si>
  <si>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</si>
  <si>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</si>
  <si>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</si>
  <si>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</si>
  <si>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</si>
  <si>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</si>
  <si>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</si>
  <si>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</si>
  <si>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</si>
  <si>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</si>
  <si>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</si>
  <si>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</si>
  <si>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</si>
  <si>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</si>
  <si>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</si>
  <si>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</si>
  <si>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</si>
  <si>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</si>
  <si>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</si>
  <si>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</si>
  <si>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</si>
  <si>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</si>
  <si>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</si>
  <si>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</si>
  <si>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</si>
  <si>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</si>
  <si>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</si>
  <si>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</si>
  <si>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</si>
  <si>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</si>
  <si>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</si>
  <si>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</si>
  <si>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</si>
  <si>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</si>
  <si>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</si>
  <si>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</si>
  <si>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</si>
  <si>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</si>
  <si>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</si>
  <si>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</si>
  <si>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</si>
  <si>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</si>
  <si>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</si>
  <si>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</si>
  <si>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</si>
  <si>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</si>
  <si>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</si>
  <si>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</si>
  <si>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</si>
  <si>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</si>
  <si>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</si>
  <si>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</si>
  <si>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</si>
  <si>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</si>
  <si>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</si>
  <si>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</si>
  <si>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</si>
  <si>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</si>
  <si>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</si>
  <si>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</si>
  <si>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</si>
  <si>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</si>
  <si>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</si>
  <si>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</si>
  <si>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</si>
  <si>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</si>
  <si>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</si>
  <si>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</si>
  <si>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</si>
  <si>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</si>
  <si>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</si>
  <si>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</si>
  <si>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</si>
  <si>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</si>
  <si>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</si>
  <si>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</si>
  <si>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</si>
  <si>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</si>
  <si>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</si>
  <si>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</si>
  <si>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</si>
  <si>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</si>
  <si>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</si>
  <si>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</si>
  <si>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</si>
  <si>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</si>
  <si>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</si>
  <si>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</si>
  <si>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</si>
  <si>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</si>
  <si>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</si>
  <si>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</si>
  <si>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</si>
  <si>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</si>
  <si>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</si>
  <si>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</si>
  <si>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</si>
  <si>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</si>
  <si>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</si>
  <si>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</si>
  <si>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</si>
  <si>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</si>
  <si>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</si>
  <si>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</si>
  <si>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</si>
  <si>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</si>
  <si>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</si>
  <si>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</si>
  <si>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</si>
  <si>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</si>
  <si>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</si>
  <si>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</si>
  <si>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</si>
  <si>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</si>
  <si>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</si>
  <si>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</si>
  <si>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</si>
  <si>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</si>
  <si>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</si>
  <si>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</si>
  <si>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</si>
  <si>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</si>
  <si>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</si>
  <si>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</si>
  <si>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</si>
  <si>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</si>
  <si>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</si>
  <si>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</si>
  <si>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</si>
  <si>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</si>
  <si>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</si>
  <si>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</si>
  <si>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</si>
  <si>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</si>
  <si>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</si>
  <si>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</si>
  <si>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</si>
  <si>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</si>
  <si>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</si>
  <si>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</si>
  <si>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</si>
  <si>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</si>
  <si>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</si>
  <si>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</si>
  <si>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</si>
  <si>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</si>
  <si>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</si>
  <si>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</si>
  <si>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</si>
  <si>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</si>
  <si>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</si>
  <si>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</si>
  <si>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</si>
  <si>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</si>
  <si>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</si>
  <si>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</si>
  <si>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</si>
  <si>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</si>
  <si>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</si>
  <si>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</si>
  <si>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</si>
  <si>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</si>
  <si>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</si>
  <si>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</si>
  <si>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</si>
  <si>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</si>
  <si>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</si>
  <si>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</si>
  <si>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</si>
  <si>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</si>
  <si>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</si>
  <si>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</si>
  <si>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</si>
  <si>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</si>
  <si>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</si>
  <si>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</si>
  <si>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</si>
  <si>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</si>
  <si>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</si>
  <si>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</si>
  <si>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</si>
  <si>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</si>
  <si>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</si>
  <si>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</si>
  <si>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</si>
  <si>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</si>
  <si>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</si>
  <si>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</si>
  <si>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</si>
  <si>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</si>
  <si>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</si>
  <si>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</si>
  <si>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</si>
  <si>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</si>
  <si>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</si>
  <si>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</si>
  <si>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</si>
  <si>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</si>
  <si>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</si>
  <si>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</si>
  <si>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</si>
  <si>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</si>
  <si>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</si>
  <si>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</si>
  <si>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</si>
  <si>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</si>
  <si>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</si>
  <si>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</si>
  <si>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</si>
  <si>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</si>
  <si>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</si>
  <si>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</si>
  <si>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</si>
  <si>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</si>
  <si>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</si>
  <si>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</si>
  <si>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</si>
  <si>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</si>
  <si>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</si>
  <si>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</si>
  <si>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</si>
  <si>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</si>
  <si>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</si>
  <si>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</si>
  <si>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</si>
  <si>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</si>
  <si>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</si>
  <si>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</si>
  <si>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</si>
  <si>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</si>
  <si>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</si>
  <si>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</si>
  <si>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</si>
  <si>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</si>
  <si>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</si>
  <si>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</si>
  <si>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</si>
  <si>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</si>
  <si>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</si>
  <si>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</si>
  <si>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</si>
  <si>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</si>
  <si>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</si>
  <si>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</si>
  <si>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</si>
  <si>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</si>
  <si>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</si>
  <si>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</si>
  <si>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</si>
  <si>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</si>
  <si>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</si>
  <si>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</si>
  <si>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</si>
  <si>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</si>
  <si>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</si>
  <si>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</si>
  <si>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</si>
  <si>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</si>
  <si>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</si>
  <si>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</si>
  <si>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</si>
  <si>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</si>
  <si>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</si>
  <si>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</si>
  <si>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</si>
  <si>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</si>
  <si>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</si>
  <si>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</si>
  <si>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</si>
  <si>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</si>
  <si>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</si>
  <si>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</si>
  <si>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</si>
  <si>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</si>
  <si>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</si>
  <si>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</si>
  <si>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</si>
  <si>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</si>
  <si>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</si>
  <si>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</si>
  <si>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</si>
  <si>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</si>
  <si>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</si>
  <si>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</si>
  <si>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</si>
  <si>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</si>
  <si>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</si>
  <si>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</si>
  <si>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</si>
  <si>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</si>
  <si>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</si>
  <si>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</si>
  <si>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</si>
  <si>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</si>
  <si>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</si>
  <si>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</si>
  <si>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</si>
  <si>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</si>
  <si>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</si>
  <si>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</si>
  <si>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</si>
  <si>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</si>
  <si>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</si>
  <si>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</si>
  <si>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</si>
  <si>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</si>
  <si>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</si>
  <si>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</si>
  <si>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</si>
  <si>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</si>
  <si>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</si>
  <si>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</si>
  <si>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</si>
  <si>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</si>
  <si>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</si>
  <si>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</si>
  <si>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</si>
  <si>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</si>
  <si>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</si>
  <si>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</si>
  <si>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</si>
  <si>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</si>
  <si>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</si>
  <si>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</si>
  <si>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</si>
  <si>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</si>
  <si>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</si>
  <si>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</si>
  <si>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</si>
  <si>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</si>
  <si>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</si>
  <si>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</si>
  <si>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</si>
  <si>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</si>
  <si>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</si>
  <si>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</si>
  <si>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</si>
  <si>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</si>
  <si>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</si>
  <si>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</si>
  <si>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</si>
  <si>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</si>
  <si>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</si>
  <si>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</si>
  <si>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</si>
  <si>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</si>
  <si>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</si>
  <si>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</si>
  <si>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</si>
  <si>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</si>
  <si>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</si>
  <si>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</si>
  <si>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</si>
  <si>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</si>
  <si>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</si>
  <si>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</si>
  <si>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</si>
  <si>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</si>
  <si>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</si>
  <si>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</si>
  <si>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</si>
  <si>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</si>
  <si>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</si>
  <si>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</si>
  <si>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</si>
  <si>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</si>
  <si>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</si>
  <si>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</si>
  <si>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</si>
  <si>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</si>
  <si>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</si>
  <si>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</si>
  <si>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</si>
  <si>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</si>
  <si>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</si>
  <si>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</si>
  <si>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</si>
  <si>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</si>
  <si>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</si>
  <si>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</si>
  <si>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</si>
  <si>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</si>
  <si>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</si>
  <si>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</si>
  <si>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</si>
  <si>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</si>
  <si>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</si>
  <si>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</si>
  <si>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</si>
  <si>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</si>
  <si>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</si>
  <si>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</si>
  <si>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</si>
  <si>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</si>
  <si>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</si>
  <si>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</si>
  <si>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</si>
  <si>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</si>
  <si>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</si>
  <si>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</si>
  <si>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</si>
  <si>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</si>
  <si>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</si>
  <si>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</si>
  <si>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</si>
  <si>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</si>
  <si>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</si>
  <si>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</si>
  <si>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</si>
  <si>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</si>
  <si>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</si>
  <si>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</si>
  <si>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</si>
  <si>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</si>
  <si>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</si>
  <si>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</si>
  <si>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</si>
  <si>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</si>
  <si>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</si>
  <si>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</si>
  <si>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</si>
  <si>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</si>
  <si>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</si>
  <si>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</si>
  <si>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</si>
  <si>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</si>
  <si>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</si>
  <si>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</si>
  <si>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</si>
  <si>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</si>
  <si>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</si>
  <si>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</si>
  <si>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</si>
  <si>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</si>
  <si>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</si>
  <si>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</si>
  <si>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</si>
  <si>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</si>
  <si>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</si>
  <si>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</si>
  <si>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</si>
  <si>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</si>
  <si>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</si>
  <si>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</si>
  <si>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</si>
  <si>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</si>
  <si>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</si>
  <si>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</si>
  <si>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</si>
  <si>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</si>
  <si>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</si>
  <si>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</si>
  <si>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</si>
  <si>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</si>
  <si>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</si>
  <si>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</si>
  <si>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</si>
  <si>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</si>
  <si>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</si>
  <si>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</si>
  <si>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</si>
  <si>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</si>
  <si>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</si>
  <si>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</si>
  <si>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</si>
  <si>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</si>
  <si>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</si>
  <si>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</si>
  <si>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</si>
  <si>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</si>
  <si>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</si>
  <si>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</si>
  <si>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</si>
  <si>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</si>
  <si>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</si>
  <si>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</si>
  <si>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</si>
  <si>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</si>
  <si>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</si>
  <si>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</si>
  <si>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</si>
  <si>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</si>
  <si>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</si>
  <si>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</si>
  <si>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</si>
  <si>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</si>
  <si>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</si>
  <si>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</si>
  <si>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</si>
  <si>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</si>
  <si>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</si>
  <si>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</si>
  <si>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</si>
  <si>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</si>
  <si>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</si>
  <si>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</si>
  <si>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</si>
  <si>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</si>
  <si>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</si>
  <si>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</si>
  <si>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</si>
  <si>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</si>
  <si>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</si>
  <si>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</si>
  <si>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</si>
  <si>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</si>
  <si>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</si>
  <si>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</si>
  <si>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</si>
  <si>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</si>
  <si>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</si>
  <si>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</si>
  <si>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</si>
  <si>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</si>
  <si>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</si>
  <si>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</si>
  <si>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</si>
  <si>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</si>
  <si>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</si>
  <si>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</si>
  <si>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</si>
  <si>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</si>
  <si>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</si>
  <si>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</si>
  <si>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</si>
  <si>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</si>
  <si>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</si>
  <si>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</si>
  <si>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</si>
  <si>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</si>
  <si>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</si>
  <si>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</si>
  <si>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</si>
  <si>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</si>
  <si>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</si>
  <si>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</si>
  <si>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</si>
  <si>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</si>
  <si>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</si>
  <si>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</si>
  <si>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</si>
  <si>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</si>
  <si>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</si>
  <si>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</si>
  <si>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</si>
  <si>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</si>
  <si>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</si>
  <si>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</si>
  <si>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</si>
  <si>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</si>
  <si>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</si>
  <si>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</si>
  <si>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</si>
  <si>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</si>
  <si>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</si>
  <si>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</si>
  <si>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</si>
  <si>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</si>
  <si>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</si>
  <si>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</si>
  <si>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</si>
  <si>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</si>
  <si>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</si>
  <si>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</si>
  <si>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</si>
  <si>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</si>
  <si>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</si>
  <si>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</si>
  <si>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</si>
  <si>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</si>
  <si>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</si>
  <si>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</si>
  <si>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</si>
  <si>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</si>
  <si>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</si>
  <si>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</si>
  <si>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</si>
  <si>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</si>
  <si>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</si>
  <si>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</si>
  <si>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</si>
  <si>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</si>
  <si>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</si>
  <si>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</si>
  <si>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</si>
  <si>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</si>
  <si>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</si>
  <si>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</si>
  <si>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</si>
  <si>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</si>
  <si>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</si>
  <si>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</si>
  <si>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</si>
  <si>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</si>
  <si>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</si>
  <si>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</si>
  <si>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</si>
  <si>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</si>
  <si>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</si>
  <si>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</si>
  <si>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</si>
  <si>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</si>
  <si>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</si>
  <si>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</si>
  <si>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</si>
  <si>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</si>
  <si>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</si>
  <si>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</si>
  <si>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</si>
  <si>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</si>
  <si>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</si>
  <si>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</si>
  <si>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</si>
  <si>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</si>
  <si>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</si>
  <si>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</si>
  <si>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</si>
  <si>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</si>
  <si>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</si>
  <si>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</si>
  <si>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</si>
  <si>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</si>
  <si>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</si>
  <si>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</si>
  <si>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</si>
  <si>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</si>
  <si>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</si>
  <si>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</si>
  <si>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</si>
  <si>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</si>
  <si>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</si>
  <si>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</si>
  <si>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</si>
  <si>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</si>
  <si>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</si>
  <si>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</si>
  <si>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</si>
  <si>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</si>
  <si>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</si>
  <si>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</si>
  <si>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</si>
  <si>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</si>
  <si>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</si>
  <si>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</si>
  <si>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</si>
  <si>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</si>
  <si>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</si>
  <si>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</si>
  <si>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</si>
  <si>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</si>
  <si>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</si>
  <si>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</si>
  <si>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</si>
  <si>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</si>
  <si>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</si>
  <si>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</si>
  <si>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</si>
  <si>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</si>
  <si>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</si>
  <si>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</si>
  <si>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</si>
  <si>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</si>
  <si>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</si>
  <si>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</si>
  <si>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</si>
  <si>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</si>
  <si>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</si>
  <si>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</si>
  <si>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</si>
  <si>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</si>
  <si>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</si>
  <si>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</si>
  <si>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</si>
  <si>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</si>
  <si>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</si>
  <si>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</si>
  <si>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</si>
  <si>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</si>
  <si>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</si>
  <si>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</si>
  <si>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</si>
  <si>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</si>
  <si>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</si>
  <si>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</si>
  <si>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</si>
  <si>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</si>
  <si>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</si>
  <si>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</si>
  <si>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</si>
  <si>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</si>
  <si>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</si>
  <si>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</si>
  <si>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</si>
  <si>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</si>
  <si>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</si>
  <si>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</si>
  <si>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</si>
  <si>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</si>
  <si>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</si>
  <si>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</si>
  <si>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</si>
  <si>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</si>
  <si>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</si>
  <si>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</si>
  <si>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</si>
  <si>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</si>
  <si>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</si>
  <si>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</si>
  <si>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</si>
  <si>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</si>
  <si>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</si>
  <si>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</si>
  <si>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</si>
  <si>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</si>
  <si>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</si>
  <si>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</si>
  <si>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</si>
  <si>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</si>
  <si>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</si>
  <si>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</si>
  <si>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</si>
  <si>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</si>
  <si>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</si>
  <si>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</si>
  <si>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</si>
  <si>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</si>
  <si>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</si>
  <si>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</si>
  <si>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</si>
  <si>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</si>
  <si>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</si>
  <si>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</si>
  <si>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</si>
  <si>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</si>
  <si>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</si>
  <si>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</si>
  <si>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</si>
  <si>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</si>
  <si>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</si>
  <si>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</si>
  <si>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</si>
  <si>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</si>
  <si>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</si>
  <si>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</si>
  <si>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</si>
  <si>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</si>
  <si>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</si>
  <si>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</si>
  <si>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</si>
  <si>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</si>
  <si>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</si>
  <si>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</si>
  <si>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</si>
  <si>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</si>
  <si>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</si>
  <si>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</si>
  <si>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</si>
  <si>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</si>
  <si>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</si>
  <si>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</si>
  <si>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</si>
  <si>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</si>
  <si>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</si>
  <si>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</si>
  <si>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</si>
  <si>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</si>
  <si>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</si>
  <si>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</si>
  <si>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</si>
  <si>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</si>
  <si>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</si>
  <si>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</si>
  <si>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</si>
  <si>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</si>
  <si>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</si>
  <si>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</si>
  <si>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</si>
  <si>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</si>
  <si>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</si>
  <si>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</si>
  <si>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</si>
  <si>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</si>
  <si>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</si>
  <si>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</si>
  <si>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</si>
  <si>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</si>
  <si>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</si>
  <si>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</si>
  <si>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</si>
  <si>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</si>
  <si>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</si>
  <si>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</si>
  <si>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</si>
  <si>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</si>
  <si>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</si>
  <si>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</si>
  <si>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</si>
  <si>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</si>
  <si>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</si>
  <si>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</si>
  <si>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</si>
  <si>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</si>
  <si>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</si>
  <si>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</si>
  <si>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</si>
  <si>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</si>
  <si>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</si>
  <si>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</si>
  <si>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</si>
  <si>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</si>
  <si>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</si>
  <si>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</si>
  <si>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</si>
  <si>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</si>
  <si>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</si>
  <si>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</si>
  <si>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</si>
  <si>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</si>
  <si>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</si>
  <si>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</si>
  <si>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</si>
  <si>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</si>
  <si>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</si>
  <si>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</si>
  <si>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</si>
  <si>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</si>
  <si>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</si>
  <si>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</si>
  <si>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</si>
  <si>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</si>
  <si>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</si>
  <si>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</si>
  <si>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</si>
  <si>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</si>
  <si>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</si>
  <si>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</si>
  <si>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</si>
  <si>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</si>
  <si>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</si>
  <si>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</si>
  <si>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</si>
  <si>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</si>
  <si>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</si>
  <si>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</si>
  <si>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</si>
  <si>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</si>
  <si>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</si>
  <si>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</si>
  <si>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</si>
  <si>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</si>
  <si>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</si>
  <si>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</si>
  <si>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</si>
  <si>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</si>
  <si>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</si>
  <si>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</si>
  <si>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</si>
  <si>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</si>
  <si>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</si>
  <si>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</si>
  <si>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</si>
  <si>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</si>
  <si>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</si>
  <si>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</si>
  <si>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</si>
  <si>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</si>
  <si>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</si>
  <si>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</si>
  <si>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</si>
  <si>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</si>
  <si>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</si>
  <si>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</si>
  <si>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</si>
  <si>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</si>
  <si>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</si>
  <si>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</si>
  <si>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</si>
  <si>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</si>
  <si>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</si>
  <si>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</si>
  <si>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</si>
  <si>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</si>
  <si>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</si>
  <si>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</si>
  <si>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</si>
  <si>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</si>
  <si>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</si>
  <si>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</si>
  <si>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</si>
  <si>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</si>
  <si>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</si>
  <si>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</si>
  <si>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</si>
  <si>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</si>
  <si>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</si>
  <si>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</si>
  <si>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</si>
  <si>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</si>
  <si>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</si>
  <si>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</si>
  <si>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</si>
  <si>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</si>
  <si>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</si>
  <si>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</si>
  <si>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</si>
  <si>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</si>
  <si>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</si>
  <si>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</si>
  <si>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</si>
  <si>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</si>
  <si>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</si>
  <si>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</si>
  <si>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</si>
  <si>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</si>
  <si>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</si>
  <si>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</si>
  <si>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</si>
  <si>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</si>
  <si>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</si>
  <si>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</si>
  <si>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</si>
  <si>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</si>
  <si>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</si>
  <si>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</si>
  <si>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</si>
  <si>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</si>
  <si>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</si>
  <si>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</si>
  <si>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</si>
  <si>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</si>
  <si>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</si>
  <si>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</si>
  <si>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</si>
  <si>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</si>
  <si>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</si>
  <si>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</si>
  <si>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</si>
  <si>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</si>
  <si>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</si>
  <si>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</si>
  <si>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</si>
  <si>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</si>
  <si>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</si>
  <si>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</si>
  <si>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</si>
  <si>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</si>
  <si>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</si>
  <si>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</si>
  <si>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</si>
  <si>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</si>
  <si>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</si>
  <si>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</si>
  <si>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</si>
  <si>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</si>
  <si>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</si>
  <si>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</si>
  <si>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</si>
  <si>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</si>
  <si>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</si>
  <si>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</si>
  <si>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</si>
  <si>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</si>
  <si>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</si>
  <si>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</si>
  <si>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</si>
  <si>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</si>
  <si>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</si>
  <si>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</si>
  <si>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</si>
  <si>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</si>
  <si>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</si>
  <si>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</si>
  <si>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</si>
  <si>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</si>
  <si>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</si>
  <si>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</si>
  <si>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</si>
  <si>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</si>
  <si>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</si>
  <si>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</si>
  <si>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</si>
  <si>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</si>
  <si>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</si>
  <si>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</si>
  <si>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</si>
  <si>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</si>
  <si>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</si>
  <si>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</si>
  <si>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</si>
  <si>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</si>
  <si>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</si>
  <si>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</si>
  <si>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</si>
  <si>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</si>
  <si>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</si>
  <si>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</si>
  <si>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</si>
  <si>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</si>
  <si>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</si>
  <si>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</si>
  <si>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</si>
  <si>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</si>
  <si>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</si>
  <si>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</si>
  <si>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</si>
  <si>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</si>
  <si>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</si>
  <si>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</si>
  <si>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</si>
  <si>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</si>
  <si>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</si>
  <si>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</si>
  <si>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</si>
  <si>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</si>
  <si>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</si>
  <si>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</si>
  <si>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</si>
  <si>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</si>
  <si>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</si>
  <si>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</si>
  <si>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</si>
  <si>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</si>
  <si>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</si>
  <si>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</si>
  <si>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</si>
  <si>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</si>
  <si>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</si>
  <si>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</si>
  <si>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</si>
  <si>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</si>
  <si>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</si>
  <si>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</si>
  <si>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</si>
  <si>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</si>
  <si>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</si>
  <si>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</si>
  <si>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</si>
  <si>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</si>
  <si>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</si>
  <si>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</si>
  <si>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</si>
  <si>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</si>
  <si>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</si>
  <si>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</si>
  <si>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</si>
  <si>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</si>
  <si>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</si>
  <si>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</si>
  <si>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</si>
  <si>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</si>
  <si>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</si>
  <si>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</si>
  <si>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</si>
  <si>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</si>
  <si>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</si>
  <si>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</si>
  <si>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</si>
  <si>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</si>
  <si>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</si>
  <si>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</si>
  <si>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</si>
  <si>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</si>
  <si>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</si>
  <si>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</si>
  <si>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</si>
  <si>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</si>
  <si>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</si>
  <si>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</si>
  <si>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</si>
  <si>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</si>
  <si>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</si>
  <si>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</si>
  <si>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</si>
  <si>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</si>
  <si>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</si>
  <si>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</si>
  <si>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</si>
  <si>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</si>
  <si>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</si>
  <si>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</si>
  <si>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</si>
  <si>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</si>
  <si>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</si>
  <si>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</si>
  <si>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</si>
  <si>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</si>
  <si>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</si>
  <si>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</si>
  <si>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</si>
  <si>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</si>
  <si>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</si>
  <si>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</si>
  <si>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</si>
  <si>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</si>
  <si>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</si>
  <si>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</si>
  <si>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</si>
  <si>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</si>
  <si>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</si>
  <si>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</si>
  <si>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</si>
  <si>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</si>
  <si>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</si>
  <si>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</si>
  <si>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</si>
  <si>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</si>
  <si>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</si>
  <si>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</si>
  <si>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</si>
  <si>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</si>
  <si>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</si>
  <si>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</si>
  <si>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</si>
  <si>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</si>
  <si>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</si>
  <si>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</si>
  <si>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</si>
  <si>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</si>
  <si>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</si>
  <si>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</si>
  <si>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</si>
  <si>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</si>
  <si>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</si>
  <si>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</si>
  <si>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</si>
  <si>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</si>
  <si>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</si>
  <si>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</si>
  <si>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</si>
  <si>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</si>
  <si>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</si>
  <si>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</si>
  <si>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</si>
  <si>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</si>
  <si>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</si>
  <si>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</si>
  <si>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</si>
  <si>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</si>
  <si>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</si>
  <si>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</si>
  <si>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</si>
  <si>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</si>
  <si>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</si>
  <si>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</si>
  <si>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</si>
  <si>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</si>
  <si>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</si>
  <si>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</si>
  <si>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</si>
  <si>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</si>
  <si>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</si>
  <si>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</si>
  <si>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</si>
  <si>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</si>
  <si>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</si>
  <si>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</si>
  <si>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</si>
  <si>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</si>
  <si>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</si>
  <si>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</si>
  <si>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</si>
  <si>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</si>
  <si>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</si>
  <si>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</si>
  <si>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</si>
  <si>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</si>
  <si>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</si>
  <si>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</si>
  <si>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</si>
  <si>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</si>
  <si>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</si>
  <si>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</si>
  <si>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</si>
  <si>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</si>
  <si>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</si>
  <si>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</si>
  <si>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</si>
  <si>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</si>
  <si>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</si>
  <si>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</si>
  <si>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</si>
  <si>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</si>
  <si>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</si>
  <si>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</si>
  <si>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</si>
  <si>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</si>
  <si>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</si>
  <si>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</si>
  <si>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</si>
  <si>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</si>
  <si>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</si>
  <si>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</si>
  <si>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</si>
  <si>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</si>
  <si>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</si>
  <si>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</si>
  <si>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</si>
  <si>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</si>
  <si>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</si>
  <si>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</si>
  <si>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</si>
  <si>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</si>
  <si>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</si>
  <si>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</si>
  <si>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</si>
  <si>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</si>
  <si>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</si>
  <si>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</si>
  <si>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</si>
  <si>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</si>
  <si>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</si>
  <si>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</si>
  <si>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</si>
  <si>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</si>
  <si>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</si>
  <si>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</si>
  <si>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</si>
  <si>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</si>
  <si>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</si>
  <si>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</si>
  <si>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</si>
  <si>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</si>
  <si>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</si>
  <si>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</si>
  <si>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</si>
  <si>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</si>
  <si>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</si>
  <si>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</si>
  <si>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</si>
  <si>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</si>
  <si>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</si>
  <si>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</si>
  <si>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</si>
  <si>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</si>
  <si>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</si>
  <si>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</si>
  <si>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</si>
  <si>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</si>
  <si>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</si>
  <si>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</si>
  <si>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</si>
  <si>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</si>
  <si>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</si>
  <si>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</si>
  <si>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</si>
  <si>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</si>
  <si>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</si>
  <si>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</si>
  <si>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</si>
  <si>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</si>
  <si>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</si>
  <si>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</si>
  <si>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</si>
  <si>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</si>
  <si>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</si>
  <si>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</si>
  <si>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</si>
  <si>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</si>
  <si>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</si>
  <si>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</si>
  <si>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</si>
  <si>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</si>
  <si>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</si>
  <si>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</si>
  <si>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</si>
  <si>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</si>
  <si>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</si>
  <si>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</si>
  <si>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</si>
  <si>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</si>
  <si>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</si>
  <si>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</si>
  <si>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</si>
  <si>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</si>
  <si>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</si>
  <si>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</si>
  <si>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</si>
  <si>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</si>
  <si>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</si>
  <si>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</si>
  <si>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</si>
  <si>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</si>
  <si>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</si>
  <si>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</si>
  <si>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</si>
  <si>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</si>
  <si>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</si>
  <si>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</si>
  <si>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</si>
  <si>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</si>
  <si>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</si>
  <si>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</si>
  <si>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</si>
  <si>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</si>
  <si>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</si>
  <si>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</si>
  <si>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</si>
  <si>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</si>
  <si>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</si>
  <si>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</si>
  <si>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</si>
  <si>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</si>
  <si>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</si>
  <si>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</si>
  <si>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</si>
  <si>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</si>
  <si>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</si>
  <si>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</si>
  <si>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</si>
  <si>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</si>
  <si>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</si>
  <si>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</si>
  <si>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</si>
  <si>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</si>
  <si>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</si>
  <si>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</si>
  <si>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</si>
  <si>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</si>
  <si>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</si>
  <si>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</si>
  <si>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</si>
  <si>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</si>
  <si>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</si>
  <si>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</si>
  <si>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</si>
  <si>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</si>
  <si>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</si>
  <si>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</si>
  <si>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</si>
  <si>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</si>
  <si>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</si>
  <si>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</si>
  <si>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</si>
  <si>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</si>
  <si>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</si>
  <si>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</si>
  <si>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</si>
  <si>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</si>
  <si>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</si>
  <si>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</si>
  <si>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</si>
  <si>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</si>
  <si>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</si>
  <si>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</si>
  <si>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</si>
  <si>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</si>
  <si>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</si>
  <si>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</si>
  <si>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</si>
  <si>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</si>
  <si>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</si>
  <si>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</si>
  <si>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</si>
  <si>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</si>
  <si>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</si>
  <si>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</si>
  <si>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</si>
  <si>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</si>
  <si>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</si>
  <si>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</si>
  <si>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</si>
  <si>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</si>
  <si>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</si>
  <si>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</si>
  <si>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</si>
  <si>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</si>
  <si>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</si>
  <si>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</si>
  <si>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</si>
  <si>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</si>
  <si>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</si>
  <si>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</si>
  <si>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</si>
  <si>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</si>
  <si>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</si>
  <si>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</si>
  <si>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</si>
  <si>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</si>
  <si>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</si>
  <si>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</si>
  <si>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</si>
  <si>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</si>
  <si>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</si>
  <si>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</si>
  <si>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</si>
  <si>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</si>
  <si>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</si>
  <si>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</si>
  <si>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</si>
  <si>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</si>
  <si>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</si>
  <si>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</si>
  <si>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</si>
  <si>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</si>
  <si>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</si>
  <si>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</si>
  <si>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</si>
  <si>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</si>
  <si>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</si>
  <si>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</si>
  <si>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</si>
  <si>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</si>
  <si>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</si>
  <si>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</si>
  <si>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</si>
  <si>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</si>
  <si>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</si>
  <si>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</si>
  <si>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</si>
  <si>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</si>
  <si>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</si>
  <si>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</si>
  <si>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</si>
  <si>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</si>
  <si>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</si>
  <si>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</si>
  <si>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</si>
  <si>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</si>
  <si>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</si>
  <si>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</si>
  <si>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</si>
  <si>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</si>
  <si>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</si>
  <si>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</si>
  <si>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</si>
  <si>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</si>
  <si>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</si>
  <si>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</si>
  <si>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</si>
  <si>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</si>
  <si>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</si>
  <si>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</si>
  <si>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</si>
  <si>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</si>
  <si>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</si>
  <si>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</si>
  <si>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</si>
  <si>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</si>
  <si>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</si>
  <si>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</si>
  <si>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</si>
  <si>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</si>
  <si>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</si>
  <si>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</si>
  <si>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</si>
  <si>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</si>
  <si>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</si>
  <si>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</si>
  <si>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</si>
  <si>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</si>
  <si>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</si>
  <si>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</si>
  <si>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</si>
  <si>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</si>
  <si>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</si>
  <si>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</si>
  <si>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</si>
  <si>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</si>
  <si>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</si>
  <si>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</si>
  <si>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</si>
  <si>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</si>
  <si>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</si>
  <si>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</si>
  <si>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</si>
  <si>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</si>
  <si>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</si>
  <si>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</si>
  <si>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</si>
  <si>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</si>
  <si>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</si>
  <si>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</si>
  <si>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</si>
  <si>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</si>
  <si>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</si>
  <si>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</si>
  <si>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</si>
  <si>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</si>
  <si>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</si>
  <si>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</si>
  <si>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</si>
  <si>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</si>
  <si>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</si>
  <si>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</si>
  <si>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</si>
  <si>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</si>
  <si>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</si>
  <si>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</si>
  <si>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</si>
  <si>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</si>
  <si>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</si>
  <si>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</si>
  <si>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</si>
  <si>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</si>
  <si>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</si>
  <si>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</si>
  <si>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</si>
  <si>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</si>
  <si>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</si>
  <si>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</si>
  <si>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</si>
  <si>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</si>
  <si>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</si>
  <si>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</si>
  <si>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</si>
  <si>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</si>
  <si>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</si>
  <si>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</si>
  <si>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</si>
  <si>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</si>
  <si>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</si>
  <si>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</si>
  <si>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</si>
  <si>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</si>
  <si>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</si>
  <si>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</si>
  <si>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</si>
  <si>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</si>
  <si>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</si>
  <si>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</si>
  <si>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</si>
  <si>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</si>
  <si>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</si>
  <si>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</si>
  <si>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</si>
  <si>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</si>
  <si>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</si>
  <si>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</si>
  <si>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</si>
  <si>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</si>
  <si>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</si>
  <si>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</si>
  <si>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</si>
  <si>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</si>
  <si>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</si>
  <si>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</si>
  <si>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</si>
  <si>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</si>
  <si>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</si>
  <si>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</si>
  <si>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</si>
  <si>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</si>
  <si>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</si>
  <si>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</si>
  <si>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</si>
  <si>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</si>
  <si>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</si>
  <si>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</si>
  <si>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</si>
  <si>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</si>
  <si>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</si>
  <si>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</si>
  <si>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</si>
  <si>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</si>
  <si>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</si>
  <si>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</si>
  <si>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</si>
  <si>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</si>
  <si>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</si>
  <si>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</si>
  <si>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</si>
  <si>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</si>
  <si>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</si>
  <si>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</si>
  <si>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</si>
  <si>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</si>
  <si>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</si>
  <si>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</si>
  <si>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</si>
  <si>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</si>
  <si>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</si>
  <si>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</si>
  <si>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</si>
  <si>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</si>
  <si>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</si>
  <si>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</si>
  <si>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</si>
  <si>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</si>
  <si>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</si>
  <si>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</si>
  <si>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</si>
  <si>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</si>
  <si>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</si>
  <si>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</si>
  <si>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</si>
  <si>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</si>
  <si>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</si>
  <si>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</si>
  <si>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</si>
  <si>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</si>
  <si>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</si>
  <si>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</si>
  <si>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</si>
  <si>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</si>
  <si>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</si>
  <si>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</si>
  <si>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</si>
  <si>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</si>
  <si>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</si>
  <si>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</si>
  <si>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</si>
  <si>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</si>
  <si>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</si>
  <si>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</si>
  <si>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</si>
  <si>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</si>
  <si>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</si>
  <si>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</si>
  <si>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</si>
  <si>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</si>
  <si>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</si>
  <si>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</si>
  <si>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</si>
  <si>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</si>
  <si>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</si>
  <si>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</si>
  <si>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</si>
  <si>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</si>
  <si>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</si>
  <si>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</si>
  <si>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</si>
  <si>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</si>
  <si>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</si>
  <si>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</si>
  <si>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</si>
  <si>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</si>
  <si>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</si>
  <si>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</si>
  <si>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</si>
  <si>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</si>
  <si>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</si>
  <si>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</si>
  <si>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</si>
  <si>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</si>
  <si>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</si>
  <si>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</si>
  <si>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</si>
  <si>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</si>
  <si>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</si>
  <si>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</si>
  <si>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</si>
  <si>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</si>
  <si>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</si>
  <si>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</si>
  <si>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</si>
  <si>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</si>
  <si>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</si>
  <si>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</si>
  <si>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</si>
  <si>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</si>
  <si>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</si>
  <si>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</si>
  <si>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</si>
  <si>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</si>
  <si>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</si>
  <si>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</si>
  <si>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</si>
  <si>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</si>
  <si>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</si>
  <si>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</si>
  <si>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</si>
  <si>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</si>
  <si>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</si>
  <si>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</si>
  <si>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</si>
  <si>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</si>
  <si>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</si>
  <si>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</si>
  <si>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</si>
  <si>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</si>
  <si>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</si>
  <si>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</si>
  <si>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</si>
  <si>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</si>
  <si>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</si>
  <si>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</si>
  <si>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</si>
  <si>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</si>
  <si>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</si>
  <si>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</si>
  <si>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</si>
  <si>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</si>
  <si>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</si>
  <si>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</si>
  <si>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</si>
  <si>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</si>
  <si>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</si>
  <si>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</si>
  <si>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</si>
  <si>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</si>
  <si>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</si>
  <si>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</si>
  <si>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</si>
  <si>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</si>
  <si>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</si>
  <si>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</si>
  <si>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</si>
  <si>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</si>
  <si>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</si>
  <si>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</si>
  <si>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</si>
  <si>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</si>
  <si>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</si>
  <si>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</si>
  <si>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</si>
  <si>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</si>
  <si>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</si>
  <si>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</si>
  <si>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</si>
  <si>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</si>
  <si>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</si>
  <si>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</si>
  <si>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</si>
  <si>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</si>
  <si>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</si>
  <si>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</si>
  <si>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</si>
  <si>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</si>
  <si>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</si>
  <si>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</si>
  <si>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</si>
  <si>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</si>
  <si>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</si>
  <si>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</si>
  <si>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</si>
  <si>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</si>
  <si>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</si>
  <si>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</si>
  <si>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</si>
  <si>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</si>
  <si>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</si>
  <si>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</si>
  <si>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</si>
  <si>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</si>
  <si>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</si>
  <si>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</si>
  <si>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</si>
  <si>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</si>
  <si>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</si>
  <si>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</si>
  <si>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</si>
  <si>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</si>
  <si>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</si>
  <si>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</si>
  <si>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</si>
  <si>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</si>
  <si>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</si>
  <si>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</si>
  <si>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</si>
  <si>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</si>
  <si>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</si>
  <si>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</si>
  <si>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</si>
  <si>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</si>
  <si>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</si>
  <si>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</si>
  <si>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</si>
  <si>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</si>
  <si>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</si>
  <si>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</si>
  <si>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</si>
  <si>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</si>
  <si>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</si>
  <si>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</si>
  <si>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</si>
  <si>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</si>
  <si>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</si>
  <si>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</si>
  <si>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</si>
  <si>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</si>
  <si>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</si>
  <si>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</si>
  <si>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</si>
  <si>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</si>
  <si>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</si>
  <si>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</si>
  <si>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</si>
  <si>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</si>
  <si>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</si>
  <si>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</si>
  <si>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</si>
  <si>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</si>
  <si>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</si>
  <si>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</si>
  <si>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</si>
  <si>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</si>
  <si>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</si>
  <si>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</si>
  <si>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</si>
  <si>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</si>
  <si>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</si>
  <si>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</si>
  <si>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</si>
  <si>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</si>
  <si>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</si>
  <si>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</si>
  <si>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</si>
  <si>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</si>
  <si>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</si>
  <si>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</si>
  <si>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</si>
  <si>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</si>
  <si>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</si>
  <si>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</si>
  <si>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</si>
  <si>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</si>
  <si>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</si>
  <si>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</si>
  <si>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</si>
  <si>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</si>
  <si>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</si>
  <si>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</si>
  <si>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</si>
  <si>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</si>
  <si>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</si>
  <si>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</si>
  <si>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</si>
  <si>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</si>
  <si>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</si>
  <si>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</si>
  <si>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</si>
  <si>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</si>
  <si>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</si>
  <si>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</si>
  <si>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</si>
  <si>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</si>
  <si>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</si>
  <si>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</si>
  <si>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</si>
  <si>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</si>
  <si>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</si>
  <si>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</si>
  <si>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</si>
  <si>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</si>
  <si>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</si>
  <si>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</si>
  <si>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</si>
  <si>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</si>
  <si>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</si>
  <si>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</si>
  <si>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</si>
  <si>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</si>
  <si>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</si>
  <si>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</si>
  <si>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</si>
  <si>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</si>
  <si>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</si>
  <si>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</si>
  <si>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</si>
  <si>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</si>
  <si>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</si>
  <si>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</si>
  <si>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</si>
  <si>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</si>
  <si>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</si>
  <si>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</si>
  <si>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</si>
  <si>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</si>
  <si>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</si>
  <si>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</si>
  <si>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</si>
  <si>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</si>
  <si>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</si>
  <si>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</si>
  <si>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</si>
  <si>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</si>
  <si>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</si>
  <si>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</si>
  <si>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</si>
  <si>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</si>
  <si>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</si>
  <si>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</si>
  <si>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</si>
  <si>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</si>
  <si>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</si>
  <si>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</si>
  <si>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</si>
  <si>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</si>
  <si>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</si>
  <si>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</si>
  <si>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</si>
  <si>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</si>
  <si>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</si>
  <si>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</si>
  <si>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</si>
  <si>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</si>
  <si>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</si>
  <si>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</si>
  <si>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</si>
  <si>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</si>
  <si>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</si>
  <si>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</si>
  <si>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</si>
  <si>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</si>
  <si>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</si>
  <si>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</si>
  <si>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</si>
  <si>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</si>
  <si>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</si>
  <si>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</si>
  <si>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</si>
  <si>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</si>
  <si>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</si>
  <si>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</si>
  <si>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</si>
  <si>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</si>
  <si>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</si>
  <si>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</si>
  <si>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</si>
  <si>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</si>
  <si>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</si>
  <si>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</si>
  <si>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</si>
  <si>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</si>
  <si>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</si>
  <si>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</si>
  <si>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</si>
  <si>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</si>
  <si>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</si>
  <si>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</si>
  <si>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</si>
  <si>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</si>
  <si>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</si>
  <si>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</si>
  <si>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</si>
  <si>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</si>
  <si>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</si>
  <si>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</si>
  <si>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</si>
  <si>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</si>
  <si>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</si>
  <si>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</si>
  <si>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</si>
  <si>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</si>
  <si>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</si>
  <si>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</si>
  <si>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</si>
  <si>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</si>
  <si>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</si>
  <si>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</si>
  <si>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</si>
  <si>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</si>
  <si>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</si>
  <si>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</si>
  <si>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</si>
  <si>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</si>
  <si>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</si>
  <si>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</si>
  <si>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</si>
  <si>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</si>
  <si>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</si>
  <si>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</si>
  <si>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</si>
  <si>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</si>
  <si>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</si>
  <si>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</si>
  <si>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</si>
  <si>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</si>
  <si>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</si>
  <si>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</si>
  <si>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</si>
  <si>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</si>
  <si>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</si>
  <si>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</si>
  <si>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</si>
  <si>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</si>
  <si>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</si>
  <si>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</si>
  <si>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</si>
  <si>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</si>
  <si>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</si>
  <si>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</si>
  <si>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</si>
  <si>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</si>
  <si>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</si>
  <si>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</si>
  <si>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</si>
  <si>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</si>
  <si>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</si>
  <si>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</si>
  <si>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</si>
  <si>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</si>
  <si>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</si>
  <si>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</si>
  <si>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</si>
  <si>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</si>
  <si>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</si>
  <si>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</si>
  <si>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</si>
  <si>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</si>
  <si>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</si>
  <si>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</si>
  <si>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</si>
  <si>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</si>
  <si>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</si>
  <si>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</si>
  <si>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</si>
  <si>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</si>
  <si>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</si>
  <si>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</si>
  <si>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</si>
  <si>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</si>
  <si>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</si>
  <si>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</si>
  <si>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</si>
  <si>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</si>
  <si>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</si>
  <si>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</si>
  <si>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</si>
  <si>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</si>
  <si>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</si>
  <si>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</si>
  <si>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</si>
  <si>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</si>
  <si>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</si>
  <si>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</si>
  <si>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</si>
  <si>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</si>
  <si>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</si>
  <si>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</si>
  <si>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</si>
  <si>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</si>
  <si>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</si>
  <si>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</si>
  <si>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</si>
  <si>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</si>
  <si>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</si>
  <si>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</si>
  <si>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</si>
  <si>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</si>
  <si>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</si>
  <si>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</si>
  <si>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</si>
  <si>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</si>
  <si>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</si>
  <si>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</si>
  <si>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</si>
  <si>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</si>
  <si>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</si>
  <si>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</si>
  <si>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</si>
  <si>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</si>
  <si>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</si>
  <si>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</si>
  <si>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</si>
  <si>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</si>
  <si>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</si>
  <si>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</si>
  <si>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</si>
  <si>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</si>
  <si>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</si>
  <si>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</si>
  <si>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</si>
  <si>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</si>
  <si>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</si>
  <si>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</si>
  <si>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</si>
  <si>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</si>
  <si>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</si>
  <si>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</si>
  <si>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</si>
  <si>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</si>
  <si>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</si>
  <si>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</si>
  <si>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</si>
  <si>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</si>
  <si>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</si>
  <si>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</si>
  <si>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</si>
  <si>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</si>
  <si>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</si>
  <si>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</si>
  <si>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</si>
  <si>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</si>
  <si>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</si>
  <si>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</si>
  <si>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</si>
  <si>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</si>
  <si>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</si>
  <si>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</si>
  <si>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</si>
  <si>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</si>
  <si>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</si>
  <si>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</si>
  <si>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</si>
  <si>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</si>
  <si>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</si>
  <si>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</si>
  <si>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</si>
  <si>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</si>
  <si>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</si>
  <si>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</si>
  <si>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</si>
  <si>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</si>
  <si>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</si>
  <si>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</si>
  <si>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</si>
  <si>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</si>
  <si>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</si>
  <si>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</si>
  <si>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</si>
  <si>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</si>
  <si>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</si>
  <si>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</si>
  <si>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</si>
  <si>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</si>
  <si>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</si>
  <si>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</si>
  <si>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</si>
  <si>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</si>
  <si>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</si>
  <si>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</si>
  <si>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</si>
  <si>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</si>
  <si>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</si>
  <si>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</si>
  <si>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</si>
  <si>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</si>
  <si>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</si>
  <si>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</si>
  <si>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</si>
  <si>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</si>
  <si>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</si>
  <si>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</si>
  <si>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</si>
  <si>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</si>
  <si>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</si>
  <si>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</si>
  <si>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</si>
  <si>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</si>
  <si>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</si>
  <si>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</si>
  <si>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</si>
  <si>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</si>
  <si>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</si>
  <si>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</si>
  <si>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</si>
  <si>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</si>
  <si>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</si>
  <si>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</si>
  <si>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</si>
  <si>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</si>
  <si>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</si>
  <si>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</si>
  <si>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</si>
  <si>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</si>
  <si>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</si>
  <si>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</si>
  <si>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</si>
  <si>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</si>
  <si>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</si>
  <si>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</si>
  <si>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</si>
  <si>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</si>
  <si>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</si>
  <si>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</si>
  <si>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</si>
  <si>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</si>
  <si>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</si>
  <si>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</si>
  <si>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</si>
  <si>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</si>
  <si>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</si>
  <si>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</si>
  <si>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</si>
  <si>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</si>
  <si>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</si>
  <si>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</si>
  <si>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</si>
  <si>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</si>
  <si>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</si>
  <si>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</si>
  <si>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</si>
  <si>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</si>
  <si>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</si>
  <si>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</si>
  <si>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</si>
  <si>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</si>
  <si>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</si>
  <si>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</si>
  <si>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</si>
  <si>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</si>
  <si>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</si>
  <si>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</si>
  <si>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</si>
  <si>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</si>
  <si>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</si>
  <si>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</si>
  <si>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</si>
  <si>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</si>
  <si>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</si>
  <si>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</si>
  <si>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</si>
  <si>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</si>
  <si>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</si>
  <si>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</si>
  <si>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</si>
  <si>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</si>
  <si>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</si>
  <si>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</si>
  <si>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</si>
  <si>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</si>
  <si>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</si>
  <si>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</si>
  <si>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</si>
  <si>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</si>
  <si>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</si>
  <si>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</si>
  <si>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</si>
  <si>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</si>
  <si>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</si>
  <si>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</si>
  <si>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</si>
  <si>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</si>
  <si>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</si>
  <si>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</si>
  <si>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</si>
  <si>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</si>
  <si>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</si>
  <si>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</si>
  <si>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</si>
  <si>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</si>
  <si>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</si>
  <si>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</si>
  <si>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</si>
  <si>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</si>
  <si>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</si>
  <si>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</si>
  <si>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</si>
  <si>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</si>
  <si>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</si>
  <si>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</si>
  <si>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</si>
  <si>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</si>
  <si>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</si>
  <si>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</si>
  <si>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</si>
  <si>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</si>
  <si>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</si>
  <si>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</si>
  <si>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</si>
  <si>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</si>
  <si>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</si>
  <si>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</si>
  <si>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</si>
  <si>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</si>
  <si>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</si>
  <si>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jazdectvo - bežné transfery</t>
  </si>
  <si>
    <t>licenčné poplatky k hudobným dielam</t>
  </si>
  <si>
    <t>00178454</t>
  </si>
  <si>
    <t>Slovenský ochranny zväz autorský pre práva k hudobným dielam Bratislava</t>
  </si>
  <si>
    <t>Jazdecký klub RS Team Bratislava</t>
  </si>
  <si>
    <t>35862289</t>
  </si>
  <si>
    <t>Dom športu, s.r.o. Bratislava</t>
  </si>
  <si>
    <t>42025265</t>
  </si>
  <si>
    <t>TJ Žrebčín Motešice</t>
  </si>
  <si>
    <t>10250002</t>
  </si>
  <si>
    <t>37980564</t>
  </si>
  <si>
    <t>Jazdecký klub "HippoClub" Lipt. Sielnica</t>
  </si>
  <si>
    <t>bankový poplatok</t>
  </si>
  <si>
    <t>00151653</t>
  </si>
  <si>
    <t>SLSP a.s. Bratislava</t>
  </si>
  <si>
    <t>42297796</t>
  </si>
  <si>
    <t>25VF00239</t>
  </si>
  <si>
    <t>42313431</t>
  </si>
  <si>
    <t>01/2025</t>
  </si>
  <si>
    <t>37878964</t>
  </si>
  <si>
    <t>44597185</t>
  </si>
  <si>
    <t>Jazdecký klub Napoli, s.r.o. Bratislava</t>
  </si>
  <si>
    <t>DF3020250212</t>
  </si>
  <si>
    <t>2025011</t>
  </si>
  <si>
    <t>športovci do 23 r. - 8  športovcov  - zmluva, starostlivosť o koňa</t>
  </si>
  <si>
    <t>50764471</t>
  </si>
  <si>
    <t>REITGROUP Prešov n.o.</t>
  </si>
  <si>
    <t>DF3020250213</t>
  </si>
  <si>
    <t>32025</t>
  </si>
  <si>
    <t>športovci do 23 r. - 7 športovcov- zmluva, ubytovanie preteky</t>
  </si>
  <si>
    <t>37858980</t>
  </si>
  <si>
    <t>Jazdecký klub pri NŽ Topoľčianky</t>
  </si>
  <si>
    <t>DF3020250216</t>
  </si>
  <si>
    <t>425031</t>
  </si>
  <si>
    <t>športovci do 23 r. - 7 športovcov- zmluva, prenajom boxu, ustajnenie</t>
  </si>
  <si>
    <t>30803900</t>
  </si>
  <si>
    <t>Jazdecký klub Slávia STU Bratislava</t>
  </si>
  <si>
    <t>DF3020250210</t>
  </si>
  <si>
    <t>25/0043</t>
  </si>
  <si>
    <t>prilby a nástrek na MS senior vo vytrvalosti Castiglione del Lago Taliansko</t>
  </si>
  <si>
    <t>46469532</t>
  </si>
  <si>
    <t>VERTICALIS PLUS s.r.o. Vinosady</t>
  </si>
  <si>
    <t>DF3020250193</t>
  </si>
  <si>
    <t>006/2025</t>
  </si>
  <si>
    <t>organizácia MSR Pony v skoku 31.7.-3.8.2025 Dunajský Klatov</t>
  </si>
  <si>
    <t>42297516</t>
  </si>
  <si>
    <t>Jazdecký klub Czajlik Ranch Dunajsky Klatov</t>
  </si>
  <si>
    <t>DF3020250215</t>
  </si>
  <si>
    <t>2025015</t>
  </si>
  <si>
    <t>športovci do 23 r. - 21  športovcov- zmluva,štartovné, seno, kokarda</t>
  </si>
  <si>
    <t>50704362</t>
  </si>
  <si>
    <t>Občianske združenie JK Larisa Trebišov</t>
  </si>
  <si>
    <t>DF3020250214</t>
  </si>
  <si>
    <t>007/2025</t>
  </si>
  <si>
    <t>športovci do 23 r. - 4 športovci- organizácia pretekov  17-20.7.2025 Dunajský Klatov</t>
  </si>
  <si>
    <t>DF3020250189</t>
  </si>
  <si>
    <t>17/2025</t>
  </si>
  <si>
    <t>organizácia pretekov MSR vo všestrannosti - PONY 29-31.8.2025 Záhorská Bystrica</t>
  </si>
  <si>
    <t>DF3020250200</t>
  </si>
  <si>
    <t>organizácia ceny SJF Bratislavká oblasť 21-22.6.2025 Pezinok</t>
  </si>
  <si>
    <t>42262542</t>
  </si>
  <si>
    <t>JK Rozálka Pezinok</t>
  </si>
  <si>
    <t>DF3020250203</t>
  </si>
  <si>
    <t>25VF003</t>
  </si>
  <si>
    <t>organizácia ceny SJF Bratislavká oblasť 19.-20.7.2025 Pezinok</t>
  </si>
  <si>
    <t>DF3020250204</t>
  </si>
  <si>
    <t>25VF004</t>
  </si>
  <si>
    <t>organizácia ceny SJF Bratislavká oblasť 6.-7.9.2025  Pezinok</t>
  </si>
  <si>
    <t>DF3020250211</t>
  </si>
  <si>
    <t>50250545</t>
  </si>
  <si>
    <t>nájomné 11</t>
  </si>
  <si>
    <t>DF3020250219</t>
  </si>
  <si>
    <t>202502</t>
  </si>
  <si>
    <t>športovci do 23 r. - 1 športovec- zmluva, štartovné</t>
  </si>
  <si>
    <t>56819170</t>
  </si>
  <si>
    <t>LA MAR jazdecký klub Handlová</t>
  </si>
  <si>
    <t>DF3020250217</t>
  </si>
  <si>
    <t>36/2025</t>
  </si>
  <si>
    <t>športovci do 23 r. - 3  športovci- zmluva,ušaňa. Sedlovka</t>
  </si>
  <si>
    <t>36248401</t>
  </si>
  <si>
    <t>PE Consulting s.r.o. Trnava</t>
  </si>
  <si>
    <t>DF3020250221</t>
  </si>
  <si>
    <t>2500100002</t>
  </si>
  <si>
    <t>športovci do 23 r. - 1  športovec- zmluva,startovne, box</t>
  </si>
  <si>
    <t>42125898</t>
  </si>
  <si>
    <t>JK Jurský dvor Mojmírovce</t>
  </si>
  <si>
    <t>DF3020250222</t>
  </si>
  <si>
    <t>202508</t>
  </si>
  <si>
    <t xml:space="preserve">športovci do 23 r. - 4  športovci- zmluva,cestovné </t>
  </si>
  <si>
    <t>37796615</t>
  </si>
  <si>
    <t>JK Freestyle Poprad</t>
  </si>
  <si>
    <t>DF3020250218</t>
  </si>
  <si>
    <t>20250016</t>
  </si>
  <si>
    <t xml:space="preserve">športovci do 23 r. - 20  športovci- zmluva, jazdecké potreby, prenájom haly </t>
  </si>
  <si>
    <t>51019027</t>
  </si>
  <si>
    <t>Jazdecký klub Equida Prievidza</t>
  </si>
  <si>
    <t>DF3020250225</t>
  </si>
  <si>
    <t>25VF/J/10/01</t>
  </si>
  <si>
    <t>športovci do 23 r. - 44  športovci- zmluva, štartovne, krmivo</t>
  </si>
  <si>
    <t>47392932</t>
  </si>
  <si>
    <t>Lucia Ivinová-Jazdecká škola Beri, s.r.o. Nová Baňa</t>
  </si>
  <si>
    <t>DF3020250220</t>
  </si>
  <si>
    <t>2025032</t>
  </si>
  <si>
    <t>športovci do 23 r. - 40 športovci- zmluva, štartovne</t>
  </si>
  <si>
    <t>4202265</t>
  </si>
  <si>
    <t>DF3020250228</t>
  </si>
  <si>
    <t>športovci do 23 r. - 2 športovci- zmluva, krmivo, tričko</t>
  </si>
  <si>
    <t>37887041</t>
  </si>
  <si>
    <t>Vysoké Tatry Horse Area, n.o.</t>
  </si>
  <si>
    <t>DF3020250229</t>
  </si>
  <si>
    <t>2/2025</t>
  </si>
  <si>
    <t>športovci do 23 r. - 1 športoec- zmluva, medaile, stuhy</t>
  </si>
  <si>
    <t>Občianske združenie Galaxia Spišská teplica</t>
  </si>
  <si>
    <t>DF3020250226</t>
  </si>
  <si>
    <t>športovci do 23 r. - 4  športovci- zmluva,bariery, kokardy</t>
  </si>
  <si>
    <t>30853893</t>
  </si>
  <si>
    <t>Parkúr Club Vysoká pri Morave</t>
  </si>
  <si>
    <t>DF3020250235</t>
  </si>
  <si>
    <t>2025001</t>
  </si>
  <si>
    <t>športovci do 23 r. - 1 športoec- zmluva, štartovné</t>
  </si>
  <si>
    <t>50141155</t>
  </si>
  <si>
    <t>JK MONTY RANČ oz Vyšehradné</t>
  </si>
  <si>
    <t>DF3020250234</t>
  </si>
  <si>
    <t>04/2025</t>
  </si>
  <si>
    <t>športovci do 23 r. - 13 športovci- zmluva, štartovne,ustajnenie</t>
  </si>
  <si>
    <t>42427398</t>
  </si>
  <si>
    <t>FARAO - Trnovec nad Váhom</t>
  </si>
  <si>
    <t>DF3020250233</t>
  </si>
  <si>
    <t>10250003</t>
  </si>
  <si>
    <t>športovci do 23 r. - 5 športovci- zmluva, štartovne</t>
  </si>
  <si>
    <t>DF3020250230</t>
  </si>
  <si>
    <t>športovci do 23 r. - 6 športovci- zmluva, štartovne</t>
  </si>
  <si>
    <t>48438871</t>
  </si>
  <si>
    <t>TJ Žiška Bratislava</t>
  </si>
  <si>
    <t>DF3020250231</t>
  </si>
  <si>
    <t>1</t>
  </si>
  <si>
    <t>športovci do 23 r. - 1 športovec- zmluva, štartovne</t>
  </si>
  <si>
    <t>52446883</t>
  </si>
  <si>
    <t>JK VANESSA Nové Mesto nad Váhom</t>
  </si>
  <si>
    <t>DF3020250227</t>
  </si>
  <si>
    <t>42385806</t>
  </si>
  <si>
    <t>športovci do 23 r. - 1 športovec- zmluva, jazdecká potreba</t>
  </si>
  <si>
    <t xml:space="preserve">JK Podtureň o,z. </t>
  </si>
  <si>
    <t>DF3020250251</t>
  </si>
  <si>
    <t>202509</t>
  </si>
  <si>
    <t>organizácia podujatia  M SR vo voltíži  26.-28.9.2025 Betlanovce preníjom tribuny</t>
  </si>
  <si>
    <t>zDF7020250100</t>
  </si>
  <si>
    <t>03/25</t>
  </si>
  <si>
    <t>poplatok za valné zhromaždenie5-6.10.2025  EEF gen sekretár</t>
  </si>
  <si>
    <t>SM02820</t>
  </si>
  <si>
    <t>Palazzo del CONS Serravalle San Marino</t>
  </si>
  <si>
    <t>DF3020250250</t>
  </si>
  <si>
    <t>62025</t>
  </si>
  <si>
    <t>organizácia M SR drezúra PONY 23-24.8.2025 Topoľčianky</t>
  </si>
  <si>
    <t>DF3020250249</t>
  </si>
  <si>
    <t>42025</t>
  </si>
  <si>
    <t>organizácia M SR drezúra mladé kone a senior 13-14.9.2025Topoľčianky</t>
  </si>
  <si>
    <t>DF3020250256</t>
  </si>
  <si>
    <t>2251123721</t>
  </si>
  <si>
    <t>DF3020250248</t>
  </si>
  <si>
    <t>001/2025</t>
  </si>
  <si>
    <t xml:space="preserve">športovci do 23 r. - 1 športovec- zmluva, </t>
  </si>
  <si>
    <t>DF3020250247</t>
  </si>
  <si>
    <t>06/2025/TJ/JK</t>
  </si>
  <si>
    <t>športovci do 23 r. -  11 športovci- zmluva, štartovne, jazdecké potreby</t>
  </si>
  <si>
    <t>TJ Slávia Univerzity veterinárskeho lekárstva a farmácie Jazdecký oddiel Košice</t>
  </si>
  <si>
    <t>DF3020250246</t>
  </si>
  <si>
    <t>25VF00241</t>
  </si>
  <si>
    <t>športovci do 23 r. -  17 športovci- zmluva,  jazdecké potreby</t>
  </si>
  <si>
    <t>Jazdecký klub masarykov Dvor Vígľaš</t>
  </si>
  <si>
    <t>DF3020250245</t>
  </si>
  <si>
    <t>250009</t>
  </si>
  <si>
    <t>športovci do 23 r. -  18 športovci- zmluva,  jazdecké potreby, štartovné, kakarda, medaile</t>
  </si>
  <si>
    <t>42326087</t>
  </si>
  <si>
    <t>Občianske združenie jazdeckého klubu Millenium Trnava pri Laborci</t>
  </si>
  <si>
    <t>DF3020250244</t>
  </si>
  <si>
    <t>OF250005</t>
  </si>
  <si>
    <t>36658995</t>
  </si>
  <si>
    <t>BALUNKY, družstvo Bratislava</t>
  </si>
  <si>
    <t>DF3020250243</t>
  </si>
  <si>
    <t>202504</t>
  </si>
  <si>
    <t>športovci do 23 r. -  27 športovci- zmluva,  jazdecké potreby, seno, kakarda</t>
  </si>
  <si>
    <t>50613880</t>
  </si>
  <si>
    <t>STELLA EQUINAE Bratislava Devínska Nová Ves</t>
  </si>
  <si>
    <t>DF3020250242</t>
  </si>
  <si>
    <t>012025</t>
  </si>
  <si>
    <t>športovci do 23 r. -  7 športovci- zmluva, štartovné</t>
  </si>
  <si>
    <t>42245346</t>
  </si>
  <si>
    <t>Jazdecký klub Malý Majer Hrabušice</t>
  </si>
  <si>
    <t>DF3020250241</t>
  </si>
  <si>
    <t>252025104</t>
  </si>
  <si>
    <t>športovci do 23 r. -  4 športovci- zmluva,štartovné</t>
  </si>
  <si>
    <t>54907900</t>
  </si>
  <si>
    <t>Jazdecký klub ENIMO Slatinské Lazy</t>
  </si>
  <si>
    <t>DF3020250240</t>
  </si>
  <si>
    <t>25VF10001</t>
  </si>
  <si>
    <t>športovci do 23 r. -  7 športovci- zmluva,štartovné</t>
  </si>
  <si>
    <t>51044561</t>
  </si>
  <si>
    <t>VOLTILAND Košice o.z.</t>
  </si>
  <si>
    <t>DF3020250239</t>
  </si>
  <si>
    <t>202516</t>
  </si>
  <si>
    <t xml:space="preserve">športovci do 23 r. -  6 športovci- zmluva,transparentný účet </t>
  </si>
  <si>
    <t>42086159</t>
  </si>
  <si>
    <t>Jazdecká federácia - oblasť Prešovského kraja Prešov</t>
  </si>
  <si>
    <t>DF3020250238</t>
  </si>
  <si>
    <t>2025168</t>
  </si>
  <si>
    <t>športovci do 23 r. -  3 športovci- zmluva,jazdecké potreby</t>
  </si>
  <si>
    <t>31675051</t>
  </si>
  <si>
    <t>Gemgal s.r.o. Rožňava r.s.p. Rožňava</t>
  </si>
  <si>
    <t>DF3020250237</t>
  </si>
  <si>
    <t>FV250001</t>
  </si>
  <si>
    <t>športovci do 23 r. -  19 športovci- zmluva,štartovné</t>
  </si>
  <si>
    <t>47231611</t>
  </si>
  <si>
    <t>AGROSTRETAVA s.r.o. Stretava</t>
  </si>
  <si>
    <t>DF3020250236</t>
  </si>
  <si>
    <t>2025141</t>
  </si>
  <si>
    <t>športovci do 23 r. -  1 športovec- zmluva,vitamíny pre kone</t>
  </si>
  <si>
    <t>44610378</t>
  </si>
  <si>
    <t>ALLFOR, s.r.o. Bratislava</t>
  </si>
  <si>
    <t>DF3020250263</t>
  </si>
  <si>
    <t>250100006</t>
  </si>
  <si>
    <t>športovci do 23 r. -  34 športovci- zmluva,starostlivosť o kone korektúry</t>
  </si>
  <si>
    <t>30790484</t>
  </si>
  <si>
    <t>Občianske združenie pre zdrvé a handicapované deti Bratislava</t>
  </si>
  <si>
    <t>DF3020250260</t>
  </si>
  <si>
    <t>3202502781</t>
  </si>
  <si>
    <t>zasadanie VZ SJF Senec 14.10.2025</t>
  </si>
  <si>
    <t>35735953</t>
  </si>
  <si>
    <t>Hotec Senec</t>
  </si>
  <si>
    <t>DF3020250267</t>
  </si>
  <si>
    <t>70250286</t>
  </si>
  <si>
    <t>poštovne 09</t>
  </si>
  <si>
    <t>DF3020250265</t>
  </si>
  <si>
    <t>2025006</t>
  </si>
  <si>
    <t>športovci do 23 r. -  8 športovci- zmluva,štartovné a tričko</t>
  </si>
  <si>
    <t>30796962</t>
  </si>
  <si>
    <t>Jazdecký klub Ivanka pri Dunaji</t>
  </si>
  <si>
    <t>DF3020250264</t>
  </si>
  <si>
    <t>2025003</t>
  </si>
  <si>
    <t>športovci do 23 r. -  6 športovci- zmluva,vitamíny kone</t>
  </si>
  <si>
    <t>54416051</t>
  </si>
  <si>
    <t>EQUINA Sport Team, o.z. Pezinok</t>
  </si>
  <si>
    <t>DF3020250270</t>
  </si>
  <si>
    <t>202507</t>
  </si>
  <si>
    <t>športovci do 23 r. -  10 športovci- zmluva,štartovné</t>
  </si>
  <si>
    <t>45791490</t>
  </si>
  <si>
    <t>Jazdecká škola Kráľovce Košice okolie</t>
  </si>
  <si>
    <t>DF3020250224</t>
  </si>
  <si>
    <t>21/2025</t>
  </si>
  <si>
    <t>športovci do 23 r. -  11 športovci- zmluva,kokardy</t>
  </si>
  <si>
    <t>DF3020250271</t>
  </si>
  <si>
    <t>2025007</t>
  </si>
  <si>
    <t>športovci do 23 r. -  31 športovci- zmluva,  štartovné</t>
  </si>
  <si>
    <t>42314330</t>
  </si>
  <si>
    <t>Jazdecký klub CHEVAL D´OR Zvolen</t>
  </si>
  <si>
    <t>DF3020250276</t>
  </si>
  <si>
    <t>162025</t>
  </si>
  <si>
    <t>športovci do 23 r. -  13 športovci- zmluva,  nájomne telocvičňa</t>
  </si>
  <si>
    <t>51038048</t>
  </si>
  <si>
    <t>TJ Slávia Univerzity veterinárskeho lekárstva a farmácie -voltíž Košice</t>
  </si>
  <si>
    <t>DF3020250275</t>
  </si>
  <si>
    <t>20250001</t>
  </si>
  <si>
    <t>športovci do 23 r. -  11 športovci- zmluva,jazdecké potreby</t>
  </si>
  <si>
    <t>53536002</t>
  </si>
  <si>
    <t>Jazdecký klub Zelená Míľa Jaslovské Bohunice</t>
  </si>
  <si>
    <t>VU 10</t>
  </si>
  <si>
    <t>BU 10/2025</t>
  </si>
  <si>
    <t>DF3020250296</t>
  </si>
  <si>
    <t>20250040</t>
  </si>
  <si>
    <t>športovci do 23 r. - 11 športovci, zmluva, startovné</t>
  </si>
  <si>
    <t>51253674</t>
  </si>
  <si>
    <t>Jazdecký klub LIMIT Bratislava</t>
  </si>
  <si>
    <t>DF3020250297</t>
  </si>
  <si>
    <t>2025/020</t>
  </si>
  <si>
    <t>športovci do 23 r. - 9 športovci, zmluva, plstenka</t>
  </si>
  <si>
    <t>53454995</t>
  </si>
  <si>
    <t>Greenfield Horses Stables s.r.o. Veľký Slavkov</t>
  </si>
  <si>
    <t>DF3020250293</t>
  </si>
  <si>
    <t>FV25084</t>
  </si>
  <si>
    <t>športovci do 23 r. -49 športovci, zmluva, štartovné, kokarda, pohár</t>
  </si>
  <si>
    <t>42089875</t>
  </si>
  <si>
    <t>Parkur Team Slavoj Prešov</t>
  </si>
  <si>
    <t>DF3020250294</t>
  </si>
  <si>
    <t>022025</t>
  </si>
  <si>
    <t>športovci do 23 r. - 8  športovci, zmluva, štartovné</t>
  </si>
  <si>
    <t>31267025</t>
  </si>
  <si>
    <t>Jazdecký klub Slávia Spišská Nová Ves</t>
  </si>
  <si>
    <t>DF3020250292</t>
  </si>
  <si>
    <t>2025002</t>
  </si>
  <si>
    <t>športovci do 23 r. -  6  športovci, zmluva, jazdecké potreby, prev.réžia -účtovníctvo</t>
  </si>
  <si>
    <t>37837125</t>
  </si>
  <si>
    <t>Spolok priateľov koní Trnava</t>
  </si>
  <si>
    <t>DF3020250282</t>
  </si>
  <si>
    <t>2251125691</t>
  </si>
  <si>
    <t>DF3020250295</t>
  </si>
  <si>
    <t>250002</t>
  </si>
  <si>
    <t>športovci do 23 r. -  2  športovci, zmluva,štartovné</t>
  </si>
  <si>
    <t>31788246</t>
  </si>
  <si>
    <t>Jazdecký klub Alexandria Hviezdoslavo</t>
  </si>
  <si>
    <t>zDF7020250113</t>
  </si>
  <si>
    <t>3022</t>
  </si>
  <si>
    <t>členské do IGEQ medzinárodný pas trénera</t>
  </si>
  <si>
    <t>IGEQ Veľká Británia</t>
  </si>
  <si>
    <t>DF3020250298</t>
  </si>
  <si>
    <t>25001</t>
  </si>
  <si>
    <t>športovci do 23 r. -  6  športovci, zmluva,krmivo kone</t>
  </si>
  <si>
    <t>53587863</t>
  </si>
  <si>
    <t>Kopri Team Poprad</t>
  </si>
  <si>
    <t>DF3020250299</t>
  </si>
  <si>
    <t>250100002</t>
  </si>
  <si>
    <t>42292824</t>
  </si>
  <si>
    <t>Jazdecký klub Agro farma Dolina Biely Kostol</t>
  </si>
  <si>
    <t>DF3020250300</t>
  </si>
  <si>
    <t>202501</t>
  </si>
  <si>
    <t>športovci do 23 r. -  67 športovci, zmluva, štartovné</t>
  </si>
  <si>
    <t>30869307</t>
  </si>
  <si>
    <t>Nádej pre kone  Miloslavov</t>
  </si>
  <si>
    <t>DF3020250301</t>
  </si>
  <si>
    <t>VF25006</t>
  </si>
  <si>
    <t>športovci do 23 r. -  2  športovci, zmluva,jazdecké potreby,vitamíny  kone</t>
  </si>
  <si>
    <t>52938018</t>
  </si>
  <si>
    <t>Crazy Team o.z. Hajnačka</t>
  </si>
  <si>
    <t>DF3020250302</t>
  </si>
  <si>
    <t>športovci do 23 r. -  4  športovci, zmluva, jazdecké potreby</t>
  </si>
  <si>
    <t>30842379</t>
  </si>
  <si>
    <t>ŠK Divoká Voda Bratislava</t>
  </si>
  <si>
    <t>DF3020250223</t>
  </si>
  <si>
    <t>3/2025</t>
  </si>
  <si>
    <t>športovci do 23 r. -  3  športovci, zmluva,jazdecké potreby,štartovné</t>
  </si>
  <si>
    <t>42297818</t>
  </si>
  <si>
    <t>JK femini team Trnava</t>
  </si>
  <si>
    <t>DF3020250303</t>
  </si>
  <si>
    <t>525002</t>
  </si>
  <si>
    <t>športovci do 23 r. -  3  športovci, zmluva,jazdecké potreby, krmivo  kone</t>
  </si>
  <si>
    <t>DF3020250290</t>
  </si>
  <si>
    <t>70250317</t>
  </si>
  <si>
    <t>poštovné 10</t>
  </si>
  <si>
    <t>DF3020250289</t>
  </si>
  <si>
    <t>Z250417</t>
  </si>
  <si>
    <t>preprava prekažok</t>
  </si>
  <si>
    <t>44004699</t>
  </si>
  <si>
    <t>Autoškola Gonda L+L s.r.o. Detva</t>
  </si>
  <si>
    <t>DF3020250288</t>
  </si>
  <si>
    <t>72025</t>
  </si>
  <si>
    <t xml:space="preserve">Organizácia podujatia Majstrovstvá západoslovenskej oblasti voltíž
názov podujatia: Topoľčianky 30.08.2025
</t>
  </si>
  <si>
    <t>DF3020250291</t>
  </si>
  <si>
    <t>25VF/J/11/09</t>
  </si>
  <si>
    <t>Talenovaná mládež -2 športovci štartovné</t>
  </si>
  <si>
    <t>DF3020250312</t>
  </si>
  <si>
    <t>07/2025</t>
  </si>
  <si>
    <t>Talenovaná mládež -1  športovec štartovné, vitamín kone</t>
  </si>
  <si>
    <t>DF3020250311</t>
  </si>
  <si>
    <t>2025039</t>
  </si>
  <si>
    <t>Talenovaná mládež -7 športovci, kutie koní, jazdecké potreby</t>
  </si>
  <si>
    <t>DF3020250310</t>
  </si>
  <si>
    <t>525003</t>
  </si>
  <si>
    <t>Talenovaná mládež -1  športovec , jazdecké potreby</t>
  </si>
  <si>
    <t>DF3020250309</t>
  </si>
  <si>
    <t>82025</t>
  </si>
  <si>
    <t>Talenovaná mládež -1  športovec , ubytovanie na pretekoch</t>
  </si>
  <si>
    <t>DF3020250308</t>
  </si>
  <si>
    <t>202510</t>
  </si>
  <si>
    <t>Talenovaná mládež -2 športovci, jazdecké potreby</t>
  </si>
  <si>
    <t>DF3020250307</t>
  </si>
  <si>
    <t>25029</t>
  </si>
  <si>
    <t>športovci do 23 r. -  9  športovci, zmluva,ošetrenie koní</t>
  </si>
  <si>
    <t>37923455</t>
  </si>
  <si>
    <t>BUDIČKA n.o. Tŕnie</t>
  </si>
  <si>
    <t>DF3020250306</t>
  </si>
  <si>
    <t>2025061</t>
  </si>
  <si>
    <t>športovci do 23 r. -  18  športovci, zmluva,tlač, toner,jazdecké oblečenie</t>
  </si>
  <si>
    <t>50369768</t>
  </si>
  <si>
    <t>JŠ Plameň Miloslavov</t>
  </si>
  <si>
    <t>DF3020250305</t>
  </si>
  <si>
    <t>športovci do 23 r. -  8  športovci, zmluva,rezky pre kone, plech na oprava</t>
  </si>
  <si>
    <t>52986438</t>
  </si>
  <si>
    <t>Farmony Friday Závadka</t>
  </si>
  <si>
    <t>DF3020250304</t>
  </si>
  <si>
    <t>2025/01</t>
  </si>
  <si>
    <t>športovci do 23 r. -  5  športovci, zmluva, štartovné</t>
  </si>
  <si>
    <t>42205751</t>
  </si>
  <si>
    <t>Jazdecký klub Rusty Šaľa</t>
  </si>
  <si>
    <t>DF3020250319</t>
  </si>
  <si>
    <t>23112025</t>
  </si>
  <si>
    <t>športovci do 23 r. -  4  športovci, zmluva, štartovné</t>
  </si>
  <si>
    <t>42115337</t>
  </si>
  <si>
    <t>Jazdecký klub El Zorro Veľký Kýr</t>
  </si>
  <si>
    <t>DF3020250318</t>
  </si>
  <si>
    <t>250063</t>
  </si>
  <si>
    <t>športovci do 23 r.  -1  športovec, lišta, hak-prevádzka</t>
  </si>
  <si>
    <t>36276456</t>
  </si>
  <si>
    <t>WAVO HORSES s.r.o. Slovenská Ľupča</t>
  </si>
  <si>
    <t>DF3020250317</t>
  </si>
  <si>
    <t>2025012</t>
  </si>
  <si>
    <t>športovci do 23 r. -  15  športovci, zmluva,štartovné</t>
  </si>
  <si>
    <t>53535995</t>
  </si>
  <si>
    <t>JK Spojená škola Ivanka pri Dunaji</t>
  </si>
  <si>
    <t>DF3020250316</t>
  </si>
  <si>
    <t>20250004</t>
  </si>
  <si>
    <t>športovci do 23 r.  -1  športovec, holenie koňa</t>
  </si>
  <si>
    <t>42292255</t>
  </si>
  <si>
    <t>JK Equinox Ratnovce</t>
  </si>
  <si>
    <t>DF3020250315</t>
  </si>
  <si>
    <t>2025147</t>
  </si>
  <si>
    <t>športovci do 23 r.  -1  športovec, krmivo kone</t>
  </si>
  <si>
    <t>482284301</t>
  </si>
  <si>
    <t>Kingiston s.r.o. Trenčianske Jastrabie</t>
  </si>
  <si>
    <t>DF3020250314</t>
  </si>
  <si>
    <t>športovci do 23 r. -  4  športovci, zmluva,jazdecké potreby</t>
  </si>
  <si>
    <t>42184886</t>
  </si>
  <si>
    <t>SVETLO KONÍ Miloslavov</t>
  </si>
  <si>
    <t>DF3020250313</t>
  </si>
  <si>
    <t>20250096</t>
  </si>
  <si>
    <t>Talenovaná mládež -1 športovec, štartovné</t>
  </si>
  <si>
    <t>52573257</t>
  </si>
  <si>
    <t>Harmónia v sedle s.r.o. Chorvátsky Grob</t>
  </si>
  <si>
    <t>DF3020250320</t>
  </si>
  <si>
    <t>22025</t>
  </si>
  <si>
    <t>35506466</t>
  </si>
  <si>
    <t>Jazdecký klub JMC Lužany</t>
  </si>
  <si>
    <t>VU 11</t>
  </si>
  <si>
    <t>BU 11/2025</t>
  </si>
  <si>
    <t>DF3020250340</t>
  </si>
  <si>
    <t>športovci do 23 r. -  6  športovci, zmluva,strk,malta, bochemit</t>
  </si>
  <si>
    <t>31914985</t>
  </si>
  <si>
    <t>Jazdecká spoločnosť POLET Trebostovo</t>
  </si>
  <si>
    <t>DF3020250341</t>
  </si>
  <si>
    <t>25002</t>
  </si>
  <si>
    <t>Talenovaná mládež -1  športovec , startovne</t>
  </si>
  <si>
    <t>DF3020250326</t>
  </si>
  <si>
    <t>12500066</t>
  </si>
  <si>
    <t>Talenovaná mládež -1  športovec ,úrava sedla. Krmivo</t>
  </si>
  <si>
    <t>50217381</t>
  </si>
  <si>
    <t>hellscorp s.r.o. Prievidza</t>
  </si>
  <si>
    <t>DF3020250325</t>
  </si>
  <si>
    <t>20250005</t>
  </si>
  <si>
    <t>Talenovaná mládež -1  športovec ,ustajnenie</t>
  </si>
  <si>
    <t>DF3020250324</t>
  </si>
  <si>
    <t>48284301</t>
  </si>
  <si>
    <t>Talenovaná mládež -1  športovec ,krmivo</t>
  </si>
  <si>
    <t>KINGSTON s.r.o. Trenčiasnke Jastrabie</t>
  </si>
  <si>
    <t>DF3020250323</t>
  </si>
  <si>
    <t>OF250007</t>
  </si>
  <si>
    <t>Talenovaná mládež -1  športovec ,prenajom boxu, trening, krmivo</t>
  </si>
  <si>
    <t>Balunky družstvo Bratislava</t>
  </si>
  <si>
    <t>DF3020250322</t>
  </si>
  <si>
    <t>2025051</t>
  </si>
  <si>
    <t>Talenovaná mládež -2  športovci ,združena elektrina stajna</t>
  </si>
  <si>
    <t>35800232</t>
  </si>
  <si>
    <t>H&amp;Š Bernolakovo</t>
  </si>
  <si>
    <t>DF3020250321</t>
  </si>
  <si>
    <t>2025013</t>
  </si>
  <si>
    <t>Talenovaná mládež -2  športovec ,ustajnenie štartovne</t>
  </si>
  <si>
    <t>JK Spojena škola Ivánka pri Dunaji o.z.</t>
  </si>
  <si>
    <t>DF3020250338</t>
  </si>
  <si>
    <t>25VF005</t>
  </si>
  <si>
    <t>športovci do 23 r.  -1  športovec,zmluva,  prenajom ozvučenie</t>
  </si>
  <si>
    <t>DF3020250337</t>
  </si>
  <si>
    <t>športovci do 23 r.  -2   športovci, zmluva, podkúvanie koní</t>
  </si>
  <si>
    <t>54024773</t>
  </si>
  <si>
    <t>SHEREEN EC o.z. Vysoká pri Morave</t>
  </si>
  <si>
    <t>DF3020250336</t>
  </si>
  <si>
    <t>1/11/2025</t>
  </si>
  <si>
    <t>športovci do 23 r.  - 4   športovci,zmluva,  štartovné</t>
  </si>
  <si>
    <t>31824480</t>
  </si>
  <si>
    <t>TJ Slávia Šaľa - voltíž Šaľa</t>
  </si>
  <si>
    <t>DF3020250339</t>
  </si>
  <si>
    <t>10250005</t>
  </si>
  <si>
    <t>Talenovaná mládež -4  športovci ,štartovne</t>
  </si>
  <si>
    <t>DF3020250335</t>
  </si>
  <si>
    <t>250003</t>
  </si>
  <si>
    <t>športovci do 23 r.  - 11  športovci,zmluva,  zdravotníci</t>
  </si>
  <si>
    <t>42151180</t>
  </si>
  <si>
    <t>Jazdecký klub Trenčín-Nozddrkovce</t>
  </si>
  <si>
    <t>DF3020250334</t>
  </si>
  <si>
    <t>0012025</t>
  </si>
  <si>
    <t>športovci do 23 r.  - 8  športovci,zmluva,  deky pre kone</t>
  </si>
  <si>
    <t>42314178</t>
  </si>
  <si>
    <t>LIMFORA o.z. Badín</t>
  </si>
  <si>
    <t>DF3020250333</t>
  </si>
  <si>
    <t>4/2025</t>
  </si>
  <si>
    <t>športovci do 23 r.  - 6  športovci,zmluva,  potreby pre kone</t>
  </si>
  <si>
    <t>51259494</t>
  </si>
  <si>
    <t xml:space="preserve">Bratislava Sport Centre o.z. </t>
  </si>
  <si>
    <t>DF3020250332</t>
  </si>
  <si>
    <t>2025052</t>
  </si>
  <si>
    <t>športovci do 23 r.  - 2  športovci,zmluva,  združená elektrina stajňa</t>
  </si>
  <si>
    <t>DF3020250331</t>
  </si>
  <si>
    <t>25003</t>
  </si>
  <si>
    <t>športovci do 23 r.  - 2  športovci,zmluva,  krmivo</t>
  </si>
  <si>
    <t>42235898</t>
  </si>
  <si>
    <t>Rollers Klub Rakúsy Kežmarok</t>
  </si>
  <si>
    <t>DF3020250330</t>
  </si>
  <si>
    <t>202530</t>
  </si>
  <si>
    <t>športovci do 23 r.  - 4  športovci,zmluva,  krmivo</t>
  </si>
  <si>
    <t>42220343</t>
  </si>
  <si>
    <t>"Jazdecký oddiel Martin Záturčie"</t>
  </si>
  <si>
    <t>DF3020250329</t>
  </si>
  <si>
    <t>2025110001</t>
  </si>
  <si>
    <t>športovci do 23 r.  -1  športovec,zmluva,  prenajom areál</t>
  </si>
  <si>
    <t>54305381</t>
  </si>
  <si>
    <t>Jazdecký klub Acer Prešov</t>
  </si>
  <si>
    <t>DF3020250328</t>
  </si>
  <si>
    <t>12500065</t>
  </si>
  <si>
    <t>športovci do 23 r.  -1  športovec,zmluva,  krmivo</t>
  </si>
  <si>
    <t>DF3020250327</t>
  </si>
  <si>
    <t>12025</t>
  </si>
  <si>
    <t>športovci do 23 r.  -3  športovci,zmluva,  krmivo</t>
  </si>
  <si>
    <t>50670492</t>
  </si>
  <si>
    <t>JS Topoľčianky</t>
  </si>
  <si>
    <t>DF3020250342</t>
  </si>
  <si>
    <t>001/25</t>
  </si>
  <si>
    <t>športovci do 23 r.  - 2  športovci,zmluva,  prekážkový materiál</t>
  </si>
  <si>
    <t>54395682</t>
  </si>
  <si>
    <t>Občianske združenie Equestrian Academy B Bystrica</t>
  </si>
  <si>
    <t>DF3020250343</t>
  </si>
  <si>
    <t>25VF11001</t>
  </si>
  <si>
    <t>Talenovaná mládež - 1 športovec ,štartovne,deka, airblock</t>
  </si>
  <si>
    <t>DF3020250344</t>
  </si>
  <si>
    <t>20250043</t>
  </si>
  <si>
    <t>Talenovaná mládež - 1 športovec ,štartovne,pásky na oplotok</t>
  </si>
  <si>
    <t>Jazdecký klub Limit Bratislava</t>
  </si>
  <si>
    <t>DF3020250345</t>
  </si>
  <si>
    <t>Talenovaná mládež - 1 športovec ,štartovne,</t>
  </si>
  <si>
    <t>DF3020250346</t>
  </si>
  <si>
    <t>2025004</t>
  </si>
  <si>
    <t>Talenovaná mládež - 1 športovec , krmivo</t>
  </si>
  <si>
    <t>DF3020250347</t>
  </si>
  <si>
    <t>202025</t>
  </si>
  <si>
    <t>Talenovaná mládež - 1 športovec , štartovné</t>
  </si>
  <si>
    <t>TJ Slávia UVLF Košice - voltíž</t>
  </si>
  <si>
    <t>DF3020250349</t>
  </si>
  <si>
    <t>35897821</t>
  </si>
  <si>
    <t>delegovaný 1 člen na FEI Endurance Taliansko letenka</t>
  </si>
  <si>
    <t>pelicantravel.com s.r.o.</t>
  </si>
  <si>
    <t>DF3020250348</t>
  </si>
  <si>
    <t xml:space="preserve">Organizácia podujatia Zaprahové preteky počas roka 2025, príspevok uznesenie
</t>
  </si>
  <si>
    <t>42292247</t>
  </si>
  <si>
    <t>3portový klub milovníkov koní Čierna voda</t>
  </si>
  <si>
    <t>DF3020250360</t>
  </si>
  <si>
    <t>2025031</t>
  </si>
  <si>
    <t>športovci do 23 r.  - 6  športovci,zmluva,  potreby pre kone, kontrola sedla</t>
  </si>
  <si>
    <t>47573325</t>
  </si>
  <si>
    <t>AMG Horses s.r.o. Šaľa</t>
  </si>
  <si>
    <t>DF3020250367</t>
  </si>
  <si>
    <t>202505</t>
  </si>
  <si>
    <t>Talenovaná mládež - 2 športovci ,potreby pre kone</t>
  </si>
  <si>
    <t>DF3020250366</t>
  </si>
  <si>
    <t>2025/021</t>
  </si>
  <si>
    <t>Talenovaná mládež - 1 športovec ,krmivo</t>
  </si>
  <si>
    <t>DF3020250365</t>
  </si>
  <si>
    <t>6250001</t>
  </si>
  <si>
    <t>Talenovaná mládež - 1 športovec ,podkúvanie, preprava koni</t>
  </si>
  <si>
    <t>53919025</t>
  </si>
  <si>
    <t>Al Qabbani stable Podtureň</t>
  </si>
  <si>
    <t>DF3020250364</t>
  </si>
  <si>
    <t>2</t>
  </si>
  <si>
    <t>Talenovaná mládež - 1 športovec ,štartovné</t>
  </si>
  <si>
    <t>DF3020250363</t>
  </si>
  <si>
    <t>009/2025</t>
  </si>
  <si>
    <t>Talenovaná mládež - 1 športovec ,piliny</t>
  </si>
  <si>
    <t>Občianske združenie Jazdecký klub Czajlik Ranch Dunajský Klatov</t>
  </si>
  <si>
    <t>DF3020250362</t>
  </si>
  <si>
    <t>09/2025/TJ/JK</t>
  </si>
  <si>
    <t>Talenovaná mládež - 1 športovec ,ustajnenie kona</t>
  </si>
  <si>
    <t>TJ Slávia UVLF Košice jazdecký oddiel</t>
  </si>
  <si>
    <t>DF3020250361</t>
  </si>
  <si>
    <t>2025016</t>
  </si>
  <si>
    <t>DF3020250401</t>
  </si>
  <si>
    <t>DF3020250393</t>
  </si>
  <si>
    <t>2523048</t>
  </si>
  <si>
    <t>športovci do 23 r.  - 10  športovci,zmluva,  jazdecké potreby</t>
  </si>
  <si>
    <t>35784326</t>
  </si>
  <si>
    <t>RED HORSE s.r.o. Bzince pod Javorinou</t>
  </si>
  <si>
    <t>DF3020250391</t>
  </si>
  <si>
    <t>20250011</t>
  </si>
  <si>
    <t>športovci do 23 r.  - 3  športovci,zmluva, skúšky základného výcviku</t>
  </si>
  <si>
    <t>42297800</t>
  </si>
  <si>
    <t>Jazdecký klub Kubiš Trnava</t>
  </si>
  <si>
    <t>DF3020250368</t>
  </si>
  <si>
    <t>Talenovaná mládež - 1 športovec ,podkúvanie koni</t>
  </si>
  <si>
    <t>DF3020250369</t>
  </si>
  <si>
    <t>1022725</t>
  </si>
  <si>
    <t>Talenovaná mládež - 1 športovec ,jazdecké potreby, krmivo</t>
  </si>
  <si>
    <t>36342271</t>
  </si>
  <si>
    <t>Ranč Lhota a.s. Dubnica nad Váhom</t>
  </si>
  <si>
    <t>DF3020250372</t>
  </si>
  <si>
    <t>2025036</t>
  </si>
  <si>
    <t>Talenovaná mládež - 1 športovec ,jazdecké potreby</t>
  </si>
  <si>
    <t>DF3020250371</t>
  </si>
  <si>
    <t>Talenovaná mládež - 1 športovec ,zdravotne zabezpečenie</t>
  </si>
  <si>
    <t>Jazdecký klub Trenčín-Nozdrkovce</t>
  </si>
  <si>
    <t>DF3020250370</t>
  </si>
  <si>
    <t>2251127625</t>
  </si>
  <si>
    <t>použitie hudobných po dopočítaní dobropisu</t>
  </si>
  <si>
    <t>DF3020250373</t>
  </si>
  <si>
    <t>20250019</t>
  </si>
  <si>
    <t>športovci do 23 r.  - 1  športovec,zmluva, štartovné</t>
  </si>
  <si>
    <t>45975680</t>
  </si>
  <si>
    <t>Absolutus s.r.o. Malinovo</t>
  </si>
  <si>
    <t>DF3020250374</t>
  </si>
  <si>
    <t>432025</t>
  </si>
  <si>
    <t>športovci do 23 r.  - 6  športovci,zmluva, potreby pre kone</t>
  </si>
  <si>
    <t>36226343</t>
  </si>
  <si>
    <t>Kamenec s.r.o. Bukovec</t>
  </si>
  <si>
    <t>DF3020250395</t>
  </si>
  <si>
    <t>1/2025</t>
  </si>
  <si>
    <t>42340861</t>
  </si>
  <si>
    <t>JK NOVOTEAM Abrahámovce</t>
  </si>
  <si>
    <t>DF3020250383</t>
  </si>
  <si>
    <t>25/068</t>
  </si>
  <si>
    <t>športovci do 23 r.  - 6  športovci,zmluva, nájom priestor</t>
  </si>
  <si>
    <t>35882433</t>
  </si>
  <si>
    <t>ŠK Dunaj Bratislava</t>
  </si>
  <si>
    <t>DF3020250381</t>
  </si>
  <si>
    <t>25/069</t>
  </si>
  <si>
    <t>Talenovaná mládež - 2 športovci ,prenájom preistorov</t>
  </si>
  <si>
    <t>DF3020250387</t>
  </si>
  <si>
    <t>2025120001</t>
  </si>
  <si>
    <t>športovci do 23 r.  - 13 športovci,zmluva, ustajnenie</t>
  </si>
  <si>
    <t>42108667</t>
  </si>
  <si>
    <t>Parkur team Košice B.V</t>
  </si>
  <si>
    <t>DF3020250388</t>
  </si>
  <si>
    <t>športovci do 23 r.  - 5 športovci,zmluva, štartovné</t>
  </si>
  <si>
    <t>51862131</t>
  </si>
  <si>
    <t>JŠ Bernolákovo s.r.o.</t>
  </si>
  <si>
    <t>DF3020250389</t>
  </si>
  <si>
    <t>0022025</t>
  </si>
  <si>
    <t>Talenovaná mládež - 2 športovci ,masáž, tréning</t>
  </si>
  <si>
    <t>DF3020250409</t>
  </si>
  <si>
    <t>športovci do 23 r.  - 8 športovci,zmluva, slama</t>
  </si>
  <si>
    <t>37865960</t>
  </si>
  <si>
    <t>Jazdecký oddiel pri SOUP Šaľa</t>
  </si>
  <si>
    <t>DF302025092</t>
  </si>
  <si>
    <t>14025</t>
  </si>
  <si>
    <t>športovci do 23 r.  - 3 športovci,zmluva, štartovné</t>
  </si>
  <si>
    <t>DF3020250411</t>
  </si>
  <si>
    <t>športovci do 23 r.  - 3 športovci,zmluva, konske doplnky</t>
  </si>
  <si>
    <t>42415977</t>
  </si>
  <si>
    <t>Jazdecký klub Saida Bratislava</t>
  </si>
  <si>
    <t>DF3020250397</t>
  </si>
  <si>
    <t>772025</t>
  </si>
  <si>
    <t>Talenovaná mládež - 2 športovci ,krmivo</t>
  </si>
  <si>
    <t>DF3020250398</t>
  </si>
  <si>
    <t>1025002</t>
  </si>
  <si>
    <t>Talenovaná mládež - 2 športovci ,pracovné pomôcky, jazdecké potreby,</t>
  </si>
  <si>
    <t>56686421</t>
  </si>
  <si>
    <t>MKM Sporthorses Bratislava</t>
  </si>
  <si>
    <t>DF3020250396</t>
  </si>
  <si>
    <t>25VF006</t>
  </si>
  <si>
    <t>Talenovaná mládež - 1 športovec ,vitaminy kone,štartovné, jazdecké potreby</t>
  </si>
  <si>
    <t>DF3020250410</t>
  </si>
  <si>
    <t>Talenovaná mládež - 1 športovec ,štartovné, piliny</t>
  </si>
  <si>
    <t>31795277</t>
  </si>
  <si>
    <t>JK Rado´s Piešťany</t>
  </si>
  <si>
    <t>DF3020250417</t>
  </si>
  <si>
    <t>športovci do 23 r.  - 1 športovec,zmluva,krmivo kone</t>
  </si>
  <si>
    <t>DF3020250407</t>
  </si>
  <si>
    <t>10250001</t>
  </si>
  <si>
    <t>športovci do 23 r.  - 18 športovci,zmluva,krmivo</t>
  </si>
  <si>
    <t>42110734</t>
  </si>
  <si>
    <t>TK SPORTTABLE Bratislava</t>
  </si>
  <si>
    <t>DF3020250408</t>
  </si>
  <si>
    <t>Talenovaná mládež - 2 športovec ,štartovné, krmivo</t>
  </si>
  <si>
    <t>DF302025094</t>
  </si>
  <si>
    <t>25VF00293</t>
  </si>
  <si>
    <t>IDV20250012</t>
  </si>
  <si>
    <t>Rekapitulacia 12/25</t>
  </si>
  <si>
    <t>Hrubé mzdy vyplatené osobám (zamestnancom) vrátane odvodov zamestnávateľa
počet fyzických osôb :2
obdobie): december</t>
  </si>
  <si>
    <t>osoby2</t>
  </si>
  <si>
    <t>IDX20250094</t>
  </si>
  <si>
    <t>Smernica</t>
  </si>
  <si>
    <t>ročné nahrady za stratu času</t>
  </si>
  <si>
    <t>osoba 14</t>
  </si>
  <si>
    <t>VU 12</t>
  </si>
  <si>
    <t>BU 12/2025</t>
  </si>
  <si>
    <t xml:space="preserve">plakety na ocenenie do siene slávy </t>
  </si>
  <si>
    <t>55978495</t>
  </si>
  <si>
    <t>Ján Micko -M&amp;M Vranov nad Topľou</t>
  </si>
  <si>
    <t>VV-0048</t>
  </si>
  <si>
    <t>pokl doklad 0003</t>
  </si>
  <si>
    <t>VV-0046</t>
  </si>
  <si>
    <t>Factura</t>
  </si>
  <si>
    <t>za box na MS vytrvalosť Rumunsko</t>
  </si>
  <si>
    <t>VV-0039</t>
  </si>
  <si>
    <t>poplatok za účasť na MS voltíž Stadl Paura Rakúsko</t>
  </si>
  <si>
    <t>VV-0037</t>
  </si>
  <si>
    <t>FACTURE</t>
  </si>
  <si>
    <t>poplatok pri účasti na pretekoch Francia</t>
  </si>
  <si>
    <t>VV-0035</t>
  </si>
  <si>
    <t>2025C25192</t>
  </si>
  <si>
    <t>poplatok za ME skoky  Riesenbeck</t>
  </si>
  <si>
    <t>VV-0033</t>
  </si>
  <si>
    <t>TSE-2025-862</t>
  </si>
  <si>
    <t>poplatok na CSIO Budapeť</t>
  </si>
  <si>
    <t>VV-0055</t>
  </si>
  <si>
    <t>273</t>
  </si>
  <si>
    <t>zasadnutie P-SJF dňa 9.9.2025</t>
  </si>
  <si>
    <t>50647270</t>
  </si>
  <si>
    <t>SIRS-Akvizicie,a.s. Žilina</t>
  </si>
  <si>
    <t>ASOCIATIA CLUB SPORTIV SHAGYA Rumunsko</t>
  </si>
  <si>
    <t>VV-0044</t>
  </si>
  <si>
    <t>0060</t>
  </si>
  <si>
    <t xml:space="preserve">cestovné Cena Spiša a majstvovstvá VSO junior cestovné </t>
  </si>
  <si>
    <t>FaxCopy a.s.</t>
  </si>
  <si>
    <t>42</t>
  </si>
  <si>
    <t>Union Voltigiergruppe Breitenfurt Rakúsko</t>
  </si>
  <si>
    <t>Association des Bouleries Boulerie Jump Francia</t>
  </si>
  <si>
    <t xml:space="preserve">Riesenbeck International  </t>
  </si>
  <si>
    <t>Tattersall Sportegyesulet Madarsko</t>
  </si>
  <si>
    <t>ŠEVT a.s.</t>
  </si>
  <si>
    <t>kancelárske potreby</t>
  </si>
  <si>
    <t>31331131</t>
  </si>
  <si>
    <t>pokl doklad SEVT</t>
  </si>
  <si>
    <t>35729040</t>
  </si>
  <si>
    <t>VV-0038</t>
  </si>
  <si>
    <t>pokl doklad , Faxcopy</t>
  </si>
  <si>
    <t>kopirovanie, euroobal</t>
  </si>
  <si>
    <t>a - príspevok uznaným športom</t>
  </si>
  <si>
    <t>športovci do 23 r. -  7 športovci, zmluva,jazdecké potreby,vitamíny  kone</t>
  </si>
  <si>
    <t>42375762</t>
  </si>
  <si>
    <t>Jazdecká škola Považany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</si>
</sst>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12" val="10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6" t="s">
        <v>0</v>
      </c>
      <c r="C1" s="334"/>
      <c r="D1" s="334"/>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350000000000001" customHeight="1" x14ac:dyDescent="0.25">
      <c r="A15" s="127"/>
      <c r="C15" s="21"/>
    </row>
    <row r="16" spans="1:4" ht="316.8" x14ac:dyDescent="0.25">
      <c r="A16" s="296" t="s">
        <v>6</v>
      </c>
      <c r="C16" s="21"/>
    </row>
    <row r="17" spans="1:4" ht="17.399999999999999" customHeight="1" x14ac:dyDescent="0.25">
      <c r="A17" s="21"/>
      <c r="C17" s="21"/>
    </row>
    <row r="18" spans="1:4" ht="204.9"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5"/>
      <c r="D21" s="335"/>
    </row>
    <row r="22" spans="1:4" x14ac:dyDescent="0.25">
      <c r="C22" s="336"/>
      <c r="D22" s="335"/>
    </row>
    <row r="23" spans="1:4" ht="66" x14ac:dyDescent="0.25">
      <c r="A23" s="23" t="s">
        <v>1352</v>
      </c>
      <c r="C23" s="255"/>
      <c r="D23" s="256"/>
    </row>
    <row r="24" spans="1:4" ht="12.75" customHeight="1" x14ac:dyDescent="0.25">
      <c r="C24" s="332"/>
      <c r="D24" s="333"/>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65"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09" t="s">
        <v>1362</v>
      </c>
    </row>
    <row r="73" spans="1:1" ht="39.6" x14ac:dyDescent="0.25">
      <c r="A73" s="23" t="s">
        <v>1363</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65"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400000000000006"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6"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7" t="s">
        <v>57</v>
      </c>
      <c r="B1" s="337"/>
      <c r="C1" s="337"/>
      <c r="D1" s="337"/>
      <c r="E1" s="337"/>
      <c r="F1" s="337"/>
      <c r="G1" s="337"/>
      <c r="H1" s="337"/>
      <c r="I1" s="52"/>
      <c r="J1" s="37"/>
    </row>
    <row r="2" spans="1:11" ht="15.6" x14ac:dyDescent="0.3">
      <c r="A2" s="343" t="s">
        <v>58</v>
      </c>
      <c r="B2" s="343"/>
      <c r="C2" s="343"/>
      <c r="D2" s="343"/>
      <c r="E2" s="343"/>
      <c r="F2" s="343"/>
      <c r="G2" s="343"/>
      <c r="H2" s="341" t="str">
        <f>+Doklady!I100</f>
        <v>V4</v>
      </c>
      <c r="I2" s="341"/>
    </row>
    <row r="3" spans="1:11" ht="13.8" x14ac:dyDescent="0.25">
      <c r="A3" s="40"/>
      <c r="B3" s="40"/>
      <c r="C3" s="40"/>
      <c r="D3" s="40"/>
      <c r="E3" s="40"/>
      <c r="F3" s="40"/>
      <c r="G3" s="40"/>
      <c r="H3" s="342">
        <f>+Doklady!I101</f>
        <v>45961</v>
      </c>
      <c r="I3" s="342"/>
    </row>
    <row r="4" spans="1:11" ht="15.75" customHeight="1" x14ac:dyDescent="0.25">
      <c r="A4" s="41" t="s">
        <v>59</v>
      </c>
      <c r="B4" s="338" t="s">
        <v>60</v>
      </c>
      <c r="C4" s="339"/>
      <c r="D4" s="339"/>
      <c r="E4" s="34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6" t="s">
        <v>311</v>
      </c>
      <c r="B1" s="347"/>
      <c r="C1" s="174">
        <v>46022</v>
      </c>
      <c r="D1" s="26"/>
      <c r="G1" s="252">
        <v>45688</v>
      </c>
    </row>
    <row r="2" spans="1:7" ht="13.8" x14ac:dyDescent="0.25">
      <c r="A2" s="28"/>
      <c r="B2" s="28"/>
      <c r="G2" s="252">
        <v>45716</v>
      </c>
    </row>
    <row r="3" spans="1:7" ht="13.8" x14ac:dyDescent="0.25">
      <c r="A3" s="30" t="s">
        <v>312</v>
      </c>
      <c r="B3" s="344" t="str">
        <f>INDEX(Adr!B:B,Doklady!B102+1)</f>
        <v>SLOVENSKÁ JAZDECKÁ FEDERÁCIA</v>
      </c>
      <c r="C3" s="344"/>
      <c r="D3" s="344"/>
      <c r="G3" s="252">
        <v>45747</v>
      </c>
    </row>
    <row r="4" spans="1:7" ht="13.8" x14ac:dyDescent="0.25">
      <c r="A4" s="30" t="s">
        <v>313</v>
      </c>
      <c r="B4" s="29" t="str">
        <f>RIGHT("0000"&amp;INDEX(Adr!A:A,Doklady!B102+1),8)</f>
        <v>31787801</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v>220140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220140</v>
      </c>
      <c r="G15" s="252"/>
    </row>
    <row r="16" spans="1:7" ht="13.8" x14ac:dyDescent="0.25">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5">
      <c r="B3" s="160" t="s">
        <v>59</v>
      </c>
      <c r="C3" s="357" t="str">
        <f>INDEX(Adr!B2:B244,Doklady!B102)</f>
        <v>SLOVENSKÁ JAZDECKÁ FEDERÁCIA</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31787801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49">
        <f>SUMIF(K:K,A10,I:I)</f>
        <v>0</v>
      </c>
      <c r="F10" s="350"/>
      <c r="L10" s="120" t="s">
        <v>335</v>
      </c>
      <c r="M10" s="118"/>
      <c r="N10" s="118"/>
      <c r="O10" s="118"/>
      <c r="P10" s="118"/>
      <c r="Q10" s="118"/>
      <c r="R10" s="118"/>
      <c r="S10" s="118"/>
    </row>
    <row r="11" spans="1:26" ht="17.399999999999999" x14ac:dyDescent="0.3">
      <c r="A11" s="69" t="s">
        <v>319</v>
      </c>
      <c r="B11" s="70" t="s">
        <v>320</v>
      </c>
      <c r="C11" s="126">
        <f>SUMIF(FP!J:J,Doklady!$B$1&amp;A11,FP!D:D)</f>
        <v>120904</v>
      </c>
      <c r="D11" s="126">
        <f>+C11-E11</f>
        <v>115009.07000000002</v>
      </c>
      <c r="E11" s="360">
        <f>+I39-I42+I44-I47</f>
        <v>5894.9299999999785</v>
      </c>
      <c r="F11" s="361"/>
      <c r="J11" s="176"/>
      <c r="L11" s="161" t="str">
        <f>L41</f>
        <v>a - jazdectvo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49">
        <f>SUMIF(K:K,A12,I:I)</f>
        <v>0</v>
      </c>
      <c r="F12" s="350"/>
      <c r="J12" s="177"/>
      <c r="L12" s="161" t="str">
        <f>L42</f>
        <v>a - jazdectvo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120904</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2235</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2989</v>
      </c>
      <c r="C28" s="354"/>
      <c r="D28" s="354"/>
      <c r="E28" s="354"/>
      <c r="F28" s="354"/>
      <c r="G28" s="354"/>
      <c r="H28" s="355"/>
      <c r="I28" s="73">
        <f>SUMIF(FP!I:I,Doklady!$B$1&amp;A28,FP!D:D)</f>
        <v>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jazdectvo</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24180.800000000003</v>
      </c>
      <c r="D39" s="78">
        <f>I39*0.2</f>
        <v>24180.800000000003</v>
      </c>
      <c r="E39" s="78">
        <f>I39*0.25</f>
        <v>30226</v>
      </c>
      <c r="F39" s="78">
        <f>+I39*0.15</f>
        <v>18135.599999999999</v>
      </c>
      <c r="G39" s="78">
        <f>+MAX(I39-C39-D39-E39-F39-H39,0)</f>
        <v>24180.799999999996</v>
      </c>
      <c r="H39" s="78">
        <f>+IFERROR(VLOOKUP(K40&amp;" - kapitálové transfery",B$53:C$90,2,0),0)</f>
        <v>0</v>
      </c>
      <c r="I39" s="73">
        <f>SUMIF(FP!K:K,K40,FP!D:D)</f>
        <v>120904</v>
      </c>
      <c r="L39" s="84">
        <f>COUNTIF(FP!N:N,Doklady!B1&amp;"aK")</f>
        <v>0</v>
      </c>
      <c r="T39" s="86"/>
    </row>
    <row r="40" spans="1:21" x14ac:dyDescent="0.2">
      <c r="A40" s="115" t="s">
        <v>339</v>
      </c>
      <c r="B40" s="116" t="s">
        <v>373</v>
      </c>
      <c r="C40" s="78">
        <f>DSUM(Doklady!A103:J10000,"GGG",Spolu!L40:M42)</f>
        <v>38263.079999999994</v>
      </c>
      <c r="D40" s="78">
        <f>DSUM(Doklady!A103:J10000,"GGG",Spolu!N40:O42)</f>
        <v>40641.60000000002</v>
      </c>
      <c r="E40" s="78">
        <f>DSUM(Doklady!A103:J10000,"GGG",Spolu!P40:Q42)</f>
        <v>29274.74</v>
      </c>
      <c r="F40" s="78">
        <f>DSUM(Doklady!A103:J10000,"GGG",Spolu!R40:S42)</f>
        <v>6829.65</v>
      </c>
      <c r="G40" s="78">
        <f>DSUM(Doklady!A103:J10000,"GGG",Spolu!T40:U42)-H40</f>
        <v>0</v>
      </c>
      <c r="H40" s="78">
        <f>+IFERROR(VLOOKUP(K40&amp;" - kapitálové transfery",B$53:D$90,3,0),0)</f>
        <v>0</v>
      </c>
      <c r="I40" s="73">
        <f>+C40+D40+E40+F40+G40+H40</f>
        <v>115009.07000000002</v>
      </c>
      <c r="J40" s="218" t="str">
        <f>+K45</f>
        <v>.</v>
      </c>
      <c r="K40" s="218" t="str">
        <f>IF(L38&gt;0,INDEX(FP!K:K,Doklady!B2),".")</f>
        <v>jazdectvo</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951.2599999999984</v>
      </c>
      <c r="F41" s="78">
        <f>MIN(I39,MAX(-F39+F40,0))</f>
        <v>0</v>
      </c>
      <c r="G41" s="78">
        <f>MIN(J39,MAX(-G39+G40+MIN(F40-F39,0),0))</f>
        <v>0</v>
      </c>
      <c r="H41" s="78">
        <f>MAX(H39-H40,0)</f>
        <v>0</v>
      </c>
      <c r="I41" s="124">
        <f>+I39-I42</f>
        <v>5894.9299999999785</v>
      </c>
      <c r="J41" s="219">
        <f>+K46</f>
        <v>0</v>
      </c>
      <c r="K41" s="219">
        <f>+I41-H41</f>
        <v>5894.9299999999785</v>
      </c>
      <c r="L41" s="161" t="str">
        <f>IF(L38&gt;0,"a - "&amp;INDEX(FP!C:C,Doklady!B2),2)</f>
        <v>a - jazdectvo - bežné transfery</v>
      </c>
      <c r="M41" s="120">
        <v>1</v>
      </c>
      <c r="N41" s="161" t="str">
        <f>+L41</f>
        <v>a - jazdectvo - bežné transfery</v>
      </c>
      <c r="O41" s="120">
        <v>2</v>
      </c>
      <c r="P41" s="161" t="str">
        <f>+L41</f>
        <v>a - jazdectvo - bežné transfery</v>
      </c>
      <c r="Q41" s="120">
        <v>3</v>
      </c>
      <c r="R41" s="161" t="str">
        <f>+L41</f>
        <v>a - jazdectvo - bežné transfery</v>
      </c>
      <c r="S41" s="120">
        <v>4</v>
      </c>
      <c r="T41" s="161" t="str">
        <f>+L41</f>
        <v>a - jazdectvo - bežné transfery</v>
      </c>
      <c r="U41" s="120">
        <v>5</v>
      </c>
    </row>
    <row r="42" spans="1:21" ht="10.5" customHeight="1" x14ac:dyDescent="0.2">
      <c r="A42" s="115" t="s">
        <v>339</v>
      </c>
      <c r="B42" s="116" t="s">
        <v>376</v>
      </c>
      <c r="C42" s="73">
        <f>+C40</f>
        <v>38263.079999999994</v>
      </c>
      <c r="D42" s="216">
        <f>+D40</f>
        <v>40641.60000000002</v>
      </c>
      <c r="E42" s="216">
        <f>+E40</f>
        <v>29274.74</v>
      </c>
      <c r="F42" s="216">
        <f>+MIN(F39:F40)</f>
        <v>6829.65</v>
      </c>
      <c r="G42" s="216">
        <f>+MIN(G39+MAX(F39-F40,0)-MAX(E40-E39,0)-MAX(D40-D39,0)-MAX(C40-C39,0),G40)</f>
        <v>0</v>
      </c>
      <c r="H42" s="216">
        <f>+MIN(H39:H40)</f>
        <v>0</v>
      </c>
      <c r="I42" s="73">
        <f>+C42+D42+E42+MIN(F39:F40)+G42+H42</f>
        <v>115009.07000000002</v>
      </c>
      <c r="J42" s="219">
        <f>+K47</f>
        <v>0</v>
      </c>
      <c r="K42" s="219">
        <f>+I42-H42</f>
        <v>115009.07000000002</v>
      </c>
      <c r="L42" s="161" t="str">
        <f>+SUBSTITUTE(L41,"bežné","kapitálové")</f>
        <v>a - jazdectvo - kapitálové transfery</v>
      </c>
      <c r="M42" s="120">
        <v>1</v>
      </c>
      <c r="N42" s="161" t="str">
        <f>+L42</f>
        <v>a - jazdectvo - kapitálové transfery</v>
      </c>
      <c r="O42" s="120">
        <v>2</v>
      </c>
      <c r="P42" s="161" t="str">
        <f>+L42</f>
        <v>a - jazdectvo - kapitálové transfery</v>
      </c>
      <c r="Q42" s="120">
        <v>3</v>
      </c>
      <c r="R42" s="161" t="str">
        <f>+L42</f>
        <v>a - jazdectvo - kapitálové transfery</v>
      </c>
      <c r="S42" s="120">
        <v>4</v>
      </c>
      <c r="T42" s="161" t="str">
        <f>+L42</f>
        <v>a - jazdectvo - kapitálové transfery</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jazdectvo - bežné transfery</v>
      </c>
      <c r="C53" s="73">
        <f>IF(A53&lt;&gt;"",INDEX(FP!D:D,Doklady!B$2+(ROW()-53)),"")</f>
        <v>120904</v>
      </c>
      <c r="D53" s="73">
        <f>IF(A53&lt;&gt;"",Doklady!I1-Doklady!J1,"")</f>
        <v>115009.06999999993</v>
      </c>
      <c r="E53" s="73">
        <f>IF(A53&lt;&gt;"",MIN(D53,C53)*Doklady!C1/(1-Doklady!C1),"")</f>
        <v>0</v>
      </c>
      <c r="F53" s="71">
        <f>IF(A53&lt;&gt;"",Doklady!J1,"")</f>
        <v>0</v>
      </c>
      <c r="G53" s="73">
        <f>+IFERROR(HLOOKUP(IF(RIGHT(B53,15)="bežné transfery",LEFT(B53,LEN(B53)-18),0),$J$40:$K$42,3,0),MIN(C53,D53))</f>
        <v>115009.07000000002</v>
      </c>
      <c r="H53" s="71"/>
      <c r="I53" s="73">
        <f>IF(A53&lt;&gt;"",MAX(IF(G53&lt;C53,C53-G53,0)+IF(F53&lt;E53,E53-F53,0),0),0)</f>
        <v>5894.9299999999785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120904</v>
      </c>
      <c r="D130" s="228">
        <f t="shared" ref="D130:I130" si="9">SUM(D53:D129)</f>
        <v>115009.06999999993</v>
      </c>
      <c r="E130" s="228">
        <f t="shared" si="9"/>
        <v>0</v>
      </c>
      <c r="F130" s="228">
        <f t="shared" si="9"/>
        <v>0</v>
      </c>
      <c r="G130" s="228">
        <f t="shared" si="9"/>
        <v>115009.07000000002</v>
      </c>
      <c r="H130" s="228">
        <f t="shared" si="9"/>
        <v>0</v>
      </c>
      <c r="I130" s="228">
        <f t="shared" si="9"/>
        <v>5894.9299999999785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8"/>
      <c r="E140" s="368"/>
      <c r="F140" s="368"/>
      <c r="G140" s="368"/>
      <c r="H140" s="368"/>
      <c r="I140" s="368"/>
      <c r="J140" s="85"/>
    </row>
    <row r="141" spans="1:26" ht="68.25" customHeight="1" x14ac:dyDescent="0.25">
      <c r="A141" s="9"/>
      <c r="B141" s="281" t="s">
        <v>393</v>
      </c>
      <c r="C141" s="214"/>
      <c r="D141" s="348" t="s">
        <v>394</v>
      </c>
      <c r="E141" s="348"/>
      <c r="F141" s="348"/>
      <c r="G141" s="348"/>
      <c r="H141" s="348"/>
      <c r="I141" s="348"/>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64" zoomScaleNormal="100" workbookViewId="0">
      <selection activeCell="Q264" sqref="Q26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jazdectvo - bežné transfery</v>
      </c>
      <c r="B1" s="232" t="str">
        <f>INDEX(Adr!A:A,B102+1)</f>
        <v>31787801</v>
      </c>
      <c r="C1" s="233">
        <f>IF(ROW()&lt;=B$3,INDEX(FP!E:E,B$2+ROW()-1),"")</f>
        <v>0</v>
      </c>
      <c r="D1" s="234" t="str">
        <f>IF(ROW()&lt;=B$3,INDEX(FP!F:F,B$2+ROW()-1),"")</f>
        <v>a</v>
      </c>
      <c r="E1" s="234"/>
      <c r="F1" s="234" t="str">
        <f>IF(ROW()&lt;=B$3,INDEX(FP!G:G,B$2+ROW()-1),"")</f>
        <v>026 02</v>
      </c>
      <c r="G1" s="234"/>
      <c r="H1" s="235" t="str">
        <f>IF(ROW()&lt;=B$3,INDEX(FP!C:C,B$2+ROW()-1),"")</f>
        <v>jazdectvo - bežné transfery</v>
      </c>
      <c r="I1" s="236">
        <f t="shared" ref="I1:I6" si="0">IF(ROW()&lt;=B$3,SUMIF(A$107:A$10042,A1,I$107:I$10042),"")</f>
        <v>115009.06999999993</v>
      </c>
      <c r="J1" s="236">
        <f t="shared" ref="J1:J32" si="1">IF(ROW()&lt;=B$3,SUMIFS(I$103:I$50042,A$103:A$50042,K1,J$103:J$50042,L1),"")</f>
        <v>0</v>
      </c>
      <c r="K1" s="110" t="str">
        <f>$A1</f>
        <v>a - jazdectvo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154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26" t="s">
        <v>329</v>
      </c>
      <c r="B100" s="326"/>
      <c r="C100" s="326"/>
      <c r="D100" s="326"/>
      <c r="E100" s="326"/>
      <c r="F100" s="326"/>
      <c r="G100" s="326"/>
      <c r="H100" s="326"/>
      <c r="I100" s="328" t="s">
        <v>2991</v>
      </c>
      <c r="J100" s="328"/>
      <c r="K100" s="89"/>
    </row>
    <row r="101" spans="1:25" ht="15.6" x14ac:dyDescent="0.3">
      <c r="A101" s="326"/>
      <c r="B101" s="326"/>
      <c r="C101" s="326"/>
      <c r="D101" s="326"/>
      <c r="E101" s="326"/>
      <c r="F101" s="326"/>
      <c r="G101" s="326"/>
      <c r="H101" s="326"/>
      <c r="I101" s="327">
        <v>45961</v>
      </c>
      <c r="J101" s="327"/>
    </row>
    <row r="102" spans="1:25" ht="13.8" x14ac:dyDescent="0.25">
      <c r="A102" s="249" t="s">
        <v>399</v>
      </c>
      <c r="B102" s="250">
        <v>112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2996</v>
      </c>
      <c r="B107" s="14" t="s">
        <v>3018</v>
      </c>
      <c r="C107" s="14" t="s">
        <v>3019</v>
      </c>
      <c r="D107" s="16">
        <v>45931</v>
      </c>
      <c r="E107" s="16"/>
      <c r="F107" s="14" t="s">
        <v>3020</v>
      </c>
      <c r="G107" s="14" t="s">
        <v>3021</v>
      </c>
      <c r="H107" s="14" t="s">
        <v>3022</v>
      </c>
      <c r="I107" s="15">
        <v>402.24</v>
      </c>
      <c r="J107" s="77">
        <v>1</v>
      </c>
      <c r="K107" s="92"/>
    </row>
    <row r="108" spans="1:25" ht="20.399999999999999" x14ac:dyDescent="0.25">
      <c r="A108" s="14" t="s">
        <v>2996</v>
      </c>
      <c r="B108" s="14" t="s">
        <v>3023</v>
      </c>
      <c r="C108" s="14" t="s">
        <v>3024</v>
      </c>
      <c r="D108" s="16">
        <v>45931</v>
      </c>
      <c r="E108" s="16"/>
      <c r="F108" s="14" t="s">
        <v>3025</v>
      </c>
      <c r="G108" s="14" t="s">
        <v>3026</v>
      </c>
      <c r="H108" s="14" t="s">
        <v>3027</v>
      </c>
      <c r="I108" s="15">
        <v>351.96</v>
      </c>
      <c r="J108" s="77">
        <v>1</v>
      </c>
      <c r="K108" s="92"/>
    </row>
    <row r="109" spans="1:25" ht="20.399999999999999" x14ac:dyDescent="0.25">
      <c r="A109" s="14" t="s">
        <v>2996</v>
      </c>
      <c r="B109" s="14" t="s">
        <v>3028</v>
      </c>
      <c r="C109" s="14" t="s">
        <v>3029</v>
      </c>
      <c r="D109" s="16">
        <v>45931</v>
      </c>
      <c r="E109" s="16"/>
      <c r="F109" s="14" t="s">
        <v>3030</v>
      </c>
      <c r="G109" s="14" t="s">
        <v>3031</v>
      </c>
      <c r="H109" s="14" t="s">
        <v>3032</v>
      </c>
      <c r="I109" s="15">
        <v>351.96</v>
      </c>
      <c r="J109" s="77">
        <v>1</v>
      </c>
      <c r="K109" s="92"/>
    </row>
    <row r="110" spans="1:25" ht="20.399999999999999" x14ac:dyDescent="0.25">
      <c r="A110" s="14" t="s">
        <v>2996</v>
      </c>
      <c r="B110" s="14" t="s">
        <v>3033</v>
      </c>
      <c r="C110" s="14" t="s">
        <v>3034</v>
      </c>
      <c r="D110" s="16">
        <v>45931</v>
      </c>
      <c r="E110" s="16"/>
      <c r="F110" s="14" t="s">
        <v>3035</v>
      </c>
      <c r="G110" s="14" t="s">
        <v>3036</v>
      </c>
      <c r="H110" s="14" t="s">
        <v>3037</v>
      </c>
      <c r="I110" s="15">
        <v>1808.86</v>
      </c>
      <c r="J110" s="77">
        <v>3</v>
      </c>
      <c r="K110" s="92"/>
    </row>
    <row r="111" spans="1:25" ht="20.399999999999999" x14ac:dyDescent="0.25">
      <c r="A111" s="14" t="s">
        <v>2996</v>
      </c>
      <c r="B111" s="14" t="s">
        <v>3038</v>
      </c>
      <c r="C111" s="14" t="s">
        <v>3039</v>
      </c>
      <c r="D111" s="16">
        <v>45931</v>
      </c>
      <c r="E111" s="16"/>
      <c r="F111" s="14" t="s">
        <v>3040</v>
      </c>
      <c r="G111" s="14" t="s">
        <v>3041</v>
      </c>
      <c r="H111" s="14" t="s">
        <v>3042</v>
      </c>
      <c r="I111" s="15">
        <v>1200</v>
      </c>
      <c r="J111" s="77">
        <v>3</v>
      </c>
      <c r="K111" s="92"/>
    </row>
    <row r="112" spans="1:25" ht="20.399999999999999" x14ac:dyDescent="0.25">
      <c r="A112" s="14" t="s">
        <v>2996</v>
      </c>
      <c r="B112" s="14" t="s">
        <v>3043</v>
      </c>
      <c r="C112" s="14" t="s">
        <v>3044</v>
      </c>
      <c r="D112" s="16">
        <v>45931</v>
      </c>
      <c r="E112" s="16"/>
      <c r="F112" s="14" t="s">
        <v>3045</v>
      </c>
      <c r="G112" s="14" t="s">
        <v>3046</v>
      </c>
      <c r="H112" s="14" t="s">
        <v>3047</v>
      </c>
      <c r="I112" s="15">
        <v>1055.8800000000001</v>
      </c>
      <c r="J112" s="77">
        <v>1</v>
      </c>
      <c r="K112" s="92"/>
    </row>
    <row r="113" spans="1:11" ht="20.399999999999999" x14ac:dyDescent="0.25">
      <c r="A113" s="14" t="s">
        <v>2996</v>
      </c>
      <c r="B113" s="14" t="s">
        <v>3048</v>
      </c>
      <c r="C113" s="14" t="s">
        <v>3049</v>
      </c>
      <c r="D113" s="16">
        <v>45931</v>
      </c>
      <c r="E113" s="16"/>
      <c r="F113" s="14" t="s">
        <v>3050</v>
      </c>
      <c r="G113" s="14" t="s">
        <v>3041</v>
      </c>
      <c r="H113" s="14" t="s">
        <v>3042</v>
      </c>
      <c r="I113" s="15">
        <v>201.12</v>
      </c>
      <c r="J113" s="77">
        <v>1</v>
      </c>
      <c r="K113" s="92"/>
    </row>
    <row r="114" spans="1:11" ht="20.399999999999999" x14ac:dyDescent="0.25">
      <c r="A114" s="14" t="s">
        <v>2996</v>
      </c>
      <c r="B114" s="14" t="s">
        <v>3051</v>
      </c>
      <c r="C114" s="14" t="s">
        <v>3052</v>
      </c>
      <c r="D114" s="16">
        <v>45931</v>
      </c>
      <c r="E114" s="16"/>
      <c r="F114" s="14" t="s">
        <v>3053</v>
      </c>
      <c r="G114" s="14" t="s">
        <v>3011</v>
      </c>
      <c r="H114" s="14" t="s">
        <v>3000</v>
      </c>
      <c r="I114" s="15">
        <v>1000</v>
      </c>
      <c r="J114" s="77">
        <v>3</v>
      </c>
      <c r="K114" s="92"/>
    </row>
    <row r="115" spans="1:11" ht="20.399999999999999" x14ac:dyDescent="0.25">
      <c r="A115" s="14" t="s">
        <v>2996</v>
      </c>
      <c r="B115" s="14" t="s">
        <v>3054</v>
      </c>
      <c r="C115" s="14" t="s">
        <v>3012</v>
      </c>
      <c r="D115" s="16">
        <v>45931</v>
      </c>
      <c r="E115" s="16"/>
      <c r="F115" s="14" t="s">
        <v>3055</v>
      </c>
      <c r="G115" s="14" t="s">
        <v>3056</v>
      </c>
      <c r="H115" s="14" t="s">
        <v>3057</v>
      </c>
      <c r="I115" s="15">
        <v>300</v>
      </c>
      <c r="J115" s="77">
        <v>3</v>
      </c>
      <c r="K115" s="92"/>
    </row>
    <row r="116" spans="1:11" ht="20.399999999999999" x14ac:dyDescent="0.25">
      <c r="A116" s="14" t="s">
        <v>2996</v>
      </c>
      <c r="B116" s="14" t="s">
        <v>3058</v>
      </c>
      <c r="C116" s="14" t="s">
        <v>3059</v>
      </c>
      <c r="D116" s="16">
        <v>45931</v>
      </c>
      <c r="E116" s="16"/>
      <c r="F116" s="14" t="s">
        <v>3060</v>
      </c>
      <c r="G116" s="14" t="s">
        <v>3056</v>
      </c>
      <c r="H116" s="14" t="s">
        <v>3057</v>
      </c>
      <c r="I116" s="15">
        <v>300</v>
      </c>
      <c r="J116" s="77">
        <v>3</v>
      </c>
      <c r="K116" s="92"/>
    </row>
    <row r="117" spans="1:11" ht="20.399999999999999" x14ac:dyDescent="0.25">
      <c r="A117" s="14" t="s">
        <v>2996</v>
      </c>
      <c r="B117" s="14" t="s">
        <v>3061</v>
      </c>
      <c r="C117" s="14" t="s">
        <v>3062</v>
      </c>
      <c r="D117" s="16">
        <v>45931</v>
      </c>
      <c r="E117" s="16"/>
      <c r="F117" s="14" t="s">
        <v>3063</v>
      </c>
      <c r="G117" s="14" t="s">
        <v>3056</v>
      </c>
      <c r="H117" s="14" t="s">
        <v>3057</v>
      </c>
      <c r="I117" s="15">
        <v>300</v>
      </c>
      <c r="J117" s="77">
        <v>3</v>
      </c>
      <c r="K117" s="92"/>
    </row>
    <row r="118" spans="1:11" ht="13.2" x14ac:dyDescent="0.25">
      <c r="A118" s="14" t="s">
        <v>2996</v>
      </c>
      <c r="B118" s="14" t="s">
        <v>3064</v>
      </c>
      <c r="C118" s="14" t="s">
        <v>3065</v>
      </c>
      <c r="D118" s="16">
        <v>45931</v>
      </c>
      <c r="E118" s="16"/>
      <c r="F118" s="14" t="s">
        <v>3066</v>
      </c>
      <c r="G118" s="14" t="s">
        <v>3001</v>
      </c>
      <c r="H118" s="14" t="s">
        <v>3002</v>
      </c>
      <c r="I118" s="15">
        <v>1303.93</v>
      </c>
      <c r="J118" s="77">
        <v>4</v>
      </c>
      <c r="K118" s="92"/>
    </row>
    <row r="119" spans="1:11" ht="20.399999999999999" x14ac:dyDescent="0.25">
      <c r="A119" s="14" t="s">
        <v>2996</v>
      </c>
      <c r="B119" s="14" t="s">
        <v>3067</v>
      </c>
      <c r="C119" s="14" t="s">
        <v>3068</v>
      </c>
      <c r="D119" s="16">
        <v>45940</v>
      </c>
      <c r="E119" s="16"/>
      <c r="F119" s="14" t="s">
        <v>3069</v>
      </c>
      <c r="G119" s="14" t="s">
        <v>3070</v>
      </c>
      <c r="H119" s="14" t="s">
        <v>3071</v>
      </c>
      <c r="I119" s="15">
        <v>50.28</v>
      </c>
      <c r="J119" s="77">
        <v>1</v>
      </c>
      <c r="K119" s="92"/>
    </row>
    <row r="120" spans="1:11" ht="20.399999999999999" x14ac:dyDescent="0.25">
      <c r="A120" s="14" t="s">
        <v>2996</v>
      </c>
      <c r="B120" s="14" t="s">
        <v>3072</v>
      </c>
      <c r="C120" s="14" t="s">
        <v>3073</v>
      </c>
      <c r="D120" s="16">
        <v>45940</v>
      </c>
      <c r="E120" s="16"/>
      <c r="F120" s="14" t="s">
        <v>3074</v>
      </c>
      <c r="G120" s="14" t="s">
        <v>3075</v>
      </c>
      <c r="H120" s="14" t="s">
        <v>3076</v>
      </c>
      <c r="I120" s="15">
        <v>150.84</v>
      </c>
      <c r="J120" s="77">
        <v>1</v>
      </c>
      <c r="K120" s="92"/>
    </row>
    <row r="121" spans="1:11" ht="20.399999999999999" x14ac:dyDescent="0.25">
      <c r="A121" s="14" t="s">
        <v>2996</v>
      </c>
      <c r="B121" s="14" t="s">
        <v>3077</v>
      </c>
      <c r="C121" s="14" t="s">
        <v>3078</v>
      </c>
      <c r="D121" s="16">
        <v>45940</v>
      </c>
      <c r="E121" s="16"/>
      <c r="F121" s="14" t="s">
        <v>3079</v>
      </c>
      <c r="G121" s="14" t="s">
        <v>3080</v>
      </c>
      <c r="H121" s="14" t="s">
        <v>3081</v>
      </c>
      <c r="I121" s="15">
        <v>50.28</v>
      </c>
      <c r="J121" s="77">
        <v>1</v>
      </c>
      <c r="K121" s="92"/>
    </row>
    <row r="122" spans="1:11" ht="20.399999999999999" x14ac:dyDescent="0.25">
      <c r="A122" s="14" t="s">
        <v>2996</v>
      </c>
      <c r="B122" s="14" t="s">
        <v>3082</v>
      </c>
      <c r="C122" s="14" t="s">
        <v>3083</v>
      </c>
      <c r="D122" s="16">
        <v>45940</v>
      </c>
      <c r="E122" s="16"/>
      <c r="F122" s="14" t="s">
        <v>3084</v>
      </c>
      <c r="G122" s="14" t="s">
        <v>3085</v>
      </c>
      <c r="H122" s="14" t="s">
        <v>3086</v>
      </c>
      <c r="I122" s="15">
        <v>201.12</v>
      </c>
      <c r="J122" s="77">
        <v>1</v>
      </c>
      <c r="K122" s="92"/>
    </row>
    <row r="123" spans="1:11" ht="20.399999999999999" x14ac:dyDescent="0.25">
      <c r="A123" s="14" t="s">
        <v>2996</v>
      </c>
      <c r="B123" s="14" t="s">
        <v>3087</v>
      </c>
      <c r="C123" s="14" t="s">
        <v>3088</v>
      </c>
      <c r="D123" s="16">
        <v>45940</v>
      </c>
      <c r="E123" s="16"/>
      <c r="F123" s="14" t="s">
        <v>3089</v>
      </c>
      <c r="G123" s="14" t="s">
        <v>3090</v>
      </c>
      <c r="H123" s="14" t="s">
        <v>3091</v>
      </c>
      <c r="I123" s="15">
        <v>1005.6</v>
      </c>
      <c r="J123" s="77">
        <v>1</v>
      </c>
      <c r="K123" s="92"/>
    </row>
    <row r="124" spans="1:11" ht="20.399999999999999" x14ac:dyDescent="0.25">
      <c r="A124" s="14" t="s">
        <v>2996</v>
      </c>
      <c r="B124" s="14" t="s">
        <v>3092</v>
      </c>
      <c r="C124" s="14" t="s">
        <v>3093</v>
      </c>
      <c r="D124" s="16">
        <v>45940</v>
      </c>
      <c r="E124" s="16"/>
      <c r="F124" s="14" t="s">
        <v>3094</v>
      </c>
      <c r="G124" s="14" t="s">
        <v>3095</v>
      </c>
      <c r="H124" s="14" t="s">
        <v>3096</v>
      </c>
      <c r="I124" s="15">
        <v>2212.3200000000002</v>
      </c>
      <c r="J124" s="77">
        <v>1</v>
      </c>
      <c r="K124" s="92"/>
    </row>
    <row r="125" spans="1:11" ht="20.399999999999999" x14ac:dyDescent="0.25">
      <c r="A125" s="14" t="s">
        <v>2996</v>
      </c>
      <c r="B125" s="14" t="s">
        <v>3097</v>
      </c>
      <c r="C125" s="14" t="s">
        <v>3098</v>
      </c>
      <c r="D125" s="16">
        <v>45940</v>
      </c>
      <c r="E125" s="16"/>
      <c r="F125" s="14" t="s">
        <v>3099</v>
      </c>
      <c r="G125" s="14" t="s">
        <v>3100</v>
      </c>
      <c r="H125" s="14" t="s">
        <v>3004</v>
      </c>
      <c r="I125" s="15">
        <v>2011.2</v>
      </c>
      <c r="J125" s="77">
        <v>1</v>
      </c>
      <c r="K125" s="92"/>
    </row>
    <row r="126" spans="1:11" ht="20.399999999999999" x14ac:dyDescent="0.25">
      <c r="A126" s="14" t="s">
        <v>2996</v>
      </c>
      <c r="B126" s="14" t="s">
        <v>3101</v>
      </c>
      <c r="C126" s="14" t="s">
        <v>3049</v>
      </c>
      <c r="D126" s="16">
        <v>45940</v>
      </c>
      <c r="E126" s="16"/>
      <c r="F126" s="14" t="s">
        <v>3102</v>
      </c>
      <c r="G126" s="14" t="s">
        <v>3103</v>
      </c>
      <c r="H126" s="14" t="s">
        <v>3104</v>
      </c>
      <c r="I126" s="15">
        <v>100.56</v>
      </c>
      <c r="J126" s="77">
        <v>1</v>
      </c>
      <c r="K126" s="92"/>
    </row>
    <row r="127" spans="1:11" ht="20.399999999999999" x14ac:dyDescent="0.25">
      <c r="A127" s="14" t="s">
        <v>2996</v>
      </c>
      <c r="B127" s="14" t="s">
        <v>3105</v>
      </c>
      <c r="C127" s="14" t="s">
        <v>3106</v>
      </c>
      <c r="D127" s="16">
        <v>45940</v>
      </c>
      <c r="E127" s="16"/>
      <c r="F127" s="14" t="s">
        <v>3107</v>
      </c>
      <c r="G127" s="14" t="s">
        <v>3015</v>
      </c>
      <c r="H127" s="14" t="s">
        <v>3108</v>
      </c>
      <c r="I127" s="15">
        <v>50.28</v>
      </c>
      <c r="J127" s="77">
        <v>1</v>
      </c>
      <c r="K127" s="92"/>
    </row>
    <row r="128" spans="1:11" ht="20.399999999999999" x14ac:dyDescent="0.25">
      <c r="A128" s="14" t="s">
        <v>2996</v>
      </c>
      <c r="B128" s="14" t="s">
        <v>3109</v>
      </c>
      <c r="C128" s="14" t="s">
        <v>3014</v>
      </c>
      <c r="D128" s="16">
        <v>45940</v>
      </c>
      <c r="E128" s="16"/>
      <c r="F128" s="14" t="s">
        <v>3110</v>
      </c>
      <c r="G128" s="14" t="s">
        <v>3111</v>
      </c>
      <c r="H128" s="14" t="s">
        <v>3112</v>
      </c>
      <c r="I128" s="15">
        <v>201.12</v>
      </c>
      <c r="J128" s="77">
        <v>1</v>
      </c>
      <c r="K128" s="92"/>
    </row>
    <row r="129" spans="1:11" ht="20.399999999999999" x14ac:dyDescent="0.25">
      <c r="A129" s="14" t="s">
        <v>2996</v>
      </c>
      <c r="B129" s="14" t="s">
        <v>3113</v>
      </c>
      <c r="C129" s="14" t="s">
        <v>3114</v>
      </c>
      <c r="D129" s="16">
        <v>45940</v>
      </c>
      <c r="E129" s="16"/>
      <c r="F129" s="14" t="s">
        <v>3115</v>
      </c>
      <c r="G129" s="14" t="s">
        <v>3116</v>
      </c>
      <c r="H129" s="14" t="s">
        <v>3117</v>
      </c>
      <c r="I129" s="15">
        <v>50.28</v>
      </c>
      <c r="J129" s="77">
        <v>1</v>
      </c>
      <c r="K129" s="92"/>
    </row>
    <row r="130" spans="1:11" ht="20.399999999999999" x14ac:dyDescent="0.25">
      <c r="A130" s="14" t="s">
        <v>2996</v>
      </c>
      <c r="B130" s="14" t="s">
        <v>3118</v>
      </c>
      <c r="C130" s="14" t="s">
        <v>3119</v>
      </c>
      <c r="D130" s="16">
        <v>45940</v>
      </c>
      <c r="E130" s="16"/>
      <c r="F130" s="14" t="s">
        <v>3120</v>
      </c>
      <c r="G130" s="14" t="s">
        <v>3121</v>
      </c>
      <c r="H130" s="14" t="s">
        <v>3122</v>
      </c>
      <c r="I130" s="15">
        <v>653.64</v>
      </c>
      <c r="J130" s="77">
        <v>1</v>
      </c>
      <c r="K130" s="92"/>
    </row>
    <row r="131" spans="1:11" ht="20.399999999999999" x14ac:dyDescent="0.25">
      <c r="A131" s="14" t="s">
        <v>2996</v>
      </c>
      <c r="B131" s="14" t="s">
        <v>3123</v>
      </c>
      <c r="C131" s="14" t="s">
        <v>3124</v>
      </c>
      <c r="D131" s="16">
        <v>45940</v>
      </c>
      <c r="E131" s="16"/>
      <c r="F131" s="14" t="s">
        <v>3125</v>
      </c>
      <c r="G131" s="14" t="s">
        <v>3006</v>
      </c>
      <c r="H131" s="14" t="s">
        <v>3007</v>
      </c>
      <c r="I131" s="15">
        <v>251.4</v>
      </c>
      <c r="J131" s="77">
        <v>1</v>
      </c>
      <c r="K131" s="92"/>
    </row>
    <row r="132" spans="1:11" ht="20.399999999999999" x14ac:dyDescent="0.25">
      <c r="A132" s="14" t="s">
        <v>2996</v>
      </c>
      <c r="B132" s="14" t="s">
        <v>3126</v>
      </c>
      <c r="C132" s="14" t="s">
        <v>3114</v>
      </c>
      <c r="D132" s="16">
        <v>45940</v>
      </c>
      <c r="E132" s="16"/>
      <c r="F132" s="14" t="s">
        <v>3127</v>
      </c>
      <c r="G132" s="14" t="s">
        <v>3128</v>
      </c>
      <c r="H132" s="14" t="s">
        <v>3129</v>
      </c>
      <c r="I132" s="15">
        <v>301.68</v>
      </c>
      <c r="J132" s="77">
        <v>1</v>
      </c>
      <c r="K132" s="92"/>
    </row>
    <row r="133" spans="1:11" ht="20.399999999999999" x14ac:dyDescent="0.25">
      <c r="A133" s="14" t="s">
        <v>2996</v>
      </c>
      <c r="B133" s="14" t="s">
        <v>3130</v>
      </c>
      <c r="C133" s="14" t="s">
        <v>3131</v>
      </c>
      <c r="D133" s="16">
        <v>45940</v>
      </c>
      <c r="E133" s="16"/>
      <c r="F133" s="14" t="s">
        <v>3132</v>
      </c>
      <c r="G133" s="14" t="s">
        <v>3133</v>
      </c>
      <c r="H133" s="14" t="s">
        <v>3134</v>
      </c>
      <c r="I133" s="15">
        <v>50.28</v>
      </c>
      <c r="J133" s="77">
        <v>1</v>
      </c>
      <c r="K133" s="92"/>
    </row>
    <row r="134" spans="1:11" ht="20.399999999999999" x14ac:dyDescent="0.25">
      <c r="A134" s="14" t="s">
        <v>2996</v>
      </c>
      <c r="B134" s="14" t="s">
        <v>3135</v>
      </c>
      <c r="C134" s="14" t="s">
        <v>3136</v>
      </c>
      <c r="D134" s="16">
        <v>45940</v>
      </c>
      <c r="E134" s="16"/>
      <c r="F134" s="14" t="s">
        <v>3137</v>
      </c>
      <c r="G134" s="14" t="s">
        <v>3136</v>
      </c>
      <c r="H134" s="14" t="s">
        <v>3138</v>
      </c>
      <c r="I134" s="15">
        <v>50.28</v>
      </c>
      <c r="J134" s="77">
        <v>1</v>
      </c>
      <c r="K134" s="92"/>
    </row>
    <row r="135" spans="1:11" ht="20.399999999999999" x14ac:dyDescent="0.25">
      <c r="A135" s="14" t="s">
        <v>2996</v>
      </c>
      <c r="B135" s="14" t="s">
        <v>3139</v>
      </c>
      <c r="C135" s="14" t="s">
        <v>3140</v>
      </c>
      <c r="D135" s="16">
        <v>45940</v>
      </c>
      <c r="E135" s="16"/>
      <c r="F135" s="14" t="s">
        <v>3141</v>
      </c>
      <c r="G135" s="14" t="s">
        <v>3085</v>
      </c>
      <c r="H135" s="14" t="s">
        <v>3086</v>
      </c>
      <c r="I135" s="15">
        <v>3000</v>
      </c>
      <c r="J135" s="77">
        <v>3</v>
      </c>
      <c r="K135" s="92"/>
    </row>
    <row r="136" spans="1:11" ht="20.399999999999999" x14ac:dyDescent="0.25">
      <c r="A136" s="14" t="s">
        <v>2996</v>
      </c>
      <c r="B136" s="14" t="s">
        <v>3142</v>
      </c>
      <c r="C136" s="14" t="s">
        <v>3143</v>
      </c>
      <c r="D136" s="16">
        <v>45940</v>
      </c>
      <c r="E136" s="16"/>
      <c r="F136" s="14" t="s">
        <v>3144</v>
      </c>
      <c r="G136" s="14" t="s">
        <v>3145</v>
      </c>
      <c r="H136" s="14" t="s">
        <v>3146</v>
      </c>
      <c r="I136" s="15">
        <v>120</v>
      </c>
      <c r="J136" s="77">
        <v>3</v>
      </c>
      <c r="K136" s="92"/>
    </row>
    <row r="137" spans="1:11" ht="20.399999999999999" x14ac:dyDescent="0.25">
      <c r="A137" s="14" t="s">
        <v>2996</v>
      </c>
      <c r="B137" s="14" t="s">
        <v>3147</v>
      </c>
      <c r="C137" s="14" t="s">
        <v>3148</v>
      </c>
      <c r="D137" s="16">
        <v>45940</v>
      </c>
      <c r="E137" s="16"/>
      <c r="F137" s="14" t="s">
        <v>3149</v>
      </c>
      <c r="G137" s="14" t="s">
        <v>3026</v>
      </c>
      <c r="H137" s="14" t="s">
        <v>3027</v>
      </c>
      <c r="I137" s="15">
        <v>800</v>
      </c>
      <c r="J137" s="77">
        <v>3</v>
      </c>
      <c r="K137" s="92"/>
    </row>
    <row r="138" spans="1:11" ht="20.399999999999999" x14ac:dyDescent="0.25">
      <c r="A138" s="14" t="s">
        <v>2996</v>
      </c>
      <c r="B138" s="14" t="s">
        <v>3150</v>
      </c>
      <c r="C138" s="14" t="s">
        <v>3151</v>
      </c>
      <c r="D138" s="16">
        <v>45940</v>
      </c>
      <c r="E138" s="16"/>
      <c r="F138" s="14" t="s">
        <v>3152</v>
      </c>
      <c r="G138" s="14" t="s">
        <v>3026</v>
      </c>
      <c r="H138" s="14" t="s">
        <v>3027</v>
      </c>
      <c r="I138" s="15">
        <v>1500</v>
      </c>
      <c r="J138" s="77">
        <v>3</v>
      </c>
      <c r="K138" s="92"/>
    </row>
    <row r="139" spans="1:11" ht="30.6" x14ac:dyDescent="0.25">
      <c r="A139" s="14" t="s">
        <v>2996</v>
      </c>
      <c r="B139" s="14" t="s">
        <v>3153</v>
      </c>
      <c r="C139" s="14" t="s">
        <v>3154</v>
      </c>
      <c r="D139" s="16">
        <v>45945</v>
      </c>
      <c r="E139" s="16"/>
      <c r="F139" s="14" t="s">
        <v>2997</v>
      </c>
      <c r="G139" s="14" t="s">
        <v>2998</v>
      </c>
      <c r="H139" s="14" t="s">
        <v>2999</v>
      </c>
      <c r="I139" s="15">
        <v>453.75</v>
      </c>
      <c r="J139" s="77">
        <v>3</v>
      </c>
      <c r="K139" s="92"/>
    </row>
    <row r="140" spans="1:11" ht="13.2" x14ac:dyDescent="0.25">
      <c r="A140" s="14" t="s">
        <v>2996</v>
      </c>
      <c r="B140" s="14" t="s">
        <v>3155</v>
      </c>
      <c r="C140" s="14" t="s">
        <v>3156</v>
      </c>
      <c r="D140" s="16">
        <v>45945</v>
      </c>
      <c r="E140" s="16"/>
      <c r="F140" s="14" t="s">
        <v>3157</v>
      </c>
      <c r="G140" s="14" t="s">
        <v>3716</v>
      </c>
      <c r="H140" s="14" t="s">
        <v>3717</v>
      </c>
      <c r="I140" s="15">
        <v>50.28</v>
      </c>
      <c r="J140" s="77">
        <v>1</v>
      </c>
      <c r="K140" s="92"/>
    </row>
    <row r="141" spans="1:11" ht="30.6" x14ac:dyDescent="0.25">
      <c r="A141" s="14" t="s">
        <v>2996</v>
      </c>
      <c r="B141" s="14" t="s">
        <v>3158</v>
      </c>
      <c r="C141" s="14" t="s">
        <v>3159</v>
      </c>
      <c r="D141" s="16">
        <v>45945</v>
      </c>
      <c r="E141" s="16"/>
      <c r="F141" s="14" t="s">
        <v>3160</v>
      </c>
      <c r="G141" s="14" t="s">
        <v>2917</v>
      </c>
      <c r="H141" s="14" t="s">
        <v>3161</v>
      </c>
      <c r="I141" s="15">
        <v>553.08000000000004</v>
      </c>
      <c r="J141" s="77">
        <v>1</v>
      </c>
      <c r="K141" s="92"/>
    </row>
    <row r="142" spans="1:11" ht="20.399999999999999" x14ac:dyDescent="0.25">
      <c r="A142" s="14" t="s">
        <v>2996</v>
      </c>
      <c r="B142" s="14" t="s">
        <v>3162</v>
      </c>
      <c r="C142" s="14" t="s">
        <v>3163</v>
      </c>
      <c r="D142" s="16">
        <v>45945</v>
      </c>
      <c r="E142" s="16"/>
      <c r="F142" s="14" t="s">
        <v>3164</v>
      </c>
      <c r="G142" s="14" t="s">
        <v>3013</v>
      </c>
      <c r="H142" s="14" t="s">
        <v>3165</v>
      </c>
      <c r="I142" s="15">
        <v>854.76</v>
      </c>
      <c r="J142" s="77">
        <v>1</v>
      </c>
      <c r="K142" s="92"/>
    </row>
    <row r="143" spans="1:11" ht="20.399999999999999" x14ac:dyDescent="0.25">
      <c r="A143" s="14" t="s">
        <v>2996</v>
      </c>
      <c r="B143" s="14" t="s">
        <v>3166</v>
      </c>
      <c r="C143" s="14" t="s">
        <v>3167</v>
      </c>
      <c r="D143" s="16">
        <v>45945</v>
      </c>
      <c r="E143" s="16"/>
      <c r="F143" s="14" t="s">
        <v>3168</v>
      </c>
      <c r="G143" s="14" t="s">
        <v>3169</v>
      </c>
      <c r="H143" s="14" t="s">
        <v>3170</v>
      </c>
      <c r="I143" s="15">
        <v>905.04</v>
      </c>
      <c r="J143" s="77">
        <v>1</v>
      </c>
      <c r="K143" s="92"/>
    </row>
    <row r="144" spans="1:11" ht="13.2" x14ac:dyDescent="0.25">
      <c r="A144" s="14" t="s">
        <v>2996</v>
      </c>
      <c r="B144" s="14" t="s">
        <v>3171</v>
      </c>
      <c r="C144" s="14" t="s">
        <v>3172</v>
      </c>
      <c r="D144" s="16">
        <v>45945</v>
      </c>
      <c r="E144" s="16"/>
      <c r="F144" s="14" t="s">
        <v>3157</v>
      </c>
      <c r="G144" s="14" t="s">
        <v>3173</v>
      </c>
      <c r="H144" s="14" t="s">
        <v>3174</v>
      </c>
      <c r="I144" s="15">
        <v>50.28</v>
      </c>
      <c r="J144" s="77">
        <v>1</v>
      </c>
      <c r="K144" s="92"/>
    </row>
    <row r="145" spans="1:11" ht="20.399999999999999" x14ac:dyDescent="0.25">
      <c r="A145" s="14" t="s">
        <v>2996</v>
      </c>
      <c r="B145" s="14" t="s">
        <v>3175</v>
      </c>
      <c r="C145" s="14" t="s">
        <v>3176</v>
      </c>
      <c r="D145" s="16">
        <v>45945</v>
      </c>
      <c r="E145" s="16"/>
      <c r="F145" s="14" t="s">
        <v>3177</v>
      </c>
      <c r="G145" s="14" t="s">
        <v>3178</v>
      </c>
      <c r="H145" s="14" t="s">
        <v>3179</v>
      </c>
      <c r="I145" s="15">
        <v>1357.56</v>
      </c>
      <c r="J145" s="77">
        <v>1</v>
      </c>
      <c r="K145" s="92"/>
    </row>
    <row r="146" spans="1:11" ht="20.399999999999999" x14ac:dyDescent="0.25">
      <c r="A146" s="14" t="s">
        <v>2996</v>
      </c>
      <c r="B146" s="14" t="s">
        <v>3180</v>
      </c>
      <c r="C146" s="14" t="s">
        <v>3181</v>
      </c>
      <c r="D146" s="16">
        <v>45951</v>
      </c>
      <c r="E146" s="16"/>
      <c r="F146" s="14" t="s">
        <v>3182</v>
      </c>
      <c r="G146" s="14" t="s">
        <v>3183</v>
      </c>
      <c r="H146" s="14" t="s">
        <v>3184</v>
      </c>
      <c r="I146" s="15">
        <v>351.96</v>
      </c>
      <c r="J146" s="77">
        <v>1</v>
      </c>
      <c r="K146" s="92"/>
    </row>
    <row r="147" spans="1:11" ht="20.399999999999999" x14ac:dyDescent="0.25">
      <c r="A147" s="14" t="s">
        <v>2996</v>
      </c>
      <c r="B147" s="14" t="s">
        <v>3185</v>
      </c>
      <c r="C147" s="14" t="s">
        <v>3186</v>
      </c>
      <c r="D147" s="16">
        <v>45951</v>
      </c>
      <c r="E147" s="16"/>
      <c r="F147" s="14" t="s">
        <v>3187</v>
      </c>
      <c r="G147" s="14" t="s">
        <v>3188</v>
      </c>
      <c r="H147" s="14" t="s">
        <v>3189</v>
      </c>
      <c r="I147" s="15">
        <v>201.12</v>
      </c>
      <c r="J147" s="77">
        <v>1</v>
      </c>
      <c r="K147" s="92"/>
    </row>
    <row r="148" spans="1:11" ht="20.399999999999999" x14ac:dyDescent="0.25">
      <c r="A148" s="14" t="s">
        <v>2996</v>
      </c>
      <c r="B148" s="14" t="s">
        <v>3190</v>
      </c>
      <c r="C148" s="14" t="s">
        <v>3191</v>
      </c>
      <c r="D148" s="16">
        <v>45951</v>
      </c>
      <c r="E148" s="16"/>
      <c r="F148" s="14" t="s">
        <v>3192</v>
      </c>
      <c r="G148" s="14" t="s">
        <v>3193</v>
      </c>
      <c r="H148" s="14" t="s">
        <v>3194</v>
      </c>
      <c r="I148" s="15">
        <v>351.96</v>
      </c>
      <c r="J148" s="77">
        <v>1</v>
      </c>
      <c r="K148" s="92"/>
    </row>
    <row r="149" spans="1:11" ht="20.399999999999999" x14ac:dyDescent="0.25">
      <c r="A149" s="14" t="s">
        <v>2996</v>
      </c>
      <c r="B149" s="14" t="s">
        <v>3195</v>
      </c>
      <c r="C149" s="14" t="s">
        <v>3196</v>
      </c>
      <c r="D149" s="16">
        <v>45951</v>
      </c>
      <c r="E149" s="16"/>
      <c r="F149" s="14" t="s">
        <v>3197</v>
      </c>
      <c r="G149" s="14" t="s">
        <v>3198</v>
      </c>
      <c r="H149" s="14" t="s">
        <v>3199</v>
      </c>
      <c r="I149" s="15">
        <v>301.68</v>
      </c>
      <c r="J149" s="77">
        <v>1</v>
      </c>
      <c r="K149" s="92"/>
    </row>
    <row r="150" spans="1:11" ht="20.399999999999999" x14ac:dyDescent="0.25">
      <c r="A150" s="14" t="s">
        <v>2996</v>
      </c>
      <c r="B150" s="14" t="s">
        <v>3200</v>
      </c>
      <c r="C150" s="14" t="s">
        <v>3201</v>
      </c>
      <c r="D150" s="16">
        <v>45951</v>
      </c>
      <c r="E150" s="16"/>
      <c r="F150" s="14" t="s">
        <v>3202</v>
      </c>
      <c r="G150" s="14" t="s">
        <v>3203</v>
      </c>
      <c r="H150" s="14" t="s">
        <v>3204</v>
      </c>
      <c r="I150" s="15">
        <v>150.84</v>
      </c>
      <c r="J150" s="77">
        <v>1</v>
      </c>
      <c r="K150" s="92"/>
    </row>
    <row r="151" spans="1:11" ht="20.399999999999999" x14ac:dyDescent="0.25">
      <c r="A151" s="14" t="s">
        <v>2996</v>
      </c>
      <c r="B151" s="14" t="s">
        <v>3205</v>
      </c>
      <c r="C151" s="14" t="s">
        <v>3206</v>
      </c>
      <c r="D151" s="16">
        <v>45951</v>
      </c>
      <c r="E151" s="16"/>
      <c r="F151" s="14" t="s">
        <v>3207</v>
      </c>
      <c r="G151" s="14" t="s">
        <v>3208</v>
      </c>
      <c r="H151" s="14" t="s">
        <v>3209</v>
      </c>
      <c r="I151" s="15">
        <v>955.32</v>
      </c>
      <c r="J151" s="77">
        <v>1</v>
      </c>
      <c r="K151" s="92"/>
    </row>
    <row r="152" spans="1:11" ht="20.399999999999999" x14ac:dyDescent="0.25">
      <c r="A152" s="14" t="s">
        <v>2996</v>
      </c>
      <c r="B152" s="14" t="s">
        <v>3210</v>
      </c>
      <c r="C152" s="14" t="s">
        <v>3211</v>
      </c>
      <c r="D152" s="16">
        <v>45951</v>
      </c>
      <c r="E152" s="16"/>
      <c r="F152" s="14" t="s">
        <v>3212</v>
      </c>
      <c r="G152" s="14" t="s">
        <v>3213</v>
      </c>
      <c r="H152" s="14" t="s">
        <v>3214</v>
      </c>
      <c r="I152" s="15">
        <v>50.28</v>
      </c>
      <c r="J152" s="77">
        <v>1</v>
      </c>
      <c r="K152" s="92"/>
    </row>
    <row r="153" spans="1:11" ht="20.399999999999999" x14ac:dyDescent="0.25">
      <c r="A153" s="14" t="s">
        <v>2996</v>
      </c>
      <c r="B153" s="14" t="s">
        <v>3215</v>
      </c>
      <c r="C153" s="14" t="s">
        <v>3216</v>
      </c>
      <c r="D153" s="16">
        <v>45952</v>
      </c>
      <c r="E153" s="16"/>
      <c r="F153" s="14" t="s">
        <v>3217</v>
      </c>
      <c r="G153" s="14" t="s">
        <v>3218</v>
      </c>
      <c r="H153" s="14" t="s">
        <v>3219</v>
      </c>
      <c r="I153" s="15">
        <v>1709.52</v>
      </c>
      <c r="J153" s="77">
        <v>1</v>
      </c>
      <c r="K153" s="92"/>
    </row>
    <row r="154" spans="1:11" ht="13.2" x14ac:dyDescent="0.25">
      <c r="A154" s="14" t="s">
        <v>2996</v>
      </c>
      <c r="B154" s="14" t="s">
        <v>3220</v>
      </c>
      <c r="C154" s="14" t="s">
        <v>3221</v>
      </c>
      <c r="D154" s="16">
        <v>45952</v>
      </c>
      <c r="E154" s="16"/>
      <c r="F154" s="14" t="s">
        <v>3222</v>
      </c>
      <c r="G154" s="14" t="s">
        <v>3223</v>
      </c>
      <c r="H154" s="14" t="s">
        <v>3224</v>
      </c>
      <c r="I154" s="15">
        <v>3903.7</v>
      </c>
      <c r="J154" s="77">
        <v>3</v>
      </c>
      <c r="K154" s="92"/>
    </row>
    <row r="155" spans="1:11" ht="13.2" x14ac:dyDescent="0.25">
      <c r="A155" s="14" t="s">
        <v>2996</v>
      </c>
      <c r="B155" s="14" t="s">
        <v>3225</v>
      </c>
      <c r="C155" s="14" t="s">
        <v>3226</v>
      </c>
      <c r="D155" s="16">
        <v>45957</v>
      </c>
      <c r="E155" s="16"/>
      <c r="F155" s="14" t="s">
        <v>3227</v>
      </c>
      <c r="G155" s="14" t="s">
        <v>3001</v>
      </c>
      <c r="H155" s="14" t="s">
        <v>3002</v>
      </c>
      <c r="I155" s="15">
        <v>165.95</v>
      </c>
      <c r="J155" s="77">
        <v>4</v>
      </c>
      <c r="K155" s="92"/>
    </row>
    <row r="156" spans="1:11" ht="20.399999999999999" x14ac:dyDescent="0.25">
      <c r="A156" s="14" t="s">
        <v>2996</v>
      </c>
      <c r="B156" s="14" t="s">
        <v>3228</v>
      </c>
      <c r="C156" s="14" t="s">
        <v>3229</v>
      </c>
      <c r="D156" s="16">
        <v>45957</v>
      </c>
      <c r="E156" s="16"/>
      <c r="F156" s="14" t="s">
        <v>3230</v>
      </c>
      <c r="G156" s="14" t="s">
        <v>3231</v>
      </c>
      <c r="H156" s="14" t="s">
        <v>3232</v>
      </c>
      <c r="I156" s="15">
        <v>402.24</v>
      </c>
      <c r="J156" s="77">
        <v>1</v>
      </c>
      <c r="K156" s="92"/>
    </row>
    <row r="157" spans="1:11" ht="20.399999999999999" x14ac:dyDescent="0.25">
      <c r="A157" s="14" t="s">
        <v>2996</v>
      </c>
      <c r="B157" s="14" t="s">
        <v>3233</v>
      </c>
      <c r="C157" s="14" t="s">
        <v>3234</v>
      </c>
      <c r="D157" s="16">
        <v>45957</v>
      </c>
      <c r="E157" s="16"/>
      <c r="F157" s="14" t="s">
        <v>3235</v>
      </c>
      <c r="G157" s="14" t="s">
        <v>3236</v>
      </c>
      <c r="H157" s="14" t="s">
        <v>3237</v>
      </c>
      <c r="I157" s="15">
        <v>301.68</v>
      </c>
      <c r="J157" s="77">
        <v>1</v>
      </c>
      <c r="K157" s="92"/>
    </row>
    <row r="158" spans="1:11" ht="20.399999999999999" x14ac:dyDescent="0.25">
      <c r="A158" s="14" t="s">
        <v>2996</v>
      </c>
      <c r="B158" s="14" t="s">
        <v>3238</v>
      </c>
      <c r="C158" s="14" t="s">
        <v>3239</v>
      </c>
      <c r="D158" s="16">
        <v>45958</v>
      </c>
      <c r="E158" s="16"/>
      <c r="F158" s="14" t="s">
        <v>3240</v>
      </c>
      <c r="G158" s="14" t="s">
        <v>3241</v>
      </c>
      <c r="H158" s="14" t="s">
        <v>3242</v>
      </c>
      <c r="I158" s="15">
        <v>502.8</v>
      </c>
      <c r="J158" s="77">
        <v>1</v>
      </c>
      <c r="K158" s="92"/>
    </row>
    <row r="159" spans="1:11" ht="20.399999999999999" x14ac:dyDescent="0.25">
      <c r="A159" s="14" t="s">
        <v>2996</v>
      </c>
      <c r="B159" s="14" t="s">
        <v>3243</v>
      </c>
      <c r="C159" s="14" t="s">
        <v>3244</v>
      </c>
      <c r="D159" s="16">
        <v>45958</v>
      </c>
      <c r="E159" s="16"/>
      <c r="F159" s="14" t="s">
        <v>3245</v>
      </c>
      <c r="G159" s="14" t="s">
        <v>3011</v>
      </c>
      <c r="H159" s="14" t="s">
        <v>3000</v>
      </c>
      <c r="I159" s="15">
        <v>553.08000000000004</v>
      </c>
      <c r="J159" s="77">
        <v>1</v>
      </c>
      <c r="K159" s="92"/>
    </row>
    <row r="160" spans="1:11" ht="20.399999999999999" x14ac:dyDescent="0.25">
      <c r="A160" s="14" t="s">
        <v>2996</v>
      </c>
      <c r="B160" s="14" t="s">
        <v>3246</v>
      </c>
      <c r="C160" s="14" t="s">
        <v>3247</v>
      </c>
      <c r="D160" s="16">
        <v>45958</v>
      </c>
      <c r="E160" s="16"/>
      <c r="F160" s="14" t="s">
        <v>3248</v>
      </c>
      <c r="G160" s="14" t="s">
        <v>3249</v>
      </c>
      <c r="H160" s="14" t="s">
        <v>3250</v>
      </c>
      <c r="I160" s="15">
        <v>1558.68</v>
      </c>
      <c r="J160" s="77">
        <v>1</v>
      </c>
      <c r="K160" s="92"/>
    </row>
    <row r="161" spans="1:11" ht="20.399999999999999" x14ac:dyDescent="0.25">
      <c r="A161" s="14" t="s">
        <v>2996</v>
      </c>
      <c r="B161" s="14" t="s">
        <v>3251</v>
      </c>
      <c r="C161" s="14" t="s">
        <v>3252</v>
      </c>
      <c r="D161" s="16">
        <v>45959</v>
      </c>
      <c r="E161" s="16"/>
      <c r="F161" s="14" t="s">
        <v>3253</v>
      </c>
      <c r="G161" s="14" t="s">
        <v>3254</v>
      </c>
      <c r="H161" s="14" t="s">
        <v>3255</v>
      </c>
      <c r="I161" s="15">
        <v>653.64</v>
      </c>
      <c r="J161" s="77">
        <v>1</v>
      </c>
      <c r="K161" s="92"/>
    </row>
    <row r="162" spans="1:11" ht="20.399999999999999" x14ac:dyDescent="0.25">
      <c r="A162" s="14" t="s">
        <v>2996</v>
      </c>
      <c r="B162" s="14" t="s">
        <v>3256</v>
      </c>
      <c r="C162" s="14" t="s">
        <v>3257</v>
      </c>
      <c r="D162" s="16">
        <v>45959</v>
      </c>
      <c r="E162" s="16"/>
      <c r="F162" s="14" t="s">
        <v>3258</v>
      </c>
      <c r="G162" s="14" t="s">
        <v>3259</v>
      </c>
      <c r="H162" s="14" t="s">
        <v>3260</v>
      </c>
      <c r="I162" s="15">
        <v>553.08000000000004</v>
      </c>
      <c r="J162" s="77">
        <v>1</v>
      </c>
      <c r="K162" s="92"/>
    </row>
    <row r="163" spans="1:11" ht="13.2" x14ac:dyDescent="0.25">
      <c r="A163" s="14" t="s">
        <v>2996</v>
      </c>
      <c r="B163" s="14" t="s">
        <v>3261</v>
      </c>
      <c r="C163" s="14" t="s">
        <v>3262</v>
      </c>
      <c r="D163" s="16">
        <v>45961</v>
      </c>
      <c r="E163" s="16"/>
      <c r="F163" s="14" t="s">
        <v>3008</v>
      </c>
      <c r="G163" s="14" t="s">
        <v>3009</v>
      </c>
      <c r="H163" s="14" t="s">
        <v>3010</v>
      </c>
      <c r="I163" s="15">
        <v>5</v>
      </c>
      <c r="J163" s="77">
        <v>4</v>
      </c>
      <c r="K163" s="92"/>
    </row>
    <row r="164" spans="1:11" ht="20.399999999999999" x14ac:dyDescent="0.25">
      <c r="A164" s="14" t="s">
        <v>2996</v>
      </c>
      <c r="B164" s="14" t="s">
        <v>3263</v>
      </c>
      <c r="C164" s="14" t="s">
        <v>3264</v>
      </c>
      <c r="D164" s="16">
        <v>45973</v>
      </c>
      <c r="E164" s="16"/>
      <c r="F164" s="14" t="s">
        <v>3265</v>
      </c>
      <c r="G164" s="14" t="s">
        <v>3266</v>
      </c>
      <c r="H164" s="14" t="s">
        <v>3267</v>
      </c>
      <c r="I164" s="15">
        <v>553.08000000000004</v>
      </c>
      <c r="J164" s="77">
        <v>1</v>
      </c>
      <c r="K164" s="92"/>
    </row>
    <row r="165" spans="1:11" ht="20.399999999999999" x14ac:dyDescent="0.25">
      <c r="A165" s="14" t="s">
        <v>2996</v>
      </c>
      <c r="B165" s="14" t="s">
        <v>3268</v>
      </c>
      <c r="C165" s="14" t="s">
        <v>3269</v>
      </c>
      <c r="D165" s="16">
        <v>45973</v>
      </c>
      <c r="E165" s="16"/>
      <c r="F165" s="14" t="s">
        <v>3270</v>
      </c>
      <c r="G165" s="14" t="s">
        <v>3271</v>
      </c>
      <c r="H165" s="14" t="s">
        <v>3272</v>
      </c>
      <c r="I165" s="15">
        <v>452.52</v>
      </c>
      <c r="J165" s="77">
        <v>1</v>
      </c>
      <c r="K165" s="92"/>
    </row>
    <row r="166" spans="1:11" ht="20.399999999999999" x14ac:dyDescent="0.25">
      <c r="A166" s="14" t="s">
        <v>2996</v>
      </c>
      <c r="B166" s="14" t="s">
        <v>3273</v>
      </c>
      <c r="C166" s="14" t="s">
        <v>3274</v>
      </c>
      <c r="D166" s="16">
        <v>45973</v>
      </c>
      <c r="E166" s="16"/>
      <c r="F166" s="14" t="s">
        <v>3275</v>
      </c>
      <c r="G166" s="14" t="s">
        <v>3276</v>
      </c>
      <c r="H166" s="14" t="s">
        <v>3277</v>
      </c>
      <c r="I166" s="15">
        <v>2463.7199999999998</v>
      </c>
      <c r="J166" s="77">
        <v>1</v>
      </c>
      <c r="K166" s="92"/>
    </row>
    <row r="167" spans="1:11" ht="20.399999999999999" x14ac:dyDescent="0.25">
      <c r="A167" s="14" t="s">
        <v>2996</v>
      </c>
      <c r="B167" s="14" t="s">
        <v>3278</v>
      </c>
      <c r="C167" s="14" t="s">
        <v>3279</v>
      </c>
      <c r="D167" s="16">
        <v>45973</v>
      </c>
      <c r="E167" s="16"/>
      <c r="F167" s="14" t="s">
        <v>3280</v>
      </c>
      <c r="G167" s="14" t="s">
        <v>3281</v>
      </c>
      <c r="H167" s="14" t="s">
        <v>3282</v>
      </c>
      <c r="I167" s="15">
        <v>402.24</v>
      </c>
      <c r="J167" s="77">
        <v>1</v>
      </c>
      <c r="K167" s="92"/>
    </row>
    <row r="168" spans="1:11" ht="20.399999999999999" x14ac:dyDescent="0.25">
      <c r="A168" s="14" t="s">
        <v>2996</v>
      </c>
      <c r="B168" s="14" t="s">
        <v>3283</v>
      </c>
      <c r="C168" s="14" t="s">
        <v>3284</v>
      </c>
      <c r="D168" s="16">
        <v>45973</v>
      </c>
      <c r="E168" s="16"/>
      <c r="F168" s="14" t="s">
        <v>3285</v>
      </c>
      <c r="G168" s="14" t="s">
        <v>3286</v>
      </c>
      <c r="H168" s="14" t="s">
        <v>3287</v>
      </c>
      <c r="I168" s="15">
        <v>301.68</v>
      </c>
      <c r="J168" s="77">
        <v>1</v>
      </c>
      <c r="K168" s="92"/>
    </row>
    <row r="169" spans="1:11" ht="30.6" x14ac:dyDescent="0.25">
      <c r="A169" s="14" t="s">
        <v>2996</v>
      </c>
      <c r="B169" s="14" t="s">
        <v>3288</v>
      </c>
      <c r="C169" s="14" t="s">
        <v>3289</v>
      </c>
      <c r="D169" s="16">
        <v>45973</v>
      </c>
      <c r="E169" s="16"/>
      <c r="F169" s="14" t="s">
        <v>2997</v>
      </c>
      <c r="G169" s="14" t="s">
        <v>2998</v>
      </c>
      <c r="H169" s="14" t="s">
        <v>2999</v>
      </c>
      <c r="I169" s="15">
        <v>460.02</v>
      </c>
      <c r="J169" s="77">
        <v>3</v>
      </c>
      <c r="K169" s="92"/>
    </row>
    <row r="170" spans="1:11" ht="20.399999999999999" x14ac:dyDescent="0.25">
      <c r="A170" s="14" t="s">
        <v>2996</v>
      </c>
      <c r="B170" s="14" t="s">
        <v>3290</v>
      </c>
      <c r="C170" s="14" t="s">
        <v>3291</v>
      </c>
      <c r="D170" s="16">
        <v>45973</v>
      </c>
      <c r="E170" s="16"/>
      <c r="F170" s="14" t="s">
        <v>3292</v>
      </c>
      <c r="G170" s="14" t="s">
        <v>3293</v>
      </c>
      <c r="H170" s="14" t="s">
        <v>3294</v>
      </c>
      <c r="I170" s="15">
        <v>150.84</v>
      </c>
      <c r="J170" s="77">
        <v>1</v>
      </c>
      <c r="K170" s="92"/>
    </row>
    <row r="171" spans="1:11" ht="20.399999999999999" x14ac:dyDescent="0.25">
      <c r="A171" s="14" t="s">
        <v>2996</v>
      </c>
      <c r="B171" s="14" t="s">
        <v>3295</v>
      </c>
      <c r="C171" s="14" t="s">
        <v>3296</v>
      </c>
      <c r="D171" s="16">
        <v>45979</v>
      </c>
      <c r="E171" s="16"/>
      <c r="F171" s="14" t="s">
        <v>3297</v>
      </c>
      <c r="G171" s="14"/>
      <c r="H171" s="14" t="s">
        <v>3298</v>
      </c>
      <c r="I171" s="15">
        <v>175</v>
      </c>
      <c r="J171" s="77">
        <v>3</v>
      </c>
      <c r="K171" s="92"/>
    </row>
    <row r="172" spans="1:11" ht="20.399999999999999" x14ac:dyDescent="0.25">
      <c r="A172" s="14" t="s">
        <v>2996</v>
      </c>
      <c r="B172" s="14" t="s">
        <v>3299</v>
      </c>
      <c r="C172" s="14" t="s">
        <v>3300</v>
      </c>
      <c r="D172" s="16">
        <v>45980</v>
      </c>
      <c r="E172" s="16"/>
      <c r="F172" s="14" t="s">
        <v>3301</v>
      </c>
      <c r="G172" s="14" t="s">
        <v>3302</v>
      </c>
      <c r="H172" s="14" t="s">
        <v>3303</v>
      </c>
      <c r="I172" s="15">
        <v>301.68</v>
      </c>
      <c r="J172" s="77">
        <v>1</v>
      </c>
      <c r="K172" s="92"/>
    </row>
    <row r="173" spans="1:11" ht="20.399999999999999" x14ac:dyDescent="0.25">
      <c r="A173" s="14" t="s">
        <v>2996</v>
      </c>
      <c r="B173" s="14" t="s">
        <v>3304</v>
      </c>
      <c r="C173" s="14" t="s">
        <v>3305</v>
      </c>
      <c r="D173" s="16">
        <v>45980</v>
      </c>
      <c r="E173" s="16"/>
      <c r="F173" s="14" t="s">
        <v>3715</v>
      </c>
      <c r="G173" s="14" t="s">
        <v>3306</v>
      </c>
      <c r="H173" s="14" t="s">
        <v>3307</v>
      </c>
      <c r="I173" s="15">
        <v>351.96</v>
      </c>
      <c r="J173" s="77">
        <v>1</v>
      </c>
      <c r="K173" s="92"/>
    </row>
    <row r="174" spans="1:11" ht="20.399999999999999" x14ac:dyDescent="0.25">
      <c r="A174" s="14" t="s">
        <v>2996</v>
      </c>
      <c r="B174" s="14" t="s">
        <v>3308</v>
      </c>
      <c r="C174" s="14" t="s">
        <v>3309</v>
      </c>
      <c r="D174" s="16">
        <v>45980</v>
      </c>
      <c r="E174" s="16"/>
      <c r="F174" s="14" t="s">
        <v>3310</v>
      </c>
      <c r="G174" s="14" t="s">
        <v>3311</v>
      </c>
      <c r="H174" s="14" t="s">
        <v>3312</v>
      </c>
      <c r="I174" s="15">
        <v>351.96</v>
      </c>
      <c r="J174" s="77">
        <v>1</v>
      </c>
      <c r="K174" s="92"/>
    </row>
    <row r="175" spans="1:11" ht="20.399999999999999" x14ac:dyDescent="0.25">
      <c r="A175" s="14" t="s">
        <v>2996</v>
      </c>
      <c r="B175" s="14" t="s">
        <v>3313</v>
      </c>
      <c r="C175" s="14" t="s">
        <v>3314</v>
      </c>
      <c r="D175" s="16">
        <v>45980</v>
      </c>
      <c r="E175" s="16"/>
      <c r="F175" s="14" t="s">
        <v>3315</v>
      </c>
      <c r="G175" s="14" t="s">
        <v>3316</v>
      </c>
      <c r="H175" s="14" t="s">
        <v>3317</v>
      </c>
      <c r="I175" s="15">
        <v>100.56</v>
      </c>
      <c r="J175" s="77">
        <v>1</v>
      </c>
      <c r="K175" s="92"/>
    </row>
    <row r="176" spans="1:11" ht="20.399999999999999" x14ac:dyDescent="0.25">
      <c r="A176" s="14" t="s">
        <v>2996</v>
      </c>
      <c r="B176" s="14" t="s">
        <v>3318</v>
      </c>
      <c r="C176" s="14" t="s">
        <v>3206</v>
      </c>
      <c r="D176" s="16">
        <v>45980</v>
      </c>
      <c r="E176" s="16"/>
      <c r="F176" s="14" t="s">
        <v>3319</v>
      </c>
      <c r="G176" s="14" t="s">
        <v>3320</v>
      </c>
      <c r="H176" s="14" t="s">
        <v>3321</v>
      </c>
      <c r="I176" s="15">
        <v>201.12</v>
      </c>
      <c r="J176" s="77">
        <v>1</v>
      </c>
      <c r="K176" s="92"/>
    </row>
    <row r="177" spans="1:11" ht="20.399999999999999" x14ac:dyDescent="0.25">
      <c r="A177" s="14" t="s">
        <v>2996</v>
      </c>
      <c r="B177" s="14" t="s">
        <v>3322</v>
      </c>
      <c r="C177" s="14" t="s">
        <v>3323</v>
      </c>
      <c r="D177" s="16">
        <v>45981</v>
      </c>
      <c r="E177" s="16"/>
      <c r="F177" s="14" t="s">
        <v>3324</v>
      </c>
      <c r="G177" s="14" t="s">
        <v>3325</v>
      </c>
      <c r="H177" s="14" t="s">
        <v>3326</v>
      </c>
      <c r="I177" s="15">
        <v>150.84</v>
      </c>
      <c r="J177" s="77">
        <v>1</v>
      </c>
      <c r="K177" s="92"/>
    </row>
    <row r="178" spans="1:11" ht="20.399999999999999" x14ac:dyDescent="0.25">
      <c r="A178" s="14" t="s">
        <v>2996</v>
      </c>
      <c r="B178" s="14" t="s">
        <v>3327</v>
      </c>
      <c r="C178" s="14" t="s">
        <v>3328</v>
      </c>
      <c r="D178" s="16">
        <v>45981</v>
      </c>
      <c r="E178" s="16"/>
      <c r="F178" s="14" t="s">
        <v>3329</v>
      </c>
      <c r="G178" s="14" t="s">
        <v>3016</v>
      </c>
      <c r="H178" s="14" t="s">
        <v>3017</v>
      </c>
      <c r="I178" s="15">
        <v>150.84</v>
      </c>
      <c r="J178" s="77">
        <v>1</v>
      </c>
      <c r="K178" s="92"/>
    </row>
    <row r="179" spans="1:11" ht="13.2" x14ac:dyDescent="0.25">
      <c r="A179" s="14" t="s">
        <v>2996</v>
      </c>
      <c r="B179" s="14" t="s">
        <v>3330</v>
      </c>
      <c r="C179" s="14" t="s">
        <v>3331</v>
      </c>
      <c r="D179" s="16">
        <v>45981</v>
      </c>
      <c r="E179" s="16"/>
      <c r="F179" s="14" t="s">
        <v>3332</v>
      </c>
      <c r="G179" s="14" t="s">
        <v>3001</v>
      </c>
      <c r="H179" s="14" t="s">
        <v>3002</v>
      </c>
      <c r="I179" s="15">
        <v>137.75</v>
      </c>
      <c r="J179" s="77">
        <v>4</v>
      </c>
      <c r="K179" s="92"/>
    </row>
    <row r="180" spans="1:11" ht="13.2" x14ac:dyDescent="0.25">
      <c r="A180" s="14" t="s">
        <v>2996</v>
      </c>
      <c r="B180" s="14" t="s">
        <v>3333</v>
      </c>
      <c r="C180" s="14" t="s">
        <v>3334</v>
      </c>
      <c r="D180" s="16">
        <v>45981</v>
      </c>
      <c r="E180" s="16"/>
      <c r="F180" s="14" t="s">
        <v>3335</v>
      </c>
      <c r="G180" s="14" t="s">
        <v>3336</v>
      </c>
      <c r="H180" s="14" t="s">
        <v>3337</v>
      </c>
      <c r="I180" s="15">
        <v>800</v>
      </c>
      <c r="J180" s="77">
        <v>3</v>
      </c>
      <c r="K180" s="92"/>
    </row>
    <row r="181" spans="1:11" ht="51" x14ac:dyDescent="0.25">
      <c r="A181" s="14" t="s">
        <v>2996</v>
      </c>
      <c r="B181" s="14" t="s">
        <v>3338</v>
      </c>
      <c r="C181" s="14" t="s">
        <v>3339</v>
      </c>
      <c r="D181" s="16">
        <v>45981</v>
      </c>
      <c r="E181" s="16"/>
      <c r="F181" s="14" t="s">
        <v>3340</v>
      </c>
      <c r="G181" s="14" t="s">
        <v>3026</v>
      </c>
      <c r="H181" s="14" t="s">
        <v>3027</v>
      </c>
      <c r="I181" s="15">
        <v>1350</v>
      </c>
      <c r="J181" s="77">
        <v>3</v>
      </c>
      <c r="K181" s="92"/>
    </row>
    <row r="182" spans="1:11" ht="20.399999999999999" x14ac:dyDescent="0.25">
      <c r="A182" s="14" t="s">
        <v>2996</v>
      </c>
      <c r="B182" s="14" t="s">
        <v>3341</v>
      </c>
      <c r="C182" s="14" t="s">
        <v>3342</v>
      </c>
      <c r="D182" s="16">
        <v>45981</v>
      </c>
      <c r="E182" s="16"/>
      <c r="F182" s="14" t="s">
        <v>3343</v>
      </c>
      <c r="G182" s="14" t="s">
        <v>3095</v>
      </c>
      <c r="H182" s="14" t="s">
        <v>3096</v>
      </c>
      <c r="I182" s="15">
        <v>1354.72</v>
      </c>
      <c r="J182" s="77">
        <v>2</v>
      </c>
      <c r="K182" s="92"/>
    </row>
    <row r="183" spans="1:11" ht="20.399999999999999" x14ac:dyDescent="0.25">
      <c r="A183" s="14" t="s">
        <v>2996</v>
      </c>
      <c r="B183" s="14" t="s">
        <v>3344</v>
      </c>
      <c r="C183" s="14" t="s">
        <v>3345</v>
      </c>
      <c r="D183" s="16">
        <v>45988</v>
      </c>
      <c r="E183" s="16"/>
      <c r="F183" s="14" t="s">
        <v>3346</v>
      </c>
      <c r="G183" s="14" t="s">
        <v>3121</v>
      </c>
      <c r="H183" s="14" t="s">
        <v>3122</v>
      </c>
      <c r="I183" s="15">
        <v>677.36</v>
      </c>
      <c r="J183" s="77">
        <v>2</v>
      </c>
      <c r="K183" s="92"/>
    </row>
    <row r="184" spans="1:11" ht="20.399999999999999" x14ac:dyDescent="0.25">
      <c r="A184" s="14" t="s">
        <v>2996</v>
      </c>
      <c r="B184" s="14" t="s">
        <v>3347</v>
      </c>
      <c r="C184" s="14" t="s">
        <v>3348</v>
      </c>
      <c r="D184" s="16">
        <v>45988</v>
      </c>
      <c r="E184" s="16"/>
      <c r="F184" s="14" t="s">
        <v>3349</v>
      </c>
      <c r="G184" s="14" t="s">
        <v>3003</v>
      </c>
      <c r="H184" s="14" t="s">
        <v>3004</v>
      </c>
      <c r="I184" s="15">
        <v>4741.5200000000004</v>
      </c>
      <c r="J184" s="77">
        <v>2</v>
      </c>
      <c r="K184" s="92"/>
    </row>
    <row r="185" spans="1:11" ht="20.399999999999999" x14ac:dyDescent="0.25">
      <c r="A185" s="14" t="s">
        <v>2996</v>
      </c>
      <c r="B185" s="14" t="s">
        <v>3350</v>
      </c>
      <c r="C185" s="14" t="s">
        <v>3351</v>
      </c>
      <c r="D185" s="16">
        <v>45988</v>
      </c>
      <c r="E185" s="16"/>
      <c r="F185" s="14" t="s">
        <v>3352</v>
      </c>
      <c r="G185" s="14" t="s">
        <v>3016</v>
      </c>
      <c r="H185" s="14" t="s">
        <v>3017</v>
      </c>
      <c r="I185" s="15">
        <v>677.36</v>
      </c>
      <c r="J185" s="77">
        <v>2</v>
      </c>
      <c r="K185" s="92"/>
    </row>
    <row r="186" spans="1:11" ht="20.399999999999999" x14ac:dyDescent="0.25">
      <c r="A186" s="14" t="s">
        <v>2996</v>
      </c>
      <c r="B186" s="14" t="s">
        <v>3353</v>
      </c>
      <c r="C186" s="14" t="s">
        <v>3354</v>
      </c>
      <c r="D186" s="16">
        <v>45988</v>
      </c>
      <c r="E186" s="16"/>
      <c r="F186" s="14" t="s">
        <v>3355</v>
      </c>
      <c r="G186" s="14" t="s">
        <v>3026</v>
      </c>
      <c r="H186" s="14" t="s">
        <v>3027</v>
      </c>
      <c r="I186" s="15">
        <v>677.36</v>
      </c>
      <c r="J186" s="77">
        <v>2</v>
      </c>
      <c r="K186" s="92"/>
    </row>
    <row r="187" spans="1:11" ht="20.399999999999999" x14ac:dyDescent="0.25">
      <c r="A187" s="14" t="s">
        <v>2996</v>
      </c>
      <c r="B187" s="14" t="s">
        <v>3356</v>
      </c>
      <c r="C187" s="14" t="s">
        <v>3357</v>
      </c>
      <c r="D187" s="16">
        <v>45988</v>
      </c>
      <c r="E187" s="16"/>
      <c r="F187" s="14" t="s">
        <v>3358</v>
      </c>
      <c r="G187" s="14" t="s">
        <v>3085</v>
      </c>
      <c r="H187" s="14" t="s">
        <v>3086</v>
      </c>
      <c r="I187" s="15">
        <v>1354.72</v>
      </c>
      <c r="J187" s="77">
        <v>2</v>
      </c>
      <c r="K187" s="92"/>
    </row>
    <row r="188" spans="1:11" ht="20.399999999999999" x14ac:dyDescent="0.25">
      <c r="A188" s="14" t="s">
        <v>2996</v>
      </c>
      <c r="B188" s="14" t="s">
        <v>3359</v>
      </c>
      <c r="C188" s="14" t="s">
        <v>3360</v>
      </c>
      <c r="D188" s="16">
        <v>45988</v>
      </c>
      <c r="E188" s="16"/>
      <c r="F188" s="14" t="s">
        <v>3361</v>
      </c>
      <c r="G188" s="14" t="s">
        <v>3362</v>
      </c>
      <c r="H188" s="14" t="s">
        <v>3363</v>
      </c>
      <c r="I188" s="15">
        <v>452.52</v>
      </c>
      <c r="J188" s="77">
        <v>1</v>
      </c>
      <c r="K188" s="92"/>
    </row>
    <row r="189" spans="1:11" ht="20.399999999999999" x14ac:dyDescent="0.25">
      <c r="A189" s="14" t="s">
        <v>2996</v>
      </c>
      <c r="B189" s="14" t="s">
        <v>3364</v>
      </c>
      <c r="C189" s="14" t="s">
        <v>3365</v>
      </c>
      <c r="D189" s="16">
        <v>45988</v>
      </c>
      <c r="E189" s="16"/>
      <c r="F189" s="14" t="s">
        <v>3366</v>
      </c>
      <c r="G189" s="14" t="s">
        <v>3367</v>
      </c>
      <c r="H189" s="14" t="s">
        <v>3368</v>
      </c>
      <c r="I189" s="15">
        <v>905.04</v>
      </c>
      <c r="J189" s="77">
        <v>1</v>
      </c>
      <c r="K189" s="92"/>
    </row>
    <row r="190" spans="1:11" ht="20.399999999999999" x14ac:dyDescent="0.25">
      <c r="A190" s="14" t="s">
        <v>2996</v>
      </c>
      <c r="B190" s="14" t="s">
        <v>3369</v>
      </c>
      <c r="C190" s="14" t="s">
        <v>3206</v>
      </c>
      <c r="D190" s="16">
        <v>45988</v>
      </c>
      <c r="E190" s="16"/>
      <c r="F190" s="14" t="s">
        <v>3370</v>
      </c>
      <c r="G190" s="14" t="s">
        <v>3371</v>
      </c>
      <c r="H190" s="14" t="s">
        <v>3372</v>
      </c>
      <c r="I190" s="15">
        <v>402.24</v>
      </c>
      <c r="J190" s="77">
        <v>1</v>
      </c>
      <c r="K190" s="92"/>
    </row>
    <row r="191" spans="1:11" ht="20.399999999999999" x14ac:dyDescent="0.25">
      <c r="A191" s="14" t="s">
        <v>2996</v>
      </c>
      <c r="B191" s="14" t="s">
        <v>3373</v>
      </c>
      <c r="C191" s="14" t="s">
        <v>3374</v>
      </c>
      <c r="D191" s="16">
        <v>45988</v>
      </c>
      <c r="E191" s="16"/>
      <c r="F191" s="14" t="s">
        <v>3375</v>
      </c>
      <c r="G191" s="14" t="s">
        <v>3376</v>
      </c>
      <c r="H191" s="14" t="s">
        <v>3377</v>
      </c>
      <c r="I191" s="15">
        <v>251.4</v>
      </c>
      <c r="J191" s="77">
        <v>1</v>
      </c>
      <c r="K191" s="92"/>
    </row>
    <row r="192" spans="1:11" ht="20.399999999999999" x14ac:dyDescent="0.25">
      <c r="A192" s="14" t="s">
        <v>2996</v>
      </c>
      <c r="B192" s="14" t="s">
        <v>3378</v>
      </c>
      <c r="C192" s="14" t="s">
        <v>3379</v>
      </c>
      <c r="D192" s="16">
        <v>45988</v>
      </c>
      <c r="E192" s="16"/>
      <c r="F192" s="14" t="s">
        <v>3380</v>
      </c>
      <c r="G192" s="14" t="s">
        <v>3381</v>
      </c>
      <c r="H192" s="14" t="s">
        <v>3382</v>
      </c>
      <c r="I192" s="15">
        <v>201.12</v>
      </c>
      <c r="J192" s="77">
        <v>1</v>
      </c>
      <c r="K192" s="92"/>
    </row>
    <row r="193" spans="1:11" ht="20.399999999999999" x14ac:dyDescent="0.25">
      <c r="A193" s="14" t="s">
        <v>2996</v>
      </c>
      <c r="B193" s="14" t="s">
        <v>3383</v>
      </c>
      <c r="C193" s="14" t="s">
        <v>3384</v>
      </c>
      <c r="D193" s="16">
        <v>45988</v>
      </c>
      <c r="E193" s="16"/>
      <c r="F193" s="14" t="s">
        <v>3385</v>
      </c>
      <c r="G193" s="14" t="s">
        <v>3386</v>
      </c>
      <c r="H193" s="14" t="s">
        <v>3387</v>
      </c>
      <c r="I193" s="15">
        <v>50.28</v>
      </c>
      <c r="J193" s="77">
        <v>1</v>
      </c>
      <c r="K193" s="92"/>
    </row>
    <row r="194" spans="1:11" ht="20.399999999999999" x14ac:dyDescent="0.25">
      <c r="A194" s="14" t="s">
        <v>2996</v>
      </c>
      <c r="B194" s="14" t="s">
        <v>3388</v>
      </c>
      <c r="C194" s="14" t="s">
        <v>3389</v>
      </c>
      <c r="D194" s="16">
        <v>45988</v>
      </c>
      <c r="E194" s="16"/>
      <c r="F194" s="14" t="s">
        <v>3390</v>
      </c>
      <c r="G194" s="14" t="s">
        <v>3391</v>
      </c>
      <c r="H194" s="14" t="s">
        <v>3392</v>
      </c>
      <c r="I194" s="15">
        <v>754.2</v>
      </c>
      <c r="J194" s="77">
        <v>1</v>
      </c>
      <c r="K194" s="92"/>
    </row>
    <row r="195" spans="1:11" ht="13.2" x14ac:dyDescent="0.25">
      <c r="A195" s="14" t="s">
        <v>2996</v>
      </c>
      <c r="B195" s="14" t="s">
        <v>3393</v>
      </c>
      <c r="C195" s="14" t="s">
        <v>3394</v>
      </c>
      <c r="D195" s="16">
        <v>45988</v>
      </c>
      <c r="E195" s="16"/>
      <c r="F195" s="14" t="s">
        <v>3395</v>
      </c>
      <c r="G195" s="14" t="s">
        <v>3396</v>
      </c>
      <c r="H195" s="14" t="s">
        <v>3397</v>
      </c>
      <c r="I195" s="15">
        <v>50.28</v>
      </c>
      <c r="J195" s="77">
        <v>1</v>
      </c>
      <c r="K195" s="92"/>
    </row>
    <row r="196" spans="1:11" ht="20.399999999999999" x14ac:dyDescent="0.25">
      <c r="A196" s="14" t="s">
        <v>2996</v>
      </c>
      <c r="B196" s="14" t="s">
        <v>3398</v>
      </c>
      <c r="C196" s="14" t="s">
        <v>3399</v>
      </c>
      <c r="D196" s="16">
        <v>45988</v>
      </c>
      <c r="E196" s="16"/>
      <c r="F196" s="14" t="s">
        <v>3400</v>
      </c>
      <c r="G196" s="14" t="s">
        <v>3401</v>
      </c>
      <c r="H196" s="14" t="s">
        <v>3402</v>
      </c>
      <c r="I196" s="15">
        <v>50.28</v>
      </c>
      <c r="J196" s="77">
        <v>1</v>
      </c>
      <c r="K196" s="92"/>
    </row>
    <row r="197" spans="1:11" ht="20.399999999999999" x14ac:dyDescent="0.25">
      <c r="A197" s="14" t="s">
        <v>2996</v>
      </c>
      <c r="B197" s="14" t="s">
        <v>3403</v>
      </c>
      <c r="C197" s="14" t="s">
        <v>3257</v>
      </c>
      <c r="D197" s="16">
        <v>45988</v>
      </c>
      <c r="E197" s="16"/>
      <c r="F197" s="14" t="s">
        <v>3404</v>
      </c>
      <c r="G197" s="14" t="s">
        <v>3405</v>
      </c>
      <c r="H197" s="14" t="s">
        <v>3406</v>
      </c>
      <c r="I197" s="15">
        <v>201.12</v>
      </c>
      <c r="J197" s="77">
        <v>1</v>
      </c>
      <c r="K197" s="92"/>
    </row>
    <row r="198" spans="1:11" ht="20.399999999999999" x14ac:dyDescent="0.25">
      <c r="A198" s="14" t="s">
        <v>2996</v>
      </c>
      <c r="B198" s="14" t="s">
        <v>3407</v>
      </c>
      <c r="C198" s="14" t="s">
        <v>3408</v>
      </c>
      <c r="D198" s="16">
        <v>45988</v>
      </c>
      <c r="E198" s="16"/>
      <c r="F198" s="14" t="s">
        <v>3409</v>
      </c>
      <c r="G198" s="14" t="s">
        <v>3410</v>
      </c>
      <c r="H198" s="14" t="s">
        <v>3411</v>
      </c>
      <c r="I198" s="15">
        <v>677.36</v>
      </c>
      <c r="J198" s="77">
        <v>2</v>
      </c>
      <c r="K198" s="92"/>
    </row>
    <row r="199" spans="1:11" ht="13.2" x14ac:dyDescent="0.25">
      <c r="A199" s="14" t="s">
        <v>2996</v>
      </c>
      <c r="B199" s="14" t="s">
        <v>3412</v>
      </c>
      <c r="C199" s="14" t="s">
        <v>3413</v>
      </c>
      <c r="D199" s="16">
        <v>45988</v>
      </c>
      <c r="E199" s="16"/>
      <c r="F199" s="14" t="s">
        <v>3409</v>
      </c>
      <c r="G199" s="14" t="s">
        <v>3414</v>
      </c>
      <c r="H199" s="14" t="s">
        <v>3415</v>
      </c>
      <c r="I199" s="15">
        <v>677.36</v>
      </c>
      <c r="J199" s="77">
        <v>2</v>
      </c>
      <c r="K199" s="92"/>
    </row>
    <row r="200" spans="1:11" ht="13.2" x14ac:dyDescent="0.25">
      <c r="A200" s="14" t="s">
        <v>2996</v>
      </c>
      <c r="B200" s="14" t="s">
        <v>3416</v>
      </c>
      <c r="C200" s="14" t="s">
        <v>3417</v>
      </c>
      <c r="D200" s="16">
        <v>45991</v>
      </c>
      <c r="E200" s="16"/>
      <c r="F200" s="14" t="s">
        <v>3008</v>
      </c>
      <c r="G200" s="14" t="s">
        <v>3009</v>
      </c>
      <c r="H200" s="14" t="s">
        <v>3010</v>
      </c>
      <c r="I200" s="15">
        <v>5</v>
      </c>
      <c r="J200" s="77">
        <v>4</v>
      </c>
      <c r="K200" s="92"/>
    </row>
    <row r="201" spans="1:11" ht="20.399999999999999" x14ac:dyDescent="0.25">
      <c r="A201" s="14" t="s">
        <v>2996</v>
      </c>
      <c r="B201" s="14" t="s">
        <v>3418</v>
      </c>
      <c r="C201" s="14" t="s">
        <v>3300</v>
      </c>
      <c r="D201" s="16">
        <v>45992</v>
      </c>
      <c r="E201" s="16"/>
      <c r="F201" s="14" t="s">
        <v>3419</v>
      </c>
      <c r="G201" s="14" t="s">
        <v>3420</v>
      </c>
      <c r="H201" s="14" t="s">
        <v>3421</v>
      </c>
      <c r="I201" s="15">
        <v>301.68</v>
      </c>
      <c r="J201" s="77">
        <v>1</v>
      </c>
      <c r="K201" s="92"/>
    </row>
    <row r="202" spans="1:11" ht="20.399999999999999" x14ac:dyDescent="0.25">
      <c r="A202" s="14" t="s">
        <v>2996</v>
      </c>
      <c r="B202" s="14" t="s">
        <v>3422</v>
      </c>
      <c r="C202" s="14" t="s">
        <v>3423</v>
      </c>
      <c r="D202" s="16">
        <v>45992</v>
      </c>
      <c r="E202" s="16"/>
      <c r="F202" s="14" t="s">
        <v>3424</v>
      </c>
      <c r="G202" s="14" t="s">
        <v>3420</v>
      </c>
      <c r="H202" s="14" t="s">
        <v>3421</v>
      </c>
      <c r="I202" s="15">
        <v>677.36</v>
      </c>
      <c r="J202" s="77">
        <v>2</v>
      </c>
      <c r="K202" s="92"/>
    </row>
    <row r="203" spans="1:11" ht="20.399999999999999" x14ac:dyDescent="0.25">
      <c r="A203" s="14" t="s">
        <v>2996</v>
      </c>
      <c r="B203" s="14" t="s">
        <v>3425</v>
      </c>
      <c r="C203" s="14" t="s">
        <v>3426</v>
      </c>
      <c r="D203" s="16">
        <v>45993</v>
      </c>
      <c r="E203" s="16"/>
      <c r="F203" s="14" t="s">
        <v>3427</v>
      </c>
      <c r="G203" s="14" t="s">
        <v>3428</v>
      </c>
      <c r="H203" s="14" t="s">
        <v>3429</v>
      </c>
      <c r="I203" s="15">
        <v>677.36</v>
      </c>
      <c r="J203" s="77">
        <v>2</v>
      </c>
      <c r="K203" s="92"/>
    </row>
    <row r="204" spans="1:11" ht="13.2" x14ac:dyDescent="0.25">
      <c r="A204" s="14" t="s">
        <v>2996</v>
      </c>
      <c r="B204" s="14" t="s">
        <v>3430</v>
      </c>
      <c r="C204" s="14" t="s">
        <v>3431</v>
      </c>
      <c r="D204" s="16">
        <v>45993</v>
      </c>
      <c r="E204" s="16"/>
      <c r="F204" s="14" t="s">
        <v>3432</v>
      </c>
      <c r="G204" s="14" t="s">
        <v>3396</v>
      </c>
      <c r="H204" s="14" t="s">
        <v>3397</v>
      </c>
      <c r="I204" s="15">
        <v>677.36</v>
      </c>
      <c r="J204" s="77">
        <v>2</v>
      </c>
      <c r="K204" s="92"/>
    </row>
    <row r="205" spans="1:11" ht="20.399999999999999" x14ac:dyDescent="0.25">
      <c r="A205" s="14" t="s">
        <v>2996</v>
      </c>
      <c r="B205" s="14" t="s">
        <v>3433</v>
      </c>
      <c r="C205" s="14" t="s">
        <v>3434</v>
      </c>
      <c r="D205" s="16">
        <v>45993</v>
      </c>
      <c r="E205" s="16"/>
      <c r="F205" s="14" t="s">
        <v>3435</v>
      </c>
      <c r="G205" s="14" t="s">
        <v>3434</v>
      </c>
      <c r="H205" s="14" t="s">
        <v>3436</v>
      </c>
      <c r="I205" s="15">
        <v>677.36</v>
      </c>
      <c r="J205" s="77">
        <v>2</v>
      </c>
      <c r="K205" s="92"/>
    </row>
    <row r="206" spans="1:11" ht="20.399999999999999" x14ac:dyDescent="0.25">
      <c r="A206" s="14" t="s">
        <v>2996</v>
      </c>
      <c r="B206" s="14" t="s">
        <v>3437</v>
      </c>
      <c r="C206" s="14" t="s">
        <v>3438</v>
      </c>
      <c r="D206" s="16">
        <v>45993</v>
      </c>
      <c r="E206" s="16"/>
      <c r="F206" s="14" t="s">
        <v>3439</v>
      </c>
      <c r="G206" s="14" t="s">
        <v>3173</v>
      </c>
      <c r="H206" s="14" t="s">
        <v>3440</v>
      </c>
      <c r="I206" s="15">
        <v>677.36</v>
      </c>
      <c r="J206" s="77">
        <v>2</v>
      </c>
      <c r="K206" s="92"/>
    </row>
    <row r="207" spans="1:11" ht="20.399999999999999" x14ac:dyDescent="0.25">
      <c r="A207" s="14" t="s">
        <v>2996</v>
      </c>
      <c r="B207" s="14" t="s">
        <v>3441</v>
      </c>
      <c r="C207" s="14" t="s">
        <v>3442</v>
      </c>
      <c r="D207" s="16">
        <v>45993</v>
      </c>
      <c r="E207" s="16"/>
      <c r="F207" s="14" t="s">
        <v>3443</v>
      </c>
      <c r="G207" s="14" t="s">
        <v>3444</v>
      </c>
      <c r="H207" s="14" t="s">
        <v>3445</v>
      </c>
      <c r="I207" s="15">
        <v>1354.72</v>
      </c>
      <c r="J207" s="77">
        <v>2</v>
      </c>
      <c r="K207" s="92"/>
    </row>
    <row r="208" spans="1:11" ht="20.399999999999999" x14ac:dyDescent="0.25">
      <c r="A208" s="14" t="s">
        <v>2996</v>
      </c>
      <c r="B208" s="14" t="s">
        <v>3446</v>
      </c>
      <c r="C208" s="14" t="s">
        <v>3447</v>
      </c>
      <c r="D208" s="16">
        <v>45993</v>
      </c>
      <c r="E208" s="16"/>
      <c r="F208" s="14" t="s">
        <v>3448</v>
      </c>
      <c r="G208" s="14" t="s">
        <v>3391</v>
      </c>
      <c r="H208" s="14" t="s">
        <v>3449</v>
      </c>
      <c r="I208" s="15">
        <v>1354.72</v>
      </c>
      <c r="J208" s="77">
        <v>2</v>
      </c>
      <c r="K208" s="92"/>
    </row>
    <row r="209" spans="1:11" ht="20.399999999999999" x14ac:dyDescent="0.25">
      <c r="A209" s="14" t="s">
        <v>2996</v>
      </c>
      <c r="B209" s="14" t="s">
        <v>3450</v>
      </c>
      <c r="C209" s="14" t="s">
        <v>3451</v>
      </c>
      <c r="D209" s="16">
        <v>45993</v>
      </c>
      <c r="E209" s="16"/>
      <c r="F209" s="14" t="s">
        <v>3452</v>
      </c>
      <c r="G209" s="14" t="s">
        <v>3056</v>
      </c>
      <c r="H209" s="14" t="s">
        <v>3057</v>
      </c>
      <c r="I209" s="15">
        <v>50.28</v>
      </c>
      <c r="J209" s="77">
        <v>1</v>
      </c>
      <c r="K209" s="92"/>
    </row>
    <row r="210" spans="1:11" ht="20.399999999999999" x14ac:dyDescent="0.25">
      <c r="A210" s="14" t="s">
        <v>2996</v>
      </c>
      <c r="B210" s="14" t="s">
        <v>3453</v>
      </c>
      <c r="C210" s="14" t="s">
        <v>3309</v>
      </c>
      <c r="D210" s="16">
        <v>45993</v>
      </c>
      <c r="E210" s="16"/>
      <c r="F210" s="14" t="s">
        <v>3454</v>
      </c>
      <c r="G210" s="14" t="s">
        <v>3455</v>
      </c>
      <c r="H210" s="14" t="s">
        <v>3456</v>
      </c>
      <c r="I210" s="15">
        <v>100.56</v>
      </c>
      <c r="J210" s="77">
        <v>1</v>
      </c>
      <c r="K210" s="92"/>
    </row>
    <row r="211" spans="1:11" ht="20.399999999999999" x14ac:dyDescent="0.25">
      <c r="A211" s="14" t="s">
        <v>2996</v>
      </c>
      <c r="B211" s="14" t="s">
        <v>3457</v>
      </c>
      <c r="C211" s="14" t="s">
        <v>3458</v>
      </c>
      <c r="D211" s="16">
        <v>45993</v>
      </c>
      <c r="E211" s="16"/>
      <c r="F211" s="14" t="s">
        <v>3459</v>
      </c>
      <c r="G211" s="14" t="s">
        <v>3460</v>
      </c>
      <c r="H211" s="14" t="s">
        <v>3461</v>
      </c>
      <c r="I211" s="15">
        <v>201.12</v>
      </c>
      <c r="J211" s="77">
        <v>1</v>
      </c>
      <c r="K211" s="92"/>
    </row>
    <row r="212" spans="1:11" ht="20.399999999999999" x14ac:dyDescent="0.25">
      <c r="A212" s="14" t="s">
        <v>2996</v>
      </c>
      <c r="B212" s="14" t="s">
        <v>3462</v>
      </c>
      <c r="C212" s="14" t="s">
        <v>3463</v>
      </c>
      <c r="D212" s="16">
        <v>45993</v>
      </c>
      <c r="E212" s="16"/>
      <c r="F212" s="14" t="s">
        <v>3464</v>
      </c>
      <c r="G212" s="14" t="s">
        <v>3006</v>
      </c>
      <c r="H212" s="14" t="s">
        <v>3007</v>
      </c>
      <c r="I212" s="15">
        <v>2709.44</v>
      </c>
      <c r="J212" s="77">
        <v>2</v>
      </c>
      <c r="K212" s="92"/>
    </row>
    <row r="213" spans="1:11" ht="20.399999999999999" x14ac:dyDescent="0.25">
      <c r="A213" s="14" t="s">
        <v>2996</v>
      </c>
      <c r="B213" s="14" t="s">
        <v>3465</v>
      </c>
      <c r="C213" s="14" t="s">
        <v>3466</v>
      </c>
      <c r="D213" s="16">
        <v>45993</v>
      </c>
      <c r="E213" s="16"/>
      <c r="F213" s="14" t="s">
        <v>3467</v>
      </c>
      <c r="G213" s="14" t="s">
        <v>3468</v>
      </c>
      <c r="H213" s="14" t="s">
        <v>3469</v>
      </c>
      <c r="I213" s="15">
        <v>553.08000000000004</v>
      </c>
      <c r="J213" s="77">
        <v>1</v>
      </c>
      <c r="K213" s="92"/>
    </row>
    <row r="214" spans="1:11" ht="20.399999999999999" x14ac:dyDescent="0.25">
      <c r="A214" s="14" t="s">
        <v>2996</v>
      </c>
      <c r="B214" s="14" t="s">
        <v>3470</v>
      </c>
      <c r="C214" s="14" t="s">
        <v>3471</v>
      </c>
      <c r="D214" s="16">
        <v>45993</v>
      </c>
      <c r="E214" s="16"/>
      <c r="F214" s="14" t="s">
        <v>3472</v>
      </c>
      <c r="G214" s="14" t="s">
        <v>3473</v>
      </c>
      <c r="H214" s="14" t="s">
        <v>3474</v>
      </c>
      <c r="I214" s="15">
        <v>402.24</v>
      </c>
      <c r="J214" s="77">
        <v>1</v>
      </c>
      <c r="K214" s="92"/>
    </row>
    <row r="215" spans="1:11" ht="20.399999999999999" x14ac:dyDescent="0.25">
      <c r="A215" s="14" t="s">
        <v>2996</v>
      </c>
      <c r="B215" s="14" t="s">
        <v>3475</v>
      </c>
      <c r="C215" s="14" t="s">
        <v>3476</v>
      </c>
      <c r="D215" s="16">
        <v>45993</v>
      </c>
      <c r="E215" s="16"/>
      <c r="F215" s="14" t="s">
        <v>3477</v>
      </c>
      <c r="G215" s="14" t="s">
        <v>3478</v>
      </c>
      <c r="H215" s="14" t="s">
        <v>3479</v>
      </c>
      <c r="I215" s="15">
        <v>301.68</v>
      </c>
      <c r="J215" s="77">
        <v>1</v>
      </c>
      <c r="K215" s="92"/>
    </row>
    <row r="216" spans="1:11" ht="20.399999999999999" x14ac:dyDescent="0.25">
      <c r="A216" s="14" t="s">
        <v>2996</v>
      </c>
      <c r="B216" s="14" t="s">
        <v>3480</v>
      </c>
      <c r="C216" s="14" t="s">
        <v>3481</v>
      </c>
      <c r="D216" s="16">
        <v>45993</v>
      </c>
      <c r="E216" s="16"/>
      <c r="F216" s="14" t="s">
        <v>3482</v>
      </c>
      <c r="G216" s="14" t="s">
        <v>3444</v>
      </c>
      <c r="H216" s="14" t="s">
        <v>3445</v>
      </c>
      <c r="I216" s="15">
        <v>100.56</v>
      </c>
      <c r="J216" s="77">
        <v>1</v>
      </c>
      <c r="K216" s="92"/>
    </row>
    <row r="217" spans="1:11" ht="20.399999999999999" x14ac:dyDescent="0.25">
      <c r="A217" s="14" t="s">
        <v>2996</v>
      </c>
      <c r="B217" s="14" t="s">
        <v>3483</v>
      </c>
      <c r="C217" s="14" t="s">
        <v>3484</v>
      </c>
      <c r="D217" s="16">
        <v>45993</v>
      </c>
      <c r="E217" s="16"/>
      <c r="F217" s="14" t="s">
        <v>3485</v>
      </c>
      <c r="G217" s="14" t="s">
        <v>3486</v>
      </c>
      <c r="H217" s="14" t="s">
        <v>3487</v>
      </c>
      <c r="I217" s="15">
        <v>100.56</v>
      </c>
      <c r="J217" s="77">
        <v>1</v>
      </c>
      <c r="K217" s="92"/>
    </row>
    <row r="218" spans="1:11" ht="20.399999999999999" x14ac:dyDescent="0.25">
      <c r="A218" s="14" t="s">
        <v>2996</v>
      </c>
      <c r="B218" s="14" t="s">
        <v>3488</v>
      </c>
      <c r="C218" s="14" t="s">
        <v>3489</v>
      </c>
      <c r="D218" s="16">
        <v>45993</v>
      </c>
      <c r="E218" s="16"/>
      <c r="F218" s="14" t="s">
        <v>3490</v>
      </c>
      <c r="G218" s="14" t="s">
        <v>3491</v>
      </c>
      <c r="H218" s="14" t="s">
        <v>3492</v>
      </c>
      <c r="I218" s="15">
        <v>201.12</v>
      </c>
      <c r="J218" s="77">
        <v>1</v>
      </c>
      <c r="K218" s="92"/>
    </row>
    <row r="219" spans="1:11" ht="20.399999999999999" x14ac:dyDescent="0.25">
      <c r="A219" s="14" t="s">
        <v>2996</v>
      </c>
      <c r="B219" s="14" t="s">
        <v>3493</v>
      </c>
      <c r="C219" s="14" t="s">
        <v>3494</v>
      </c>
      <c r="D219" s="16">
        <v>45993</v>
      </c>
      <c r="E219" s="16"/>
      <c r="F219" s="14" t="s">
        <v>3495</v>
      </c>
      <c r="G219" s="14" t="s">
        <v>3496</v>
      </c>
      <c r="H219" s="14" t="s">
        <v>3497</v>
      </c>
      <c r="I219" s="15">
        <v>50.28</v>
      </c>
      <c r="J219" s="77">
        <v>1</v>
      </c>
      <c r="K219" s="92"/>
    </row>
    <row r="220" spans="1:11" ht="20.399999999999999" x14ac:dyDescent="0.25">
      <c r="A220" s="14" t="s">
        <v>2996</v>
      </c>
      <c r="B220" s="14" t="s">
        <v>3498</v>
      </c>
      <c r="C220" s="14" t="s">
        <v>3499</v>
      </c>
      <c r="D220" s="16">
        <v>45993</v>
      </c>
      <c r="E220" s="16"/>
      <c r="F220" s="14" t="s">
        <v>3500</v>
      </c>
      <c r="G220" s="14" t="s">
        <v>3428</v>
      </c>
      <c r="H220" s="14" t="s">
        <v>3429</v>
      </c>
      <c r="I220" s="15">
        <v>50.28</v>
      </c>
      <c r="J220" s="77">
        <v>1</v>
      </c>
      <c r="K220" s="92"/>
    </row>
    <row r="221" spans="1:11" ht="13.2" x14ac:dyDescent="0.25">
      <c r="A221" s="14" t="s">
        <v>2996</v>
      </c>
      <c r="B221" s="14" t="s">
        <v>3501</v>
      </c>
      <c r="C221" s="14" t="s">
        <v>3502</v>
      </c>
      <c r="D221" s="16">
        <v>45993</v>
      </c>
      <c r="E221" s="16"/>
      <c r="F221" s="14" t="s">
        <v>3503</v>
      </c>
      <c r="G221" s="14" t="s">
        <v>3504</v>
      </c>
      <c r="H221" s="14" t="s">
        <v>3505</v>
      </c>
      <c r="I221" s="15">
        <v>150.84</v>
      </c>
      <c r="J221" s="77">
        <v>1</v>
      </c>
      <c r="K221" s="92"/>
    </row>
    <row r="222" spans="1:11" ht="20.399999999999999" x14ac:dyDescent="0.25">
      <c r="A222" s="14" t="s">
        <v>2996</v>
      </c>
      <c r="B222" s="14" t="s">
        <v>3506</v>
      </c>
      <c r="C222" s="14" t="s">
        <v>3507</v>
      </c>
      <c r="D222" s="16">
        <v>45996</v>
      </c>
      <c r="E222" s="16"/>
      <c r="F222" s="14" t="s">
        <v>3508</v>
      </c>
      <c r="G222" s="14" t="s">
        <v>3509</v>
      </c>
      <c r="H222" s="14" t="s">
        <v>3510</v>
      </c>
      <c r="I222" s="15">
        <v>100.56</v>
      </c>
      <c r="J222" s="77">
        <v>1</v>
      </c>
      <c r="K222" s="92"/>
    </row>
    <row r="223" spans="1:11" ht="20.399999999999999" x14ac:dyDescent="0.25">
      <c r="A223" s="14" t="s">
        <v>2996</v>
      </c>
      <c r="B223" s="14" t="s">
        <v>3511</v>
      </c>
      <c r="C223" s="14" t="s">
        <v>3512</v>
      </c>
      <c r="D223" s="16">
        <v>45996</v>
      </c>
      <c r="E223" s="16"/>
      <c r="F223" s="14" t="s">
        <v>3513</v>
      </c>
      <c r="G223" s="14" t="s">
        <v>3193</v>
      </c>
      <c r="H223" s="14" t="s">
        <v>3194</v>
      </c>
      <c r="I223" s="15">
        <v>677.36</v>
      </c>
      <c r="J223" s="77">
        <v>2</v>
      </c>
      <c r="K223" s="92"/>
    </row>
    <row r="224" spans="1:11" ht="20.399999999999999" x14ac:dyDescent="0.25">
      <c r="A224" s="14" t="s">
        <v>2996</v>
      </c>
      <c r="B224" s="14" t="s">
        <v>3514</v>
      </c>
      <c r="C224" s="14" t="s">
        <v>3515</v>
      </c>
      <c r="D224" s="16">
        <v>45996</v>
      </c>
      <c r="E224" s="16"/>
      <c r="F224" s="14" t="s">
        <v>3516</v>
      </c>
      <c r="G224" s="14" t="s">
        <v>3266</v>
      </c>
      <c r="H224" s="14" t="s">
        <v>3517</v>
      </c>
      <c r="I224" s="15">
        <v>677.36</v>
      </c>
      <c r="J224" s="77">
        <v>2</v>
      </c>
      <c r="K224" s="92"/>
    </row>
    <row r="225" spans="1:11" ht="13.2" x14ac:dyDescent="0.25">
      <c r="A225" s="14" t="s">
        <v>2996</v>
      </c>
      <c r="B225" s="14" t="s">
        <v>3518</v>
      </c>
      <c r="C225" s="14" t="s">
        <v>3247</v>
      </c>
      <c r="D225" s="16">
        <v>45996</v>
      </c>
      <c r="E225" s="16"/>
      <c r="F225" s="14" t="s">
        <v>3519</v>
      </c>
      <c r="G225" s="14" t="s">
        <v>3231</v>
      </c>
      <c r="H225" s="14" t="s">
        <v>3232</v>
      </c>
      <c r="I225" s="15">
        <v>677.36</v>
      </c>
      <c r="J225" s="77">
        <v>2</v>
      </c>
      <c r="K225" s="92"/>
    </row>
    <row r="226" spans="1:11" ht="13.2" x14ac:dyDescent="0.25">
      <c r="A226" s="14" t="s">
        <v>2996</v>
      </c>
      <c r="B226" s="14" t="s">
        <v>3520</v>
      </c>
      <c r="C226" s="14" t="s">
        <v>3521</v>
      </c>
      <c r="D226" s="16">
        <v>45996</v>
      </c>
      <c r="E226" s="16"/>
      <c r="F226" s="14" t="s">
        <v>3522</v>
      </c>
      <c r="G226" s="14" t="s">
        <v>3236</v>
      </c>
      <c r="H226" s="14" t="s">
        <v>3237</v>
      </c>
      <c r="I226" s="15">
        <v>677.36</v>
      </c>
      <c r="J226" s="77">
        <v>2</v>
      </c>
      <c r="K226" s="92"/>
    </row>
    <row r="227" spans="1:11" ht="13.2" x14ac:dyDescent="0.25">
      <c r="A227" s="14" t="s">
        <v>2996</v>
      </c>
      <c r="B227" s="14" t="s">
        <v>3523</v>
      </c>
      <c r="C227" s="14" t="s">
        <v>3524</v>
      </c>
      <c r="D227" s="16">
        <v>45996</v>
      </c>
      <c r="E227" s="16"/>
      <c r="F227" s="14" t="s">
        <v>3525</v>
      </c>
      <c r="G227" s="14" t="s">
        <v>3254</v>
      </c>
      <c r="H227" s="14" t="s">
        <v>3526</v>
      </c>
      <c r="I227" s="15">
        <v>677.36</v>
      </c>
      <c r="J227" s="77">
        <v>2</v>
      </c>
      <c r="K227" s="92"/>
    </row>
    <row r="228" spans="1:11" ht="20.399999999999999" x14ac:dyDescent="0.25">
      <c r="A228" s="14" t="s">
        <v>2996</v>
      </c>
      <c r="B228" s="14" t="s">
        <v>3527</v>
      </c>
      <c r="C228" s="14" t="s">
        <v>3528</v>
      </c>
      <c r="D228" s="16">
        <v>45996</v>
      </c>
      <c r="E228" s="16"/>
      <c r="F228" s="14" t="s">
        <v>3529</v>
      </c>
      <c r="G228" s="14" t="s">
        <v>3528</v>
      </c>
      <c r="H228" s="14" t="s">
        <v>3530</v>
      </c>
      <c r="I228" s="15">
        <v>124.77</v>
      </c>
      <c r="J228" s="77">
        <v>3</v>
      </c>
      <c r="K228" s="92"/>
    </row>
    <row r="229" spans="1:11" ht="40.799999999999997" x14ac:dyDescent="0.25">
      <c r="A229" s="14" t="s">
        <v>2996</v>
      </c>
      <c r="B229" s="14" t="s">
        <v>3531</v>
      </c>
      <c r="C229" s="14" t="s">
        <v>3114</v>
      </c>
      <c r="D229" s="16">
        <v>45996</v>
      </c>
      <c r="E229" s="16"/>
      <c r="F229" s="14" t="s">
        <v>3532</v>
      </c>
      <c r="G229" s="14" t="s">
        <v>3533</v>
      </c>
      <c r="H229" s="14" t="s">
        <v>3534</v>
      </c>
      <c r="I229" s="15">
        <v>1000</v>
      </c>
      <c r="J229" s="77">
        <v>3</v>
      </c>
      <c r="K229" s="92"/>
    </row>
    <row r="230" spans="1:11" ht="20.399999999999999" x14ac:dyDescent="0.25">
      <c r="A230" s="14" t="s">
        <v>2996</v>
      </c>
      <c r="B230" s="14" t="s">
        <v>3535</v>
      </c>
      <c r="C230" s="14" t="s">
        <v>3536</v>
      </c>
      <c r="D230" s="16">
        <v>46001</v>
      </c>
      <c r="E230" s="16"/>
      <c r="F230" s="14" t="s">
        <v>3537</v>
      </c>
      <c r="G230" s="14" t="s">
        <v>3538</v>
      </c>
      <c r="H230" s="14" t="s">
        <v>3539</v>
      </c>
      <c r="I230" s="15">
        <v>301.68</v>
      </c>
      <c r="J230" s="77">
        <v>1</v>
      </c>
      <c r="K230" s="92"/>
    </row>
    <row r="231" spans="1:11" ht="20.399999999999999" x14ac:dyDescent="0.25">
      <c r="A231" s="14" t="s">
        <v>2996</v>
      </c>
      <c r="B231" s="14" t="s">
        <v>3540</v>
      </c>
      <c r="C231" s="14" t="s">
        <v>3541</v>
      </c>
      <c r="D231" s="16">
        <v>46001</v>
      </c>
      <c r="E231" s="16"/>
      <c r="F231" s="14" t="s">
        <v>3542</v>
      </c>
      <c r="G231" s="14" t="s">
        <v>3178</v>
      </c>
      <c r="H231" s="14" t="s">
        <v>3179</v>
      </c>
      <c r="I231" s="15">
        <v>1354.72</v>
      </c>
      <c r="J231" s="77">
        <v>2</v>
      </c>
      <c r="K231" s="92"/>
    </row>
    <row r="232" spans="1:11" ht="20.399999999999999" x14ac:dyDescent="0.25">
      <c r="A232" s="14" t="s">
        <v>2996</v>
      </c>
      <c r="B232" s="14" t="s">
        <v>3543</v>
      </c>
      <c r="C232" s="14" t="s">
        <v>3544</v>
      </c>
      <c r="D232" s="16">
        <v>46001</v>
      </c>
      <c r="E232" s="16"/>
      <c r="F232" s="14" t="s">
        <v>3545</v>
      </c>
      <c r="G232" s="14" t="s">
        <v>3271</v>
      </c>
      <c r="H232" s="14" t="s">
        <v>3272</v>
      </c>
      <c r="I232" s="15">
        <v>677.36</v>
      </c>
      <c r="J232" s="77">
        <v>2</v>
      </c>
      <c r="K232" s="92"/>
    </row>
    <row r="233" spans="1:11" ht="20.399999999999999" x14ac:dyDescent="0.25">
      <c r="A233" s="14" t="s">
        <v>2996</v>
      </c>
      <c r="B233" s="14" t="s">
        <v>3546</v>
      </c>
      <c r="C233" s="14" t="s">
        <v>3547</v>
      </c>
      <c r="D233" s="16">
        <v>46001</v>
      </c>
      <c r="E233" s="16"/>
      <c r="F233" s="14" t="s">
        <v>3548</v>
      </c>
      <c r="G233" s="14" t="s">
        <v>3549</v>
      </c>
      <c r="H233" s="14" t="s">
        <v>3550</v>
      </c>
      <c r="I233" s="15">
        <v>677.36</v>
      </c>
      <c r="J233" s="77">
        <v>2</v>
      </c>
      <c r="K233" s="92"/>
    </row>
    <row r="234" spans="1:11" ht="20.399999999999999" x14ac:dyDescent="0.25">
      <c r="A234" s="14" t="s">
        <v>2996</v>
      </c>
      <c r="B234" s="14" t="s">
        <v>3551</v>
      </c>
      <c r="C234" s="14" t="s">
        <v>3552</v>
      </c>
      <c r="D234" s="16">
        <v>46001</v>
      </c>
      <c r="E234" s="16"/>
      <c r="F234" s="14" t="s">
        <v>3553</v>
      </c>
      <c r="G234" s="14" t="s">
        <v>3133</v>
      </c>
      <c r="H234" s="14" t="s">
        <v>3134</v>
      </c>
      <c r="I234" s="15">
        <v>677.36</v>
      </c>
      <c r="J234" s="77">
        <v>2</v>
      </c>
      <c r="K234" s="92"/>
    </row>
    <row r="235" spans="1:11" ht="20.399999999999999" x14ac:dyDescent="0.25">
      <c r="A235" s="14" t="s">
        <v>2996</v>
      </c>
      <c r="B235" s="14" t="s">
        <v>3554</v>
      </c>
      <c r="C235" s="14" t="s">
        <v>3555</v>
      </c>
      <c r="D235" s="16">
        <v>46001</v>
      </c>
      <c r="E235" s="16"/>
      <c r="F235" s="14" t="s">
        <v>3556</v>
      </c>
      <c r="G235" s="14" t="s">
        <v>3041</v>
      </c>
      <c r="H235" s="14" t="s">
        <v>3557</v>
      </c>
      <c r="I235" s="15">
        <v>677.36</v>
      </c>
      <c r="J235" s="77">
        <v>2</v>
      </c>
      <c r="K235" s="92"/>
    </row>
    <row r="236" spans="1:11" ht="20.399999999999999" x14ac:dyDescent="0.25">
      <c r="A236" s="14" t="s">
        <v>2996</v>
      </c>
      <c r="B236" s="14" t="s">
        <v>3558</v>
      </c>
      <c r="C236" s="14" t="s">
        <v>3559</v>
      </c>
      <c r="D236" s="16">
        <v>46001</v>
      </c>
      <c r="E236" s="16"/>
      <c r="F236" s="14" t="s">
        <v>3560</v>
      </c>
      <c r="G236" s="14" t="s">
        <v>2917</v>
      </c>
      <c r="H236" s="14" t="s">
        <v>3561</v>
      </c>
      <c r="I236" s="15">
        <v>677.36</v>
      </c>
      <c r="J236" s="77">
        <v>2</v>
      </c>
      <c r="K236" s="92"/>
    </row>
    <row r="237" spans="1:11" ht="20.399999999999999" x14ac:dyDescent="0.25">
      <c r="A237" s="14" t="s">
        <v>2996</v>
      </c>
      <c r="B237" s="14" t="s">
        <v>3562</v>
      </c>
      <c r="C237" s="14" t="s">
        <v>3563</v>
      </c>
      <c r="D237" s="16">
        <v>46001</v>
      </c>
      <c r="E237" s="16"/>
      <c r="F237" s="14" t="s">
        <v>3560</v>
      </c>
      <c r="G237" s="14" t="s">
        <v>3021</v>
      </c>
      <c r="H237" s="14" t="s">
        <v>3022</v>
      </c>
      <c r="I237" s="15">
        <v>677.36</v>
      </c>
      <c r="J237" s="77">
        <v>2</v>
      </c>
      <c r="K237" s="92"/>
    </row>
    <row r="238" spans="1:11" ht="20.399999999999999" x14ac:dyDescent="0.25">
      <c r="A238" s="14" t="s">
        <v>2996</v>
      </c>
      <c r="B238" s="14" t="s">
        <v>3564</v>
      </c>
      <c r="C238" s="14" t="s">
        <v>3284</v>
      </c>
      <c r="D238" s="16">
        <v>46002</v>
      </c>
      <c r="E238" s="16"/>
      <c r="F238" s="14" t="s">
        <v>3560</v>
      </c>
      <c r="G238" s="14" t="s">
        <v>3128</v>
      </c>
      <c r="H238" s="14" t="s">
        <v>3129</v>
      </c>
      <c r="I238" s="15">
        <v>677.36</v>
      </c>
      <c r="J238" s="77">
        <v>2</v>
      </c>
      <c r="K238" s="92"/>
    </row>
    <row r="239" spans="1:11" ht="20.399999999999999" x14ac:dyDescent="0.25">
      <c r="A239" s="14" t="s">
        <v>2996</v>
      </c>
      <c r="B239" s="14" t="s">
        <v>3565</v>
      </c>
      <c r="C239" s="14" t="s">
        <v>3566</v>
      </c>
      <c r="D239" s="16">
        <v>46002</v>
      </c>
      <c r="E239" s="16"/>
      <c r="F239" s="14" t="s">
        <v>3567</v>
      </c>
      <c r="G239" s="14" t="s">
        <v>3568</v>
      </c>
      <c r="H239" s="14" t="s">
        <v>3569</v>
      </c>
      <c r="I239" s="15">
        <v>502.8</v>
      </c>
      <c r="J239" s="77">
        <v>1</v>
      </c>
      <c r="K239" s="92"/>
    </row>
    <row r="240" spans="1:11" ht="20.399999999999999" x14ac:dyDescent="0.25">
      <c r="A240" s="14" t="s">
        <v>2996</v>
      </c>
      <c r="B240" s="14" t="s">
        <v>3570</v>
      </c>
      <c r="C240" s="14" t="s">
        <v>3571</v>
      </c>
      <c r="D240" s="16">
        <v>46002</v>
      </c>
      <c r="E240" s="16"/>
      <c r="F240" s="14" t="s">
        <v>3572</v>
      </c>
      <c r="G240" s="14" t="s">
        <v>3573</v>
      </c>
      <c r="H240" s="14" t="s">
        <v>3574</v>
      </c>
      <c r="I240" s="15">
        <v>150.84</v>
      </c>
      <c r="J240" s="77">
        <v>1</v>
      </c>
      <c r="K240" s="92"/>
    </row>
    <row r="241" spans="1:11" ht="20.399999999999999" x14ac:dyDescent="0.25">
      <c r="A241" s="14" t="s">
        <v>2996</v>
      </c>
      <c r="B241" s="14" t="s">
        <v>3575</v>
      </c>
      <c r="C241" s="14" t="s">
        <v>3357</v>
      </c>
      <c r="D241" s="16">
        <v>46006</v>
      </c>
      <c r="E241" s="16"/>
      <c r="F241" s="14" t="s">
        <v>3576</v>
      </c>
      <c r="G241" s="14" t="s">
        <v>3455</v>
      </c>
      <c r="H241" s="14" t="s">
        <v>3456</v>
      </c>
      <c r="I241" s="15">
        <v>677.36</v>
      </c>
      <c r="J241" s="77">
        <v>2</v>
      </c>
      <c r="K241" s="92"/>
    </row>
    <row r="242" spans="1:11" ht="20.399999999999999" x14ac:dyDescent="0.25">
      <c r="A242" s="14" t="s">
        <v>2996</v>
      </c>
      <c r="B242" s="14" t="s">
        <v>3577</v>
      </c>
      <c r="C242" s="14" t="s">
        <v>3578</v>
      </c>
      <c r="D242" s="16">
        <v>46006</v>
      </c>
      <c r="E242" s="16"/>
      <c r="F242" s="14" t="s">
        <v>3579</v>
      </c>
      <c r="G242" s="14" t="s">
        <v>3580</v>
      </c>
      <c r="H242" s="14" t="s">
        <v>3581</v>
      </c>
      <c r="I242" s="15">
        <v>677.36</v>
      </c>
      <c r="J242" s="77">
        <v>2</v>
      </c>
      <c r="K242" s="92"/>
    </row>
    <row r="243" spans="1:11" ht="20.399999999999999" x14ac:dyDescent="0.25">
      <c r="A243" s="14" t="s">
        <v>2996</v>
      </c>
      <c r="B243" s="14" t="s">
        <v>3582</v>
      </c>
      <c r="C243" s="14" t="s">
        <v>3583</v>
      </c>
      <c r="D243" s="16">
        <v>46010</v>
      </c>
      <c r="E243" s="16"/>
      <c r="F243" s="14" t="s">
        <v>3584</v>
      </c>
      <c r="G243" s="14" t="s">
        <v>3538</v>
      </c>
      <c r="H243" s="14" t="s">
        <v>3539</v>
      </c>
      <c r="I243" s="15">
        <v>677.36</v>
      </c>
      <c r="J243" s="77">
        <v>2</v>
      </c>
      <c r="K243" s="92"/>
    </row>
    <row r="244" spans="1:11" ht="20.399999999999999" x14ac:dyDescent="0.25">
      <c r="A244" s="14" t="s">
        <v>2996</v>
      </c>
      <c r="B244" s="14" t="s">
        <v>3585</v>
      </c>
      <c r="C244" s="14" t="s">
        <v>3291</v>
      </c>
      <c r="D244" s="16">
        <v>46010</v>
      </c>
      <c r="E244" s="16"/>
      <c r="F244" s="14" t="s">
        <v>3586</v>
      </c>
      <c r="G244" s="14" t="s">
        <v>3468</v>
      </c>
      <c r="H244" s="14" t="s">
        <v>3587</v>
      </c>
      <c r="I244" s="15">
        <v>677.36</v>
      </c>
      <c r="J244" s="77">
        <v>2</v>
      </c>
      <c r="K244" s="92"/>
    </row>
    <row r="245" spans="1:11" ht="30.6" x14ac:dyDescent="0.25">
      <c r="A245" s="14" t="s">
        <v>2996</v>
      </c>
      <c r="B245" s="14" t="s">
        <v>3588</v>
      </c>
      <c r="C245" s="14" t="s">
        <v>3589</v>
      </c>
      <c r="D245" s="16">
        <v>46010</v>
      </c>
      <c r="E245" s="16"/>
      <c r="F245" s="14" t="s">
        <v>3590</v>
      </c>
      <c r="G245" s="14" t="s">
        <v>2998</v>
      </c>
      <c r="H245" s="14" t="s">
        <v>2999</v>
      </c>
      <c r="I245" s="15">
        <v>9.9600000000000009</v>
      </c>
      <c r="J245" s="77">
        <v>3</v>
      </c>
      <c r="K245" s="92"/>
    </row>
    <row r="246" spans="1:11" ht="20.399999999999999" x14ac:dyDescent="0.25">
      <c r="A246" s="14" t="s">
        <v>2996</v>
      </c>
      <c r="B246" s="14" t="s">
        <v>3591</v>
      </c>
      <c r="C246" s="14" t="s">
        <v>3592</v>
      </c>
      <c r="D246" s="16">
        <v>46010</v>
      </c>
      <c r="E246" s="16"/>
      <c r="F246" s="14" t="s">
        <v>3593</v>
      </c>
      <c r="G246" s="14" t="s">
        <v>3594</v>
      </c>
      <c r="H246" s="14" t="s">
        <v>3595</v>
      </c>
      <c r="I246" s="15">
        <v>50.28</v>
      </c>
      <c r="J246" s="77">
        <v>1</v>
      </c>
      <c r="K246" s="92"/>
    </row>
    <row r="247" spans="1:11" ht="20.399999999999999" x14ac:dyDescent="0.25">
      <c r="A247" s="14" t="s">
        <v>2996</v>
      </c>
      <c r="B247" s="14" t="s">
        <v>3596</v>
      </c>
      <c r="C247" s="14" t="s">
        <v>3597</v>
      </c>
      <c r="D247" s="16">
        <v>46010</v>
      </c>
      <c r="E247" s="16"/>
      <c r="F247" s="14" t="s">
        <v>3598</v>
      </c>
      <c r="G247" s="14" t="s">
        <v>3599</v>
      </c>
      <c r="H247" s="14" t="s">
        <v>3600</v>
      </c>
      <c r="I247" s="15">
        <v>301.68</v>
      </c>
      <c r="J247" s="77">
        <v>1</v>
      </c>
      <c r="K247" s="92"/>
    </row>
    <row r="248" spans="1:11" ht="20.399999999999999" x14ac:dyDescent="0.25">
      <c r="A248" s="14" t="s">
        <v>2996</v>
      </c>
      <c r="B248" s="14" t="s">
        <v>3601</v>
      </c>
      <c r="C248" s="14" t="s">
        <v>3602</v>
      </c>
      <c r="D248" s="16">
        <v>46010</v>
      </c>
      <c r="E248" s="16"/>
      <c r="F248" s="14" t="s">
        <v>3598</v>
      </c>
      <c r="G248" s="14" t="s">
        <v>3603</v>
      </c>
      <c r="H248" s="14" t="s">
        <v>3604</v>
      </c>
      <c r="I248" s="15">
        <v>50.28</v>
      </c>
      <c r="J248" s="77">
        <v>1</v>
      </c>
      <c r="K248" s="92"/>
    </row>
    <row r="249" spans="1:11" ht="20.399999999999999" x14ac:dyDescent="0.25">
      <c r="A249" s="14" t="s">
        <v>2996</v>
      </c>
      <c r="B249" s="14" t="s">
        <v>3605</v>
      </c>
      <c r="C249" s="14" t="s">
        <v>3606</v>
      </c>
      <c r="D249" s="16">
        <v>46010</v>
      </c>
      <c r="E249" s="16"/>
      <c r="F249" s="14" t="s">
        <v>3607</v>
      </c>
      <c r="G249" s="14" t="s">
        <v>3608</v>
      </c>
      <c r="H249" s="14" t="s">
        <v>3609</v>
      </c>
      <c r="I249" s="15">
        <v>301.68</v>
      </c>
      <c r="J249" s="77">
        <v>1</v>
      </c>
      <c r="K249" s="92"/>
    </row>
    <row r="250" spans="1:11" ht="20.399999999999999" x14ac:dyDescent="0.25">
      <c r="A250" s="14" t="s">
        <v>2996</v>
      </c>
      <c r="B250" s="14" t="s">
        <v>3610</v>
      </c>
      <c r="C250" s="14" t="s">
        <v>3611</v>
      </c>
      <c r="D250" s="16">
        <v>46010</v>
      </c>
      <c r="E250" s="16"/>
      <c r="F250" s="14" t="s">
        <v>3612</v>
      </c>
      <c r="G250" s="14" t="s">
        <v>3608</v>
      </c>
      <c r="H250" s="14" t="s">
        <v>3609</v>
      </c>
      <c r="I250" s="15">
        <v>1354.72</v>
      </c>
      <c r="J250" s="77">
        <v>2</v>
      </c>
      <c r="K250" s="92"/>
    </row>
    <row r="251" spans="1:11" ht="20.399999999999999" x14ac:dyDescent="0.25">
      <c r="A251" s="14" t="s">
        <v>2996</v>
      </c>
      <c r="B251" s="14" t="s">
        <v>3613</v>
      </c>
      <c r="C251" s="14" t="s">
        <v>3614</v>
      </c>
      <c r="D251" s="16">
        <v>46013</v>
      </c>
      <c r="E251" s="16"/>
      <c r="F251" s="14" t="s">
        <v>3615</v>
      </c>
      <c r="G251" s="14" t="s">
        <v>3616</v>
      </c>
      <c r="H251" s="14" t="s">
        <v>3617</v>
      </c>
      <c r="I251" s="15">
        <v>653.64</v>
      </c>
      <c r="J251" s="77">
        <v>1</v>
      </c>
      <c r="K251" s="92"/>
    </row>
    <row r="252" spans="1:11" ht="20.399999999999999" x14ac:dyDescent="0.25">
      <c r="A252" s="14" t="s">
        <v>2996</v>
      </c>
      <c r="B252" s="14" t="s">
        <v>3618</v>
      </c>
      <c r="C252" s="14" t="s">
        <v>3257</v>
      </c>
      <c r="D252" s="16">
        <v>46013</v>
      </c>
      <c r="E252" s="16"/>
      <c r="F252" s="14" t="s">
        <v>3619</v>
      </c>
      <c r="G252" s="14" t="s">
        <v>3620</v>
      </c>
      <c r="H252" s="14" t="s">
        <v>3621</v>
      </c>
      <c r="I252" s="15">
        <v>251.4</v>
      </c>
      <c r="J252" s="77">
        <v>1</v>
      </c>
      <c r="K252" s="92"/>
    </row>
    <row r="253" spans="1:11" ht="20.399999999999999" x14ac:dyDescent="0.25">
      <c r="A253" s="14" t="s">
        <v>2996</v>
      </c>
      <c r="B253" s="14" t="s">
        <v>3622</v>
      </c>
      <c r="C253" s="14" t="s">
        <v>3623</v>
      </c>
      <c r="D253" s="16">
        <v>46013</v>
      </c>
      <c r="E253" s="16"/>
      <c r="F253" s="14" t="s">
        <v>3624</v>
      </c>
      <c r="G253" s="14" t="s">
        <v>3473</v>
      </c>
      <c r="H253" s="14" t="s">
        <v>3474</v>
      </c>
      <c r="I253" s="15">
        <v>1354.72</v>
      </c>
      <c r="J253" s="77">
        <v>2</v>
      </c>
      <c r="K253" s="92"/>
    </row>
    <row r="254" spans="1:11" ht="13.2" x14ac:dyDescent="0.25">
      <c r="A254" s="14" t="s">
        <v>2996</v>
      </c>
      <c r="B254" s="14" t="s">
        <v>3625</v>
      </c>
      <c r="C254" s="14" t="s">
        <v>3552</v>
      </c>
      <c r="D254" s="16">
        <v>46020</v>
      </c>
      <c r="E254" s="16"/>
      <c r="F254" s="14" t="s">
        <v>3626</v>
      </c>
      <c r="G254" s="14" t="s">
        <v>3627</v>
      </c>
      <c r="H254" s="14" t="s">
        <v>3628</v>
      </c>
      <c r="I254" s="15">
        <v>402.24</v>
      </c>
      <c r="J254" s="77">
        <v>1</v>
      </c>
      <c r="K254" s="92"/>
    </row>
    <row r="255" spans="1:11" ht="20.399999999999999" x14ac:dyDescent="0.25">
      <c r="A255" s="14" t="s">
        <v>2996</v>
      </c>
      <c r="B255" s="14" t="s">
        <v>3629</v>
      </c>
      <c r="C255" s="14" t="s">
        <v>3630</v>
      </c>
      <c r="D255" s="16">
        <v>46020</v>
      </c>
      <c r="E255" s="16"/>
      <c r="F255" s="14" t="s">
        <v>3631</v>
      </c>
      <c r="G255" s="14" t="s">
        <v>3414</v>
      </c>
      <c r="H255" s="14" t="s">
        <v>3415</v>
      </c>
      <c r="I255" s="15">
        <v>150.84</v>
      </c>
      <c r="J255" s="77">
        <v>1</v>
      </c>
      <c r="K255" s="92"/>
    </row>
    <row r="256" spans="1:11" ht="20.399999999999999" x14ac:dyDescent="0.25">
      <c r="A256" s="14" t="s">
        <v>2996</v>
      </c>
      <c r="B256" s="14" t="s">
        <v>3632</v>
      </c>
      <c r="C256" s="14" t="s">
        <v>3374</v>
      </c>
      <c r="D256" s="16">
        <v>46020</v>
      </c>
      <c r="E256" s="16"/>
      <c r="F256" s="14" t="s">
        <v>3633</v>
      </c>
      <c r="G256" s="14" t="s">
        <v>3634</v>
      </c>
      <c r="H256" s="14" t="s">
        <v>3635</v>
      </c>
      <c r="I256" s="15">
        <v>150.84</v>
      </c>
      <c r="J256" s="77">
        <v>1</v>
      </c>
      <c r="K256" s="92"/>
    </row>
    <row r="257" spans="1:11" ht="13.2" x14ac:dyDescent="0.25">
      <c r="A257" s="14" t="s">
        <v>2996</v>
      </c>
      <c r="B257" s="14" t="s">
        <v>3636</v>
      </c>
      <c r="C257" s="14" t="s">
        <v>3637</v>
      </c>
      <c r="D257" s="16">
        <v>46020</v>
      </c>
      <c r="E257" s="16"/>
      <c r="F257" s="14" t="s">
        <v>3638</v>
      </c>
      <c r="G257" s="14" t="s">
        <v>3599</v>
      </c>
      <c r="H257" s="14" t="s">
        <v>3600</v>
      </c>
      <c r="I257" s="15">
        <v>1354.72</v>
      </c>
      <c r="J257" s="77">
        <v>2</v>
      </c>
      <c r="K257" s="92"/>
    </row>
    <row r="258" spans="1:11" ht="20.399999999999999" x14ac:dyDescent="0.25">
      <c r="A258" s="14" t="s">
        <v>2996</v>
      </c>
      <c r="B258" s="14" t="s">
        <v>3639</v>
      </c>
      <c r="C258" s="14" t="s">
        <v>3640</v>
      </c>
      <c r="D258" s="16">
        <v>46020</v>
      </c>
      <c r="E258" s="16"/>
      <c r="F258" s="14" t="s">
        <v>3641</v>
      </c>
      <c r="G258" s="14" t="s">
        <v>3642</v>
      </c>
      <c r="H258" s="14" t="s">
        <v>3643</v>
      </c>
      <c r="I258" s="15">
        <v>1354.72</v>
      </c>
      <c r="J258" s="77">
        <v>2</v>
      </c>
      <c r="K258" s="92"/>
    </row>
    <row r="259" spans="1:11" ht="20.399999999999999" x14ac:dyDescent="0.25">
      <c r="A259" s="14" t="s">
        <v>2996</v>
      </c>
      <c r="B259" s="14" t="s">
        <v>3644</v>
      </c>
      <c r="C259" s="14" t="s">
        <v>3645</v>
      </c>
      <c r="D259" s="16">
        <v>46020</v>
      </c>
      <c r="E259" s="16"/>
      <c r="F259" s="14" t="s">
        <v>3646</v>
      </c>
      <c r="G259" s="14" t="s">
        <v>3056</v>
      </c>
      <c r="H259" s="14" t="s">
        <v>3057</v>
      </c>
      <c r="I259" s="15">
        <v>677.36</v>
      </c>
      <c r="J259" s="77">
        <v>2</v>
      </c>
      <c r="K259" s="92"/>
    </row>
    <row r="260" spans="1:11" ht="20.399999999999999" x14ac:dyDescent="0.25">
      <c r="A260" s="14" t="s">
        <v>2996</v>
      </c>
      <c r="B260" s="14" t="s">
        <v>3647</v>
      </c>
      <c r="C260" s="14" t="s">
        <v>3114</v>
      </c>
      <c r="D260" s="16">
        <v>46020</v>
      </c>
      <c r="E260" s="16"/>
      <c r="F260" s="14" t="s">
        <v>3648</v>
      </c>
      <c r="G260" s="14" t="s">
        <v>3649</v>
      </c>
      <c r="H260" s="14" t="s">
        <v>3650</v>
      </c>
      <c r="I260" s="15">
        <v>677.36</v>
      </c>
      <c r="J260" s="77">
        <v>2</v>
      </c>
      <c r="K260" s="92"/>
    </row>
    <row r="261" spans="1:11" ht="20.399999999999999" x14ac:dyDescent="0.25">
      <c r="A261" s="14" t="s">
        <v>2996</v>
      </c>
      <c r="B261" s="14" t="s">
        <v>3651</v>
      </c>
      <c r="C261" s="14" t="s">
        <v>3284</v>
      </c>
      <c r="D261" s="16">
        <v>46020</v>
      </c>
      <c r="E261" s="16"/>
      <c r="F261" s="14" t="s">
        <v>3652</v>
      </c>
      <c r="G261" s="14" t="s">
        <v>3649</v>
      </c>
      <c r="H261" s="14" t="s">
        <v>3650</v>
      </c>
      <c r="I261" s="15">
        <v>50.28</v>
      </c>
      <c r="J261" s="77">
        <v>1</v>
      </c>
      <c r="K261" s="92"/>
    </row>
    <row r="262" spans="1:11" ht="13.2" x14ac:dyDescent="0.25">
      <c r="A262" s="14" t="s">
        <v>2996</v>
      </c>
      <c r="B262" s="14" t="s">
        <v>3653</v>
      </c>
      <c r="C262" s="14" t="s">
        <v>3654</v>
      </c>
      <c r="D262" s="16">
        <v>46020</v>
      </c>
      <c r="E262" s="16"/>
      <c r="F262" s="14" t="s">
        <v>3655</v>
      </c>
      <c r="G262" s="14" t="s">
        <v>3656</v>
      </c>
      <c r="H262" s="14" t="s">
        <v>3657</v>
      </c>
      <c r="I262" s="15">
        <v>905.04</v>
      </c>
      <c r="J262" s="77">
        <v>1</v>
      </c>
      <c r="K262" s="92"/>
    </row>
    <row r="263" spans="1:11" ht="20.399999999999999" x14ac:dyDescent="0.25">
      <c r="A263" s="14" t="s">
        <v>2996</v>
      </c>
      <c r="B263" s="14" t="s">
        <v>3658</v>
      </c>
      <c r="C263" s="14" t="s">
        <v>3005</v>
      </c>
      <c r="D263" s="16">
        <v>46020</v>
      </c>
      <c r="E263" s="16"/>
      <c r="F263" s="14" t="s">
        <v>3659</v>
      </c>
      <c r="G263" s="14" t="s">
        <v>3656</v>
      </c>
      <c r="H263" s="14" t="s">
        <v>3657</v>
      </c>
      <c r="I263" s="15">
        <v>1354.72</v>
      </c>
      <c r="J263" s="77">
        <v>2</v>
      </c>
      <c r="K263" s="92"/>
    </row>
    <row r="264" spans="1:11" ht="20.399999999999999" x14ac:dyDescent="0.25">
      <c r="A264" s="14" t="s">
        <v>2996</v>
      </c>
      <c r="B264" s="14" t="s">
        <v>3660</v>
      </c>
      <c r="C264" s="14" t="s">
        <v>3661</v>
      </c>
      <c r="D264" s="16">
        <v>46020</v>
      </c>
      <c r="E264" s="16"/>
      <c r="F264" s="14" t="s">
        <v>3579</v>
      </c>
      <c r="G264" s="14" t="s">
        <v>3013</v>
      </c>
      <c r="H264" s="14" t="s">
        <v>3165</v>
      </c>
      <c r="I264" s="15">
        <v>677.36</v>
      </c>
      <c r="J264" s="77">
        <v>2</v>
      </c>
      <c r="K264" s="92"/>
    </row>
    <row r="265" spans="1:11" ht="51" x14ac:dyDescent="0.25">
      <c r="A265" s="14" t="s">
        <v>2996</v>
      </c>
      <c r="B265" s="14" t="s">
        <v>3662</v>
      </c>
      <c r="C265" s="14" t="s">
        <v>3663</v>
      </c>
      <c r="D265" s="16">
        <v>46022</v>
      </c>
      <c r="E265" s="16"/>
      <c r="F265" s="14" t="s">
        <v>3664</v>
      </c>
      <c r="G265" s="14"/>
      <c r="H265" s="14" t="s">
        <v>3665</v>
      </c>
      <c r="I265" s="15">
        <v>5132.47</v>
      </c>
      <c r="J265" s="77">
        <v>4</v>
      </c>
      <c r="K265" s="92"/>
    </row>
    <row r="266" spans="1:11" ht="13.2" x14ac:dyDescent="0.25">
      <c r="A266" s="14" t="s">
        <v>2996</v>
      </c>
      <c r="B266" s="14" t="s">
        <v>3666</v>
      </c>
      <c r="C266" s="14" t="s">
        <v>3667</v>
      </c>
      <c r="D266" s="16">
        <v>46022</v>
      </c>
      <c r="E266" s="16"/>
      <c r="F266" s="14" t="s">
        <v>3668</v>
      </c>
      <c r="G266" s="14"/>
      <c r="H266" s="14" t="s">
        <v>3669</v>
      </c>
      <c r="I266" s="15">
        <v>7300</v>
      </c>
      <c r="J266" s="77">
        <v>3</v>
      </c>
      <c r="K266" s="92"/>
    </row>
    <row r="267" spans="1:11" ht="13.2" x14ac:dyDescent="0.25">
      <c r="A267" s="14" t="s">
        <v>2996</v>
      </c>
      <c r="B267" s="14" t="s">
        <v>3670</v>
      </c>
      <c r="C267" s="14" t="s">
        <v>3671</v>
      </c>
      <c r="D267" s="16">
        <v>46022</v>
      </c>
      <c r="E267" s="16"/>
      <c r="F267" s="14" t="s">
        <v>3008</v>
      </c>
      <c r="G267" s="14" t="s">
        <v>3009</v>
      </c>
      <c r="H267" s="14" t="s">
        <v>3010</v>
      </c>
      <c r="I267" s="15">
        <v>5</v>
      </c>
      <c r="J267" s="77">
        <v>4</v>
      </c>
      <c r="K267" s="92"/>
    </row>
    <row r="268" spans="1:11" ht="20.399999999999999" x14ac:dyDescent="0.25">
      <c r="A268" s="14" t="s">
        <v>2996</v>
      </c>
      <c r="B268" s="14" t="s">
        <v>3675</v>
      </c>
      <c r="C268" s="14" t="s">
        <v>3676</v>
      </c>
      <c r="D268" s="16">
        <v>45945</v>
      </c>
      <c r="E268" s="16"/>
      <c r="F268" s="14" t="s">
        <v>3672</v>
      </c>
      <c r="G268" s="14" t="s">
        <v>3673</v>
      </c>
      <c r="H268" s="14" t="s">
        <v>3674</v>
      </c>
      <c r="I268" s="15">
        <v>333</v>
      </c>
      <c r="J268" s="77">
        <v>3</v>
      </c>
      <c r="K268" s="92"/>
    </row>
    <row r="269" spans="1:11" ht="20.399999999999999" x14ac:dyDescent="0.25">
      <c r="A269" s="14" t="s">
        <v>2996</v>
      </c>
      <c r="B269" s="14" t="s">
        <v>3677</v>
      </c>
      <c r="C269" s="14" t="s">
        <v>3678</v>
      </c>
      <c r="D269" s="16">
        <v>45931</v>
      </c>
      <c r="E269" s="16"/>
      <c r="F269" s="14" t="s">
        <v>3679</v>
      </c>
      <c r="G269" s="14"/>
      <c r="H269" s="14" t="s">
        <v>3696</v>
      </c>
      <c r="I269" s="15">
        <v>400</v>
      </c>
      <c r="J269" s="77">
        <v>3</v>
      </c>
      <c r="K269" s="92"/>
    </row>
    <row r="270" spans="1:11" ht="20.399999999999999" x14ac:dyDescent="0.25">
      <c r="A270" s="14" t="s">
        <v>2996</v>
      </c>
      <c r="B270" s="14" t="s">
        <v>3680</v>
      </c>
      <c r="C270" s="14" t="s">
        <v>3701</v>
      </c>
      <c r="D270" s="16">
        <v>45904</v>
      </c>
      <c r="E270" s="16"/>
      <c r="F270" s="14" t="s">
        <v>3681</v>
      </c>
      <c r="G270" s="14"/>
      <c r="H270" s="14" t="s">
        <v>3702</v>
      </c>
      <c r="I270" s="15">
        <v>659</v>
      </c>
      <c r="J270" s="77">
        <v>3</v>
      </c>
      <c r="K270" s="92"/>
    </row>
    <row r="271" spans="1:11" ht="20.399999999999999" x14ac:dyDescent="0.25">
      <c r="A271" s="14" t="s">
        <v>2996</v>
      </c>
      <c r="B271" s="14" t="s">
        <v>3682</v>
      </c>
      <c r="C271" s="14" t="s">
        <v>3683</v>
      </c>
      <c r="D271" s="16">
        <v>45874</v>
      </c>
      <c r="E271" s="16"/>
      <c r="F271" s="14" t="s">
        <v>3684</v>
      </c>
      <c r="G271" s="14"/>
      <c r="H271" s="14" t="s">
        <v>3703</v>
      </c>
      <c r="I271" s="15">
        <v>484</v>
      </c>
      <c r="J271" s="77">
        <v>3</v>
      </c>
      <c r="K271" s="92"/>
    </row>
    <row r="272" spans="1:11" ht="13.2" x14ac:dyDescent="0.25">
      <c r="A272" s="14" t="s">
        <v>2996</v>
      </c>
      <c r="B272" s="14" t="s">
        <v>3685</v>
      </c>
      <c r="C272" s="14" t="s">
        <v>3686</v>
      </c>
      <c r="D272" s="16">
        <v>45861</v>
      </c>
      <c r="E272" s="16"/>
      <c r="F272" s="14" t="s">
        <v>3687</v>
      </c>
      <c r="G272" s="14"/>
      <c r="H272" s="14" t="s">
        <v>3704</v>
      </c>
      <c r="I272" s="15">
        <v>370</v>
      </c>
      <c r="J272" s="77">
        <v>3</v>
      </c>
      <c r="K272" s="92"/>
    </row>
    <row r="273" spans="1:11" ht="13.2" x14ac:dyDescent="0.25">
      <c r="A273" s="14" t="s">
        <v>2996</v>
      </c>
      <c r="B273" s="14" t="s">
        <v>3688</v>
      </c>
      <c r="C273" s="14" t="s">
        <v>3689</v>
      </c>
      <c r="D273" s="16">
        <v>45841</v>
      </c>
      <c r="E273" s="16"/>
      <c r="F273" s="14" t="s">
        <v>3690</v>
      </c>
      <c r="G273" s="14"/>
      <c r="H273" s="14" t="s">
        <v>3705</v>
      </c>
      <c r="I273" s="15">
        <v>600</v>
      </c>
      <c r="J273" s="77">
        <v>3</v>
      </c>
      <c r="K273" s="92"/>
    </row>
    <row r="274" spans="1:11" ht="20.399999999999999" x14ac:dyDescent="0.25">
      <c r="A274" s="14" t="s">
        <v>2996</v>
      </c>
      <c r="B274" s="14" t="s">
        <v>3711</v>
      </c>
      <c r="C274" s="14" t="s">
        <v>3712</v>
      </c>
      <c r="D274" s="16">
        <v>45897</v>
      </c>
      <c r="E274" s="16"/>
      <c r="F274" s="14" t="s">
        <v>3713</v>
      </c>
      <c r="G274" s="14" t="s">
        <v>3710</v>
      </c>
      <c r="H274" s="14" t="s">
        <v>3700</v>
      </c>
      <c r="I274" s="15">
        <v>57.9</v>
      </c>
      <c r="J274" s="77">
        <v>4</v>
      </c>
      <c r="K274" s="92"/>
    </row>
    <row r="275" spans="1:11" ht="20.399999999999999" x14ac:dyDescent="0.25">
      <c r="A275" s="14" t="s">
        <v>2996</v>
      </c>
      <c r="B275" s="14" t="s">
        <v>3697</v>
      </c>
      <c r="C275" s="14" t="s">
        <v>3709</v>
      </c>
      <c r="D275" s="16">
        <v>45930</v>
      </c>
      <c r="E275" s="16"/>
      <c r="F275" s="14" t="s">
        <v>3707</v>
      </c>
      <c r="G275" s="14" t="s">
        <v>3708</v>
      </c>
      <c r="H275" s="14" t="s">
        <v>3706</v>
      </c>
      <c r="I275" s="15">
        <v>16.649999999999999</v>
      </c>
      <c r="J275" s="77">
        <v>4</v>
      </c>
      <c r="K275" s="92"/>
    </row>
    <row r="276" spans="1:11" ht="13.2" x14ac:dyDescent="0.25">
      <c r="A276" s="14" t="s">
        <v>2996</v>
      </c>
      <c r="B276" s="14" t="s">
        <v>3691</v>
      </c>
      <c r="C276" s="14" t="s">
        <v>3692</v>
      </c>
      <c r="D276" s="16">
        <v>45974</v>
      </c>
      <c r="E276" s="16"/>
      <c r="F276" s="14" t="s">
        <v>3693</v>
      </c>
      <c r="G276" s="14" t="s">
        <v>3694</v>
      </c>
      <c r="H276" s="14" t="s">
        <v>3695</v>
      </c>
      <c r="I276" s="15">
        <v>200</v>
      </c>
      <c r="J276" s="77">
        <v>3</v>
      </c>
      <c r="K276" s="92"/>
    </row>
    <row r="277" spans="1:11" ht="20.399999999999999" x14ac:dyDescent="0.25">
      <c r="A277" s="14" t="s">
        <v>2996</v>
      </c>
      <c r="B277" s="14" t="s">
        <v>3697</v>
      </c>
      <c r="C277" s="14" t="s">
        <v>3698</v>
      </c>
      <c r="D277" s="16">
        <v>45929</v>
      </c>
      <c r="E277" s="16"/>
      <c r="F277" s="14" t="s">
        <v>3699</v>
      </c>
      <c r="G277" s="14"/>
      <c r="H277" s="14" t="s">
        <v>645</v>
      </c>
      <c r="I277" s="15">
        <v>322.68</v>
      </c>
      <c r="J277" s="77">
        <v>3</v>
      </c>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256" width="9.109375" style="180"/>
    <col min="257" max="257" width="9.5546875" style="180" bestFit="1" customWidth="1"/>
    <col min="258" max="258" width="46.109375" style="180" bestFit="1" customWidth="1"/>
    <col min="259" max="259" width="15.44140625" style="180" bestFit="1" customWidth="1"/>
    <col min="260" max="260" width="20.5546875" style="180" customWidth="1"/>
    <col min="261" max="261" width="21" style="180" bestFit="1" customWidth="1"/>
    <col min="262" max="262" width="6.109375" style="180" bestFit="1" customWidth="1"/>
    <col min="263" max="263" width="22.88671875" style="180" customWidth="1"/>
    <col min="264" max="264" width="23.5546875" style="180" customWidth="1"/>
    <col min="265" max="265" width="26.88671875" style="180" customWidth="1"/>
    <col min="266" max="266" width="19" style="180" customWidth="1"/>
    <col min="267" max="267" width="19.88671875" style="180" bestFit="1" customWidth="1"/>
    <col min="268" max="268" width="14.44140625" style="180" customWidth="1"/>
    <col min="269" max="270" width="24.88671875" style="180" bestFit="1" customWidth="1"/>
    <col min="271" max="271" width="24.44140625" style="180" bestFit="1" customWidth="1"/>
    <col min="272" max="272" width="24.88671875" style="180" bestFit="1" customWidth="1"/>
    <col min="273" max="512" width="9.109375" style="180"/>
    <col min="513" max="513" width="9.5546875" style="180" bestFit="1" customWidth="1"/>
    <col min="514" max="514" width="46.109375" style="180" bestFit="1" customWidth="1"/>
    <col min="515" max="515" width="15.44140625" style="180" bestFit="1" customWidth="1"/>
    <col min="516" max="516" width="20.5546875" style="180" customWidth="1"/>
    <col min="517" max="517" width="21" style="180" bestFit="1" customWidth="1"/>
    <col min="518" max="518" width="6.109375" style="180" bestFit="1" customWidth="1"/>
    <col min="519" max="519" width="22.88671875" style="180" customWidth="1"/>
    <col min="520" max="520" width="23.5546875" style="180" customWidth="1"/>
    <col min="521" max="521" width="26.88671875" style="180" customWidth="1"/>
    <col min="522" max="522" width="19" style="180" customWidth="1"/>
    <col min="523" max="523" width="19.88671875" style="180" bestFit="1" customWidth="1"/>
    <col min="524" max="524" width="14.44140625" style="180" customWidth="1"/>
    <col min="525" max="526" width="24.88671875" style="180" bestFit="1" customWidth="1"/>
    <col min="527" max="527" width="24.44140625" style="180" bestFit="1" customWidth="1"/>
    <col min="528" max="528" width="24.88671875" style="180" bestFit="1" customWidth="1"/>
    <col min="529" max="768" width="9.109375" style="180"/>
    <col min="769" max="769" width="9.5546875" style="180" bestFit="1" customWidth="1"/>
    <col min="770" max="770" width="46.109375" style="180" bestFit="1" customWidth="1"/>
    <col min="771" max="771" width="15.44140625" style="180" bestFit="1" customWidth="1"/>
    <col min="772" max="772" width="20.5546875" style="180" customWidth="1"/>
    <col min="773" max="773" width="21" style="180" bestFit="1" customWidth="1"/>
    <col min="774" max="774" width="6.109375" style="180" bestFit="1" customWidth="1"/>
    <col min="775" max="775" width="22.88671875" style="180" customWidth="1"/>
    <col min="776" max="776" width="23.5546875" style="180" customWidth="1"/>
    <col min="777" max="777" width="26.88671875" style="180" customWidth="1"/>
    <col min="778" max="778" width="19" style="180" customWidth="1"/>
    <col min="779" max="779" width="19.88671875" style="180" bestFit="1" customWidth="1"/>
    <col min="780" max="780" width="14.44140625" style="180" customWidth="1"/>
    <col min="781" max="782" width="24.88671875" style="180" bestFit="1" customWidth="1"/>
    <col min="783" max="783" width="24.44140625" style="180" bestFit="1" customWidth="1"/>
    <col min="784" max="784" width="24.88671875" style="180" bestFit="1" customWidth="1"/>
    <col min="785" max="1024" width="9.109375" style="180"/>
    <col min="1025" max="1025" width="9.5546875" style="180" bestFit="1" customWidth="1"/>
    <col min="1026" max="1026" width="46.109375" style="180" bestFit="1" customWidth="1"/>
    <col min="1027" max="1027" width="15.44140625" style="180" bestFit="1" customWidth="1"/>
    <col min="1028" max="1028" width="20.5546875" style="180" customWidth="1"/>
    <col min="1029" max="1029" width="21" style="180" bestFit="1" customWidth="1"/>
    <col min="1030" max="1030" width="6.109375" style="180" bestFit="1" customWidth="1"/>
    <col min="1031" max="1031" width="22.88671875" style="180" customWidth="1"/>
    <col min="1032" max="1032" width="23.5546875" style="180" customWidth="1"/>
    <col min="1033" max="1033" width="26.88671875" style="180" customWidth="1"/>
    <col min="1034" max="1034" width="19" style="180" customWidth="1"/>
    <col min="1035" max="1035" width="19.88671875" style="180" bestFit="1" customWidth="1"/>
    <col min="1036" max="1036" width="14.44140625" style="180" customWidth="1"/>
    <col min="1037" max="1038" width="24.88671875" style="180" bestFit="1" customWidth="1"/>
    <col min="1039" max="1039" width="24.44140625" style="180" bestFit="1" customWidth="1"/>
    <col min="1040" max="1040" width="24.88671875" style="180" bestFit="1" customWidth="1"/>
    <col min="1041" max="1280" width="9.109375" style="180"/>
    <col min="1281" max="1281" width="9.5546875" style="180" bestFit="1" customWidth="1"/>
    <col min="1282" max="1282" width="46.109375" style="180" bestFit="1" customWidth="1"/>
    <col min="1283" max="1283" width="15.44140625" style="180" bestFit="1" customWidth="1"/>
    <col min="1284" max="1284" width="20.5546875" style="180" customWidth="1"/>
    <col min="1285" max="1285" width="21" style="180" bestFit="1" customWidth="1"/>
    <col min="1286" max="1286" width="6.109375" style="180" bestFit="1" customWidth="1"/>
    <col min="1287" max="1287" width="22.88671875" style="180" customWidth="1"/>
    <col min="1288" max="1288" width="23.5546875" style="180" customWidth="1"/>
    <col min="1289" max="1289" width="26.88671875" style="180" customWidth="1"/>
    <col min="1290" max="1290" width="19" style="180" customWidth="1"/>
    <col min="1291" max="1291" width="19.88671875" style="180" bestFit="1" customWidth="1"/>
    <col min="1292" max="1292" width="14.44140625" style="180" customWidth="1"/>
    <col min="1293" max="1294" width="24.88671875" style="180" bestFit="1" customWidth="1"/>
    <col min="1295" max="1295" width="24.44140625" style="180" bestFit="1" customWidth="1"/>
    <col min="1296" max="1296" width="24.88671875" style="180" bestFit="1" customWidth="1"/>
    <col min="1297" max="1536" width="9.109375" style="180"/>
    <col min="1537" max="1537" width="9.5546875" style="180" bestFit="1" customWidth="1"/>
    <col min="1538" max="1538" width="46.109375" style="180" bestFit="1" customWidth="1"/>
    <col min="1539" max="1539" width="15.44140625" style="180" bestFit="1" customWidth="1"/>
    <col min="1540" max="1540" width="20.5546875" style="180" customWidth="1"/>
    <col min="1541" max="1541" width="21" style="180" bestFit="1" customWidth="1"/>
    <col min="1542" max="1542" width="6.109375" style="180" bestFit="1" customWidth="1"/>
    <col min="1543" max="1543" width="22.88671875" style="180" customWidth="1"/>
    <col min="1544" max="1544" width="23.5546875" style="180" customWidth="1"/>
    <col min="1545" max="1545" width="26.88671875" style="180" customWidth="1"/>
    <col min="1546" max="1546" width="19" style="180" customWidth="1"/>
    <col min="1547" max="1547" width="19.88671875" style="180" bestFit="1" customWidth="1"/>
    <col min="1548" max="1548" width="14.44140625" style="180" customWidth="1"/>
    <col min="1549" max="1550" width="24.88671875" style="180" bestFit="1" customWidth="1"/>
    <col min="1551" max="1551" width="24.44140625" style="180" bestFit="1" customWidth="1"/>
    <col min="1552" max="1552" width="24.88671875" style="180" bestFit="1" customWidth="1"/>
    <col min="1553" max="1792" width="9.109375" style="180"/>
    <col min="1793" max="1793" width="9.5546875" style="180" bestFit="1" customWidth="1"/>
    <col min="1794" max="1794" width="46.109375" style="180" bestFit="1" customWidth="1"/>
    <col min="1795" max="1795" width="15.44140625" style="180" bestFit="1" customWidth="1"/>
    <col min="1796" max="1796" width="20.5546875" style="180" customWidth="1"/>
    <col min="1797" max="1797" width="21" style="180" bestFit="1" customWidth="1"/>
    <col min="1798" max="1798" width="6.109375" style="180" bestFit="1" customWidth="1"/>
    <col min="1799" max="1799" width="22.88671875" style="180" customWidth="1"/>
    <col min="1800" max="1800" width="23.5546875" style="180" customWidth="1"/>
    <col min="1801" max="1801" width="26.88671875" style="180" customWidth="1"/>
    <col min="1802" max="1802" width="19" style="180" customWidth="1"/>
    <col min="1803" max="1803" width="19.88671875" style="180" bestFit="1" customWidth="1"/>
    <col min="1804" max="1804" width="14.44140625" style="180" customWidth="1"/>
    <col min="1805" max="1806" width="24.88671875" style="180" bestFit="1" customWidth="1"/>
    <col min="1807" max="1807" width="24.44140625" style="180" bestFit="1" customWidth="1"/>
    <col min="1808" max="1808" width="24.88671875" style="180" bestFit="1" customWidth="1"/>
    <col min="1809" max="2048" width="9.109375" style="180"/>
    <col min="2049" max="2049" width="9.5546875" style="180" bestFit="1" customWidth="1"/>
    <col min="2050" max="2050" width="46.109375" style="180" bestFit="1" customWidth="1"/>
    <col min="2051" max="2051" width="15.44140625" style="180" bestFit="1" customWidth="1"/>
    <col min="2052" max="2052" width="20.5546875" style="180" customWidth="1"/>
    <col min="2053" max="2053" width="21" style="180" bestFit="1" customWidth="1"/>
    <col min="2054" max="2054" width="6.109375" style="180" bestFit="1" customWidth="1"/>
    <col min="2055" max="2055" width="22.88671875" style="180" customWidth="1"/>
    <col min="2056" max="2056" width="23.5546875" style="180" customWidth="1"/>
    <col min="2057" max="2057" width="26.88671875" style="180" customWidth="1"/>
    <col min="2058" max="2058" width="19" style="180" customWidth="1"/>
    <col min="2059" max="2059" width="19.88671875" style="180" bestFit="1" customWidth="1"/>
    <col min="2060" max="2060" width="14.44140625" style="180" customWidth="1"/>
    <col min="2061" max="2062" width="24.88671875" style="180" bestFit="1" customWidth="1"/>
    <col min="2063" max="2063" width="24.44140625" style="180" bestFit="1" customWidth="1"/>
    <col min="2064" max="2064" width="24.88671875" style="180" bestFit="1" customWidth="1"/>
    <col min="2065" max="2304" width="9.109375" style="180"/>
    <col min="2305" max="2305" width="9.5546875" style="180" bestFit="1" customWidth="1"/>
    <col min="2306" max="2306" width="46.109375" style="180" bestFit="1" customWidth="1"/>
    <col min="2307" max="2307" width="15.44140625" style="180" bestFit="1" customWidth="1"/>
    <col min="2308" max="2308" width="20.5546875" style="180" customWidth="1"/>
    <col min="2309" max="2309" width="21" style="180" bestFit="1" customWidth="1"/>
    <col min="2310" max="2310" width="6.109375" style="180" bestFit="1" customWidth="1"/>
    <col min="2311" max="2311" width="22.88671875" style="180" customWidth="1"/>
    <col min="2312" max="2312" width="23.5546875" style="180" customWidth="1"/>
    <col min="2313" max="2313" width="26.88671875" style="180" customWidth="1"/>
    <col min="2314" max="2314" width="19" style="180" customWidth="1"/>
    <col min="2315" max="2315" width="19.88671875" style="180" bestFit="1" customWidth="1"/>
    <col min="2316" max="2316" width="14.44140625" style="180" customWidth="1"/>
    <col min="2317" max="2318" width="24.88671875" style="180" bestFit="1" customWidth="1"/>
    <col min="2319" max="2319" width="24.44140625" style="180" bestFit="1" customWidth="1"/>
    <col min="2320" max="2320" width="24.88671875" style="180" bestFit="1" customWidth="1"/>
    <col min="2321" max="2560" width="9.109375" style="180"/>
    <col min="2561" max="2561" width="9.5546875" style="180" bestFit="1" customWidth="1"/>
    <col min="2562" max="2562" width="46.109375" style="180" bestFit="1" customWidth="1"/>
    <col min="2563" max="2563" width="15.44140625" style="180" bestFit="1" customWidth="1"/>
    <col min="2564" max="2564" width="20.5546875" style="180" customWidth="1"/>
    <col min="2565" max="2565" width="21" style="180" bestFit="1" customWidth="1"/>
    <col min="2566" max="2566" width="6.109375" style="180" bestFit="1" customWidth="1"/>
    <col min="2567" max="2567" width="22.88671875" style="180" customWidth="1"/>
    <col min="2568" max="2568" width="23.5546875" style="180" customWidth="1"/>
    <col min="2569" max="2569" width="26.88671875" style="180" customWidth="1"/>
    <col min="2570" max="2570" width="19" style="180" customWidth="1"/>
    <col min="2571" max="2571" width="19.88671875" style="180" bestFit="1" customWidth="1"/>
    <col min="2572" max="2572" width="14.44140625" style="180" customWidth="1"/>
    <col min="2573" max="2574" width="24.88671875" style="180" bestFit="1" customWidth="1"/>
    <col min="2575" max="2575" width="24.44140625" style="180" bestFit="1" customWidth="1"/>
    <col min="2576" max="2576" width="24.88671875" style="180" bestFit="1" customWidth="1"/>
    <col min="2577" max="2816" width="9.109375" style="180"/>
    <col min="2817" max="2817" width="9.5546875" style="180" bestFit="1" customWidth="1"/>
    <col min="2818" max="2818" width="46.109375" style="180" bestFit="1" customWidth="1"/>
    <col min="2819" max="2819" width="15.44140625" style="180" bestFit="1" customWidth="1"/>
    <col min="2820" max="2820" width="20.5546875" style="180" customWidth="1"/>
    <col min="2821" max="2821" width="21" style="180" bestFit="1" customWidth="1"/>
    <col min="2822" max="2822" width="6.109375" style="180" bestFit="1" customWidth="1"/>
    <col min="2823" max="2823" width="22.88671875" style="180" customWidth="1"/>
    <col min="2824" max="2824" width="23.5546875" style="180" customWidth="1"/>
    <col min="2825" max="2825" width="26.88671875" style="180" customWidth="1"/>
    <col min="2826" max="2826" width="19" style="180" customWidth="1"/>
    <col min="2827" max="2827" width="19.88671875" style="180" bestFit="1" customWidth="1"/>
    <col min="2828" max="2828" width="14.44140625" style="180" customWidth="1"/>
    <col min="2829" max="2830" width="24.88671875" style="180" bestFit="1" customWidth="1"/>
    <col min="2831" max="2831" width="24.44140625" style="180" bestFit="1" customWidth="1"/>
    <col min="2832" max="2832" width="24.88671875" style="180" bestFit="1" customWidth="1"/>
    <col min="2833" max="3072" width="9.109375" style="180"/>
    <col min="3073" max="3073" width="9.5546875" style="180" bestFit="1" customWidth="1"/>
    <col min="3074" max="3074" width="46.109375" style="180" bestFit="1" customWidth="1"/>
    <col min="3075" max="3075" width="15.44140625" style="180" bestFit="1" customWidth="1"/>
    <col min="3076" max="3076" width="20.5546875" style="180" customWidth="1"/>
    <col min="3077" max="3077" width="21" style="180" bestFit="1" customWidth="1"/>
    <col min="3078" max="3078" width="6.109375" style="180" bestFit="1" customWidth="1"/>
    <col min="3079" max="3079" width="22.88671875" style="180" customWidth="1"/>
    <col min="3080" max="3080" width="23.5546875" style="180" customWidth="1"/>
    <col min="3081" max="3081" width="26.88671875" style="180" customWidth="1"/>
    <col min="3082" max="3082" width="19" style="180" customWidth="1"/>
    <col min="3083" max="3083" width="19.88671875" style="180" bestFit="1" customWidth="1"/>
    <col min="3084" max="3084" width="14.44140625" style="180" customWidth="1"/>
    <col min="3085" max="3086" width="24.88671875" style="180" bestFit="1" customWidth="1"/>
    <col min="3087" max="3087" width="24.44140625" style="180" bestFit="1" customWidth="1"/>
    <col min="3088" max="3088" width="24.88671875" style="180" bestFit="1" customWidth="1"/>
    <col min="3089" max="3328" width="9.109375" style="180"/>
    <col min="3329" max="3329" width="9.5546875" style="180" bestFit="1" customWidth="1"/>
    <col min="3330" max="3330" width="46.109375" style="180" bestFit="1" customWidth="1"/>
    <col min="3331" max="3331" width="15.44140625" style="180" bestFit="1" customWidth="1"/>
    <col min="3332" max="3332" width="20.5546875" style="180" customWidth="1"/>
    <col min="3333" max="3333" width="21" style="180" bestFit="1" customWidth="1"/>
    <col min="3334" max="3334" width="6.109375" style="180" bestFit="1" customWidth="1"/>
    <col min="3335" max="3335" width="22.88671875" style="180" customWidth="1"/>
    <col min="3336" max="3336" width="23.5546875" style="180" customWidth="1"/>
    <col min="3337" max="3337" width="26.88671875" style="180" customWidth="1"/>
    <col min="3338" max="3338" width="19" style="180" customWidth="1"/>
    <col min="3339" max="3339" width="19.88671875" style="180" bestFit="1" customWidth="1"/>
    <col min="3340" max="3340" width="14.44140625" style="180" customWidth="1"/>
    <col min="3341" max="3342" width="24.88671875" style="180" bestFit="1" customWidth="1"/>
    <col min="3343" max="3343" width="24.44140625" style="180" bestFit="1" customWidth="1"/>
    <col min="3344" max="3344" width="24.88671875" style="180" bestFit="1" customWidth="1"/>
    <col min="3345" max="3584" width="9.109375" style="180"/>
    <col min="3585" max="3585" width="9.5546875" style="180" bestFit="1" customWidth="1"/>
    <col min="3586" max="3586" width="46.109375" style="180" bestFit="1" customWidth="1"/>
    <col min="3587" max="3587" width="15.44140625" style="180" bestFit="1" customWidth="1"/>
    <col min="3588" max="3588" width="20.5546875" style="180" customWidth="1"/>
    <col min="3589" max="3589" width="21" style="180" bestFit="1" customWidth="1"/>
    <col min="3590" max="3590" width="6.109375" style="180" bestFit="1" customWidth="1"/>
    <col min="3591" max="3591" width="22.88671875" style="180" customWidth="1"/>
    <col min="3592" max="3592" width="23.5546875" style="180" customWidth="1"/>
    <col min="3593" max="3593" width="26.88671875" style="180" customWidth="1"/>
    <col min="3594" max="3594" width="19" style="180" customWidth="1"/>
    <col min="3595" max="3595" width="19.88671875" style="180" bestFit="1" customWidth="1"/>
    <col min="3596" max="3596" width="14.44140625" style="180" customWidth="1"/>
    <col min="3597" max="3598" width="24.88671875" style="180" bestFit="1" customWidth="1"/>
    <col min="3599" max="3599" width="24.44140625" style="180" bestFit="1" customWidth="1"/>
    <col min="3600" max="3600" width="24.88671875" style="180" bestFit="1" customWidth="1"/>
    <col min="3601" max="3840" width="9.109375" style="180"/>
    <col min="3841" max="3841" width="9.5546875" style="180" bestFit="1" customWidth="1"/>
    <col min="3842" max="3842" width="46.109375" style="180" bestFit="1" customWidth="1"/>
    <col min="3843" max="3843" width="15.44140625" style="180" bestFit="1" customWidth="1"/>
    <col min="3844" max="3844" width="20.5546875" style="180" customWidth="1"/>
    <col min="3845" max="3845" width="21" style="180" bestFit="1" customWidth="1"/>
    <col min="3846" max="3846" width="6.109375" style="180" bestFit="1" customWidth="1"/>
    <col min="3847" max="3847" width="22.88671875" style="180" customWidth="1"/>
    <col min="3848" max="3848" width="23.5546875" style="180" customWidth="1"/>
    <col min="3849" max="3849" width="26.88671875" style="180" customWidth="1"/>
    <col min="3850" max="3850" width="19" style="180" customWidth="1"/>
    <col min="3851" max="3851" width="19.88671875" style="180" bestFit="1" customWidth="1"/>
    <col min="3852" max="3852" width="14.44140625" style="180" customWidth="1"/>
    <col min="3853" max="3854" width="24.88671875" style="180" bestFit="1" customWidth="1"/>
    <col min="3855" max="3855" width="24.44140625" style="180" bestFit="1" customWidth="1"/>
    <col min="3856" max="3856" width="24.88671875" style="180" bestFit="1" customWidth="1"/>
    <col min="3857" max="4096" width="9.109375" style="180"/>
    <col min="4097" max="4097" width="9.5546875" style="180" bestFit="1" customWidth="1"/>
    <col min="4098" max="4098" width="46.109375" style="180" bestFit="1" customWidth="1"/>
    <col min="4099" max="4099" width="15.44140625" style="180" bestFit="1" customWidth="1"/>
    <col min="4100" max="4100" width="20.5546875" style="180" customWidth="1"/>
    <col min="4101" max="4101" width="21" style="180" bestFit="1" customWidth="1"/>
    <col min="4102" max="4102" width="6.109375" style="180" bestFit="1" customWidth="1"/>
    <col min="4103" max="4103" width="22.88671875" style="180" customWidth="1"/>
    <col min="4104" max="4104" width="23.5546875" style="180" customWidth="1"/>
    <col min="4105" max="4105" width="26.88671875" style="180" customWidth="1"/>
    <col min="4106" max="4106" width="19" style="180" customWidth="1"/>
    <col min="4107" max="4107" width="19.88671875" style="180" bestFit="1" customWidth="1"/>
    <col min="4108" max="4108" width="14.44140625" style="180" customWidth="1"/>
    <col min="4109" max="4110" width="24.88671875" style="180" bestFit="1" customWidth="1"/>
    <col min="4111" max="4111" width="24.44140625" style="180" bestFit="1" customWidth="1"/>
    <col min="4112" max="4112" width="24.88671875" style="180" bestFit="1" customWidth="1"/>
    <col min="4113" max="4352" width="9.109375" style="180"/>
    <col min="4353" max="4353" width="9.5546875" style="180" bestFit="1" customWidth="1"/>
    <col min="4354" max="4354" width="46.109375" style="180" bestFit="1" customWidth="1"/>
    <col min="4355" max="4355" width="15.44140625" style="180" bestFit="1" customWidth="1"/>
    <col min="4356" max="4356" width="20.5546875" style="180" customWidth="1"/>
    <col min="4357" max="4357" width="21" style="180" bestFit="1" customWidth="1"/>
    <col min="4358" max="4358" width="6.109375" style="180" bestFit="1" customWidth="1"/>
    <col min="4359" max="4359" width="22.88671875" style="180" customWidth="1"/>
    <col min="4360" max="4360" width="23.5546875" style="180" customWidth="1"/>
    <col min="4361" max="4361" width="26.88671875" style="180" customWidth="1"/>
    <col min="4362" max="4362" width="19" style="180" customWidth="1"/>
    <col min="4363" max="4363" width="19.88671875" style="180" bestFit="1" customWidth="1"/>
    <col min="4364" max="4364" width="14.44140625" style="180" customWidth="1"/>
    <col min="4365" max="4366" width="24.88671875" style="180" bestFit="1" customWidth="1"/>
    <col min="4367" max="4367" width="24.44140625" style="180" bestFit="1" customWidth="1"/>
    <col min="4368" max="4368" width="24.88671875" style="180" bestFit="1" customWidth="1"/>
    <col min="4369" max="4608" width="9.109375" style="180"/>
    <col min="4609" max="4609" width="9.5546875" style="180" bestFit="1" customWidth="1"/>
    <col min="4610" max="4610" width="46.109375" style="180" bestFit="1" customWidth="1"/>
    <col min="4611" max="4611" width="15.44140625" style="180" bestFit="1" customWidth="1"/>
    <col min="4612" max="4612" width="20.5546875" style="180" customWidth="1"/>
    <col min="4613" max="4613" width="21" style="180" bestFit="1" customWidth="1"/>
    <col min="4614" max="4614" width="6.109375" style="180" bestFit="1" customWidth="1"/>
    <col min="4615" max="4615" width="22.88671875" style="180" customWidth="1"/>
    <col min="4616" max="4616" width="23.5546875" style="180" customWidth="1"/>
    <col min="4617" max="4617" width="26.88671875" style="180" customWidth="1"/>
    <col min="4618" max="4618" width="19" style="180" customWidth="1"/>
    <col min="4619" max="4619" width="19.88671875" style="180" bestFit="1" customWidth="1"/>
    <col min="4620" max="4620" width="14.44140625" style="180" customWidth="1"/>
    <col min="4621" max="4622" width="24.88671875" style="180" bestFit="1" customWidth="1"/>
    <col min="4623" max="4623" width="24.44140625" style="180" bestFit="1" customWidth="1"/>
    <col min="4624" max="4624" width="24.88671875" style="180" bestFit="1" customWidth="1"/>
    <col min="4625" max="4864" width="9.109375" style="180"/>
    <col min="4865" max="4865" width="9.5546875" style="180" bestFit="1" customWidth="1"/>
    <col min="4866" max="4866" width="46.109375" style="180" bestFit="1" customWidth="1"/>
    <col min="4867" max="4867" width="15.44140625" style="180" bestFit="1" customWidth="1"/>
    <col min="4868" max="4868" width="20.5546875" style="180" customWidth="1"/>
    <col min="4869" max="4869" width="21" style="180" bestFit="1" customWidth="1"/>
    <col min="4870" max="4870" width="6.109375" style="180" bestFit="1" customWidth="1"/>
    <col min="4871" max="4871" width="22.88671875" style="180" customWidth="1"/>
    <col min="4872" max="4872" width="23.5546875" style="180" customWidth="1"/>
    <col min="4873" max="4873" width="26.88671875" style="180" customWidth="1"/>
    <col min="4874" max="4874" width="19" style="180" customWidth="1"/>
    <col min="4875" max="4875" width="19.88671875" style="180" bestFit="1" customWidth="1"/>
    <col min="4876" max="4876" width="14.44140625" style="180" customWidth="1"/>
    <col min="4877" max="4878" width="24.88671875" style="180" bestFit="1" customWidth="1"/>
    <col min="4879" max="4879" width="24.44140625" style="180" bestFit="1" customWidth="1"/>
    <col min="4880" max="4880" width="24.88671875" style="180" bestFit="1" customWidth="1"/>
    <col min="4881" max="5120" width="9.109375" style="180"/>
    <col min="5121" max="5121" width="9.5546875" style="180" bestFit="1" customWidth="1"/>
    <col min="5122" max="5122" width="46.109375" style="180" bestFit="1" customWidth="1"/>
    <col min="5123" max="5123" width="15.44140625" style="180" bestFit="1" customWidth="1"/>
    <col min="5124" max="5124" width="20.5546875" style="180" customWidth="1"/>
    <col min="5125" max="5125" width="21" style="180" bestFit="1" customWidth="1"/>
    <col min="5126" max="5126" width="6.109375" style="180" bestFit="1" customWidth="1"/>
    <col min="5127" max="5127" width="22.88671875" style="180" customWidth="1"/>
    <col min="5128" max="5128" width="23.5546875" style="180" customWidth="1"/>
    <col min="5129" max="5129" width="26.88671875" style="180" customWidth="1"/>
    <col min="5130" max="5130" width="19" style="180" customWidth="1"/>
    <col min="5131" max="5131" width="19.88671875" style="180" bestFit="1" customWidth="1"/>
    <col min="5132" max="5132" width="14.44140625" style="180" customWidth="1"/>
    <col min="5133" max="5134" width="24.88671875" style="180" bestFit="1" customWidth="1"/>
    <col min="5135" max="5135" width="24.44140625" style="180" bestFit="1" customWidth="1"/>
    <col min="5136" max="5136" width="24.88671875" style="180" bestFit="1" customWidth="1"/>
    <col min="5137" max="5376" width="9.109375" style="180"/>
    <col min="5377" max="5377" width="9.5546875" style="180" bestFit="1" customWidth="1"/>
    <col min="5378" max="5378" width="46.109375" style="180" bestFit="1" customWidth="1"/>
    <col min="5379" max="5379" width="15.44140625" style="180" bestFit="1" customWidth="1"/>
    <col min="5380" max="5380" width="20.5546875" style="180" customWidth="1"/>
    <col min="5381" max="5381" width="21" style="180" bestFit="1" customWidth="1"/>
    <col min="5382" max="5382" width="6.109375" style="180" bestFit="1" customWidth="1"/>
    <col min="5383" max="5383" width="22.88671875" style="180" customWidth="1"/>
    <col min="5384" max="5384" width="23.5546875" style="180" customWidth="1"/>
    <col min="5385" max="5385" width="26.88671875" style="180" customWidth="1"/>
    <col min="5386" max="5386" width="19" style="180" customWidth="1"/>
    <col min="5387" max="5387" width="19.88671875" style="180" bestFit="1" customWidth="1"/>
    <col min="5388" max="5388" width="14.44140625" style="180" customWidth="1"/>
    <col min="5389" max="5390" width="24.88671875" style="180" bestFit="1" customWidth="1"/>
    <col min="5391" max="5391" width="24.44140625" style="180" bestFit="1" customWidth="1"/>
    <col min="5392" max="5392" width="24.88671875" style="180" bestFit="1" customWidth="1"/>
    <col min="5393" max="5632" width="9.109375" style="180"/>
    <col min="5633" max="5633" width="9.5546875" style="180" bestFit="1" customWidth="1"/>
    <col min="5634" max="5634" width="46.109375" style="180" bestFit="1" customWidth="1"/>
    <col min="5635" max="5635" width="15.44140625" style="180" bestFit="1" customWidth="1"/>
    <col min="5636" max="5636" width="20.5546875" style="180" customWidth="1"/>
    <col min="5637" max="5637" width="21" style="180" bestFit="1" customWidth="1"/>
    <col min="5638" max="5638" width="6.109375" style="180" bestFit="1" customWidth="1"/>
    <col min="5639" max="5639" width="22.88671875" style="180" customWidth="1"/>
    <col min="5640" max="5640" width="23.5546875" style="180" customWidth="1"/>
    <col min="5641" max="5641" width="26.88671875" style="180" customWidth="1"/>
    <col min="5642" max="5642" width="19" style="180" customWidth="1"/>
    <col min="5643" max="5643" width="19.88671875" style="180" bestFit="1" customWidth="1"/>
    <col min="5644" max="5644" width="14.44140625" style="180" customWidth="1"/>
    <col min="5645" max="5646" width="24.88671875" style="180" bestFit="1" customWidth="1"/>
    <col min="5647" max="5647" width="24.44140625" style="180" bestFit="1" customWidth="1"/>
    <col min="5648" max="5648" width="24.88671875" style="180" bestFit="1" customWidth="1"/>
    <col min="5649" max="5888" width="9.109375" style="180"/>
    <col min="5889" max="5889" width="9.5546875" style="180" bestFit="1" customWidth="1"/>
    <col min="5890" max="5890" width="46.109375" style="180" bestFit="1" customWidth="1"/>
    <col min="5891" max="5891" width="15.44140625" style="180" bestFit="1" customWidth="1"/>
    <col min="5892" max="5892" width="20.5546875" style="180" customWidth="1"/>
    <col min="5893" max="5893" width="21" style="180" bestFit="1" customWidth="1"/>
    <col min="5894" max="5894" width="6.109375" style="180" bestFit="1" customWidth="1"/>
    <col min="5895" max="5895" width="22.88671875" style="180" customWidth="1"/>
    <col min="5896" max="5896" width="23.5546875" style="180" customWidth="1"/>
    <col min="5897" max="5897" width="26.88671875" style="180" customWidth="1"/>
    <col min="5898" max="5898" width="19" style="180" customWidth="1"/>
    <col min="5899" max="5899" width="19.88671875" style="180" bestFit="1" customWidth="1"/>
    <col min="5900" max="5900" width="14.44140625" style="180" customWidth="1"/>
    <col min="5901" max="5902" width="24.88671875" style="180" bestFit="1" customWidth="1"/>
    <col min="5903" max="5903" width="24.44140625" style="180" bestFit="1" customWidth="1"/>
    <col min="5904" max="5904" width="24.88671875" style="180" bestFit="1" customWidth="1"/>
    <col min="5905" max="6144" width="9.109375" style="180"/>
    <col min="6145" max="6145" width="9.5546875" style="180" bestFit="1" customWidth="1"/>
    <col min="6146" max="6146" width="46.109375" style="180" bestFit="1" customWidth="1"/>
    <col min="6147" max="6147" width="15.44140625" style="180" bestFit="1" customWidth="1"/>
    <col min="6148" max="6148" width="20.5546875" style="180" customWidth="1"/>
    <col min="6149" max="6149" width="21" style="180" bestFit="1" customWidth="1"/>
    <col min="6150" max="6150" width="6.109375" style="180" bestFit="1" customWidth="1"/>
    <col min="6151" max="6151" width="22.88671875" style="180" customWidth="1"/>
    <col min="6152" max="6152" width="23.5546875" style="180" customWidth="1"/>
    <col min="6153" max="6153" width="26.88671875" style="180" customWidth="1"/>
    <col min="6154" max="6154" width="19" style="180" customWidth="1"/>
    <col min="6155" max="6155" width="19.88671875" style="180" bestFit="1" customWidth="1"/>
    <col min="6156" max="6156" width="14.44140625" style="180" customWidth="1"/>
    <col min="6157" max="6158" width="24.88671875" style="180" bestFit="1" customWidth="1"/>
    <col min="6159" max="6159" width="24.44140625" style="180" bestFit="1" customWidth="1"/>
    <col min="6160" max="6160" width="24.88671875" style="180" bestFit="1" customWidth="1"/>
    <col min="6161" max="6400" width="9.109375" style="180"/>
    <col min="6401" max="6401" width="9.5546875" style="180" bestFit="1" customWidth="1"/>
    <col min="6402" max="6402" width="46.109375" style="180" bestFit="1" customWidth="1"/>
    <col min="6403" max="6403" width="15.44140625" style="180" bestFit="1" customWidth="1"/>
    <col min="6404" max="6404" width="20.5546875" style="180" customWidth="1"/>
    <col min="6405" max="6405" width="21" style="180" bestFit="1" customWidth="1"/>
    <col min="6406" max="6406" width="6.109375" style="180" bestFit="1" customWidth="1"/>
    <col min="6407" max="6407" width="22.88671875" style="180" customWidth="1"/>
    <col min="6408" max="6408" width="23.5546875" style="180" customWidth="1"/>
    <col min="6409" max="6409" width="26.88671875" style="180" customWidth="1"/>
    <col min="6410" max="6410" width="19" style="180" customWidth="1"/>
    <col min="6411" max="6411" width="19.88671875" style="180" bestFit="1" customWidth="1"/>
    <col min="6412" max="6412" width="14.44140625" style="180" customWidth="1"/>
    <col min="6413" max="6414" width="24.88671875" style="180" bestFit="1" customWidth="1"/>
    <col min="6415" max="6415" width="24.44140625" style="180" bestFit="1" customWidth="1"/>
    <col min="6416" max="6416" width="24.88671875" style="180" bestFit="1" customWidth="1"/>
    <col min="6417" max="6656" width="9.109375" style="180"/>
    <col min="6657" max="6657" width="9.5546875" style="180" bestFit="1" customWidth="1"/>
    <col min="6658" max="6658" width="46.109375" style="180" bestFit="1" customWidth="1"/>
    <col min="6659" max="6659" width="15.44140625" style="180" bestFit="1" customWidth="1"/>
    <col min="6660" max="6660" width="20.5546875" style="180" customWidth="1"/>
    <col min="6661" max="6661" width="21" style="180" bestFit="1" customWidth="1"/>
    <col min="6662" max="6662" width="6.109375" style="180" bestFit="1" customWidth="1"/>
    <col min="6663" max="6663" width="22.88671875" style="180" customWidth="1"/>
    <col min="6664" max="6664" width="23.5546875" style="180" customWidth="1"/>
    <col min="6665" max="6665" width="26.88671875" style="180" customWidth="1"/>
    <col min="6666" max="6666" width="19" style="180" customWidth="1"/>
    <col min="6667" max="6667" width="19.88671875" style="180" bestFit="1" customWidth="1"/>
    <col min="6668" max="6668" width="14.44140625" style="180" customWidth="1"/>
    <col min="6669" max="6670" width="24.88671875" style="180" bestFit="1" customWidth="1"/>
    <col min="6671" max="6671" width="24.44140625" style="180" bestFit="1" customWidth="1"/>
    <col min="6672" max="6672" width="24.88671875" style="180" bestFit="1" customWidth="1"/>
    <col min="6673" max="6912" width="9.109375" style="180"/>
    <col min="6913" max="6913" width="9.5546875" style="180" bestFit="1" customWidth="1"/>
    <col min="6914" max="6914" width="46.109375" style="180" bestFit="1" customWidth="1"/>
    <col min="6915" max="6915" width="15.44140625" style="180" bestFit="1" customWidth="1"/>
    <col min="6916" max="6916" width="20.5546875" style="180" customWidth="1"/>
    <col min="6917" max="6917" width="21" style="180" bestFit="1" customWidth="1"/>
    <col min="6918" max="6918" width="6.109375" style="180" bestFit="1" customWidth="1"/>
    <col min="6919" max="6919" width="22.88671875" style="180" customWidth="1"/>
    <col min="6920" max="6920" width="23.5546875" style="180" customWidth="1"/>
    <col min="6921" max="6921" width="26.88671875" style="180" customWidth="1"/>
    <col min="6922" max="6922" width="19" style="180" customWidth="1"/>
    <col min="6923" max="6923" width="19.88671875" style="180" bestFit="1" customWidth="1"/>
    <col min="6924" max="6924" width="14.44140625" style="180" customWidth="1"/>
    <col min="6925" max="6926" width="24.88671875" style="180" bestFit="1" customWidth="1"/>
    <col min="6927" max="6927" width="24.44140625" style="180" bestFit="1" customWidth="1"/>
    <col min="6928" max="6928" width="24.88671875" style="180" bestFit="1" customWidth="1"/>
    <col min="6929" max="7168" width="9.109375" style="180"/>
    <col min="7169" max="7169" width="9.5546875" style="180" bestFit="1" customWidth="1"/>
    <col min="7170" max="7170" width="46.109375" style="180" bestFit="1" customWidth="1"/>
    <col min="7171" max="7171" width="15.44140625" style="180" bestFit="1" customWidth="1"/>
    <col min="7172" max="7172" width="20.5546875" style="180" customWidth="1"/>
    <col min="7173" max="7173" width="21" style="180" bestFit="1" customWidth="1"/>
    <col min="7174" max="7174" width="6.109375" style="180" bestFit="1" customWidth="1"/>
    <col min="7175" max="7175" width="22.88671875" style="180" customWidth="1"/>
    <col min="7176" max="7176" width="23.5546875" style="180" customWidth="1"/>
    <col min="7177" max="7177" width="26.88671875" style="180" customWidth="1"/>
    <col min="7178" max="7178" width="19" style="180" customWidth="1"/>
    <col min="7179" max="7179" width="19.88671875" style="180" bestFit="1" customWidth="1"/>
    <col min="7180" max="7180" width="14.44140625" style="180" customWidth="1"/>
    <col min="7181" max="7182" width="24.88671875" style="180" bestFit="1" customWidth="1"/>
    <col min="7183" max="7183" width="24.44140625" style="180" bestFit="1" customWidth="1"/>
    <col min="7184" max="7184" width="24.88671875" style="180" bestFit="1" customWidth="1"/>
    <col min="7185" max="7424" width="9.109375" style="180"/>
    <col min="7425" max="7425" width="9.5546875" style="180" bestFit="1" customWidth="1"/>
    <col min="7426" max="7426" width="46.109375" style="180" bestFit="1" customWidth="1"/>
    <col min="7427" max="7427" width="15.44140625" style="180" bestFit="1" customWidth="1"/>
    <col min="7428" max="7428" width="20.5546875" style="180" customWidth="1"/>
    <col min="7429" max="7429" width="21" style="180" bestFit="1" customWidth="1"/>
    <col min="7430" max="7430" width="6.109375" style="180" bestFit="1" customWidth="1"/>
    <col min="7431" max="7431" width="22.88671875" style="180" customWidth="1"/>
    <col min="7432" max="7432" width="23.5546875" style="180" customWidth="1"/>
    <col min="7433" max="7433" width="26.88671875" style="180" customWidth="1"/>
    <col min="7434" max="7434" width="19" style="180" customWidth="1"/>
    <col min="7435" max="7435" width="19.88671875" style="180" bestFit="1" customWidth="1"/>
    <col min="7436" max="7436" width="14.44140625" style="180" customWidth="1"/>
    <col min="7437" max="7438" width="24.88671875" style="180" bestFit="1" customWidth="1"/>
    <col min="7439" max="7439" width="24.44140625" style="180" bestFit="1" customWidth="1"/>
    <col min="7440" max="7440" width="24.88671875" style="180" bestFit="1" customWidth="1"/>
    <col min="7441" max="7680" width="9.109375" style="180"/>
    <col min="7681" max="7681" width="9.5546875" style="180" bestFit="1" customWidth="1"/>
    <col min="7682" max="7682" width="46.109375" style="180" bestFit="1" customWidth="1"/>
    <col min="7683" max="7683" width="15.44140625" style="180" bestFit="1" customWidth="1"/>
    <col min="7684" max="7684" width="20.5546875" style="180" customWidth="1"/>
    <col min="7685" max="7685" width="21" style="180" bestFit="1" customWidth="1"/>
    <col min="7686" max="7686" width="6.109375" style="180" bestFit="1" customWidth="1"/>
    <col min="7687" max="7687" width="22.88671875" style="180" customWidth="1"/>
    <col min="7688" max="7688" width="23.5546875" style="180" customWidth="1"/>
    <col min="7689" max="7689" width="26.88671875" style="180" customWidth="1"/>
    <col min="7690" max="7690" width="19" style="180" customWidth="1"/>
    <col min="7691" max="7691" width="19.88671875" style="180" bestFit="1" customWidth="1"/>
    <col min="7692" max="7692" width="14.44140625" style="180" customWidth="1"/>
    <col min="7693" max="7694" width="24.88671875" style="180" bestFit="1" customWidth="1"/>
    <col min="7695" max="7695" width="24.44140625" style="180" bestFit="1" customWidth="1"/>
    <col min="7696" max="7696" width="24.88671875" style="180" bestFit="1" customWidth="1"/>
    <col min="7697" max="7936" width="9.109375" style="180"/>
    <col min="7937" max="7937" width="9.5546875" style="180" bestFit="1" customWidth="1"/>
    <col min="7938" max="7938" width="46.109375" style="180" bestFit="1" customWidth="1"/>
    <col min="7939" max="7939" width="15.44140625" style="180" bestFit="1" customWidth="1"/>
    <col min="7940" max="7940" width="20.5546875" style="180" customWidth="1"/>
    <col min="7941" max="7941" width="21" style="180" bestFit="1" customWidth="1"/>
    <col min="7942" max="7942" width="6.109375" style="180" bestFit="1" customWidth="1"/>
    <col min="7943" max="7943" width="22.88671875" style="180" customWidth="1"/>
    <col min="7944" max="7944" width="23.5546875" style="180" customWidth="1"/>
    <col min="7945" max="7945" width="26.88671875" style="180" customWidth="1"/>
    <col min="7946" max="7946" width="19" style="180" customWidth="1"/>
    <col min="7947" max="7947" width="19.88671875" style="180" bestFit="1" customWidth="1"/>
    <col min="7948" max="7948" width="14.44140625" style="180" customWidth="1"/>
    <col min="7949" max="7950" width="24.88671875" style="180" bestFit="1" customWidth="1"/>
    <col min="7951" max="7951" width="24.44140625" style="180" bestFit="1" customWidth="1"/>
    <col min="7952" max="7952" width="24.88671875" style="180" bestFit="1" customWidth="1"/>
    <col min="7953" max="8192" width="9.109375" style="180"/>
    <col min="8193" max="8193" width="9.5546875" style="180" bestFit="1" customWidth="1"/>
    <col min="8194" max="8194" width="46.109375" style="180" bestFit="1" customWidth="1"/>
    <col min="8195" max="8195" width="15.44140625" style="180" bestFit="1" customWidth="1"/>
    <col min="8196" max="8196" width="20.5546875" style="180" customWidth="1"/>
    <col min="8197" max="8197" width="21" style="180" bestFit="1" customWidth="1"/>
    <col min="8198" max="8198" width="6.109375" style="180" bestFit="1" customWidth="1"/>
    <col min="8199" max="8199" width="22.88671875" style="180" customWidth="1"/>
    <col min="8200" max="8200" width="23.5546875" style="180" customWidth="1"/>
    <col min="8201" max="8201" width="26.88671875" style="180" customWidth="1"/>
    <col min="8202" max="8202" width="19" style="180" customWidth="1"/>
    <col min="8203" max="8203" width="19.88671875" style="180" bestFit="1" customWidth="1"/>
    <col min="8204" max="8204" width="14.44140625" style="180" customWidth="1"/>
    <col min="8205" max="8206" width="24.88671875" style="180" bestFit="1" customWidth="1"/>
    <col min="8207" max="8207" width="24.44140625" style="180" bestFit="1" customWidth="1"/>
    <col min="8208" max="8208" width="24.88671875" style="180" bestFit="1" customWidth="1"/>
    <col min="8209" max="8448" width="9.109375" style="180"/>
    <col min="8449" max="8449" width="9.5546875" style="180" bestFit="1" customWidth="1"/>
    <col min="8450" max="8450" width="46.109375" style="180" bestFit="1" customWidth="1"/>
    <col min="8451" max="8451" width="15.44140625" style="180" bestFit="1" customWidth="1"/>
    <col min="8452" max="8452" width="20.5546875" style="180" customWidth="1"/>
    <col min="8453" max="8453" width="21" style="180" bestFit="1" customWidth="1"/>
    <col min="8454" max="8454" width="6.109375" style="180" bestFit="1" customWidth="1"/>
    <col min="8455" max="8455" width="22.88671875" style="180" customWidth="1"/>
    <col min="8456" max="8456" width="23.5546875" style="180" customWidth="1"/>
    <col min="8457" max="8457" width="26.88671875" style="180" customWidth="1"/>
    <col min="8458" max="8458" width="19" style="180" customWidth="1"/>
    <col min="8459" max="8459" width="19.88671875" style="180" bestFit="1" customWidth="1"/>
    <col min="8460" max="8460" width="14.44140625" style="180" customWidth="1"/>
    <col min="8461" max="8462" width="24.88671875" style="180" bestFit="1" customWidth="1"/>
    <col min="8463" max="8463" width="24.44140625" style="180" bestFit="1" customWidth="1"/>
    <col min="8464" max="8464" width="24.88671875" style="180" bestFit="1" customWidth="1"/>
    <col min="8465" max="8704" width="9.109375" style="180"/>
    <col min="8705" max="8705" width="9.5546875" style="180" bestFit="1" customWidth="1"/>
    <col min="8706" max="8706" width="46.109375" style="180" bestFit="1" customWidth="1"/>
    <col min="8707" max="8707" width="15.44140625" style="180" bestFit="1" customWidth="1"/>
    <col min="8708" max="8708" width="20.5546875" style="180" customWidth="1"/>
    <col min="8709" max="8709" width="21" style="180" bestFit="1" customWidth="1"/>
    <col min="8710" max="8710" width="6.109375" style="180" bestFit="1" customWidth="1"/>
    <col min="8711" max="8711" width="22.88671875" style="180" customWidth="1"/>
    <col min="8712" max="8712" width="23.5546875" style="180" customWidth="1"/>
    <col min="8713" max="8713" width="26.88671875" style="180" customWidth="1"/>
    <col min="8714" max="8714" width="19" style="180" customWidth="1"/>
    <col min="8715" max="8715" width="19.88671875" style="180" bestFit="1" customWidth="1"/>
    <col min="8716" max="8716" width="14.44140625" style="180" customWidth="1"/>
    <col min="8717" max="8718" width="24.88671875" style="180" bestFit="1" customWidth="1"/>
    <col min="8719" max="8719" width="24.44140625" style="180" bestFit="1" customWidth="1"/>
    <col min="8720" max="8720" width="24.88671875" style="180" bestFit="1" customWidth="1"/>
    <col min="8721" max="8960" width="9.109375" style="180"/>
    <col min="8961" max="8961" width="9.5546875" style="180" bestFit="1" customWidth="1"/>
    <col min="8962" max="8962" width="46.109375" style="180" bestFit="1" customWidth="1"/>
    <col min="8963" max="8963" width="15.44140625" style="180" bestFit="1" customWidth="1"/>
    <col min="8964" max="8964" width="20.5546875" style="180" customWidth="1"/>
    <col min="8965" max="8965" width="21" style="180" bestFit="1" customWidth="1"/>
    <col min="8966" max="8966" width="6.109375" style="180" bestFit="1" customWidth="1"/>
    <col min="8967" max="8967" width="22.88671875" style="180" customWidth="1"/>
    <col min="8968" max="8968" width="23.5546875" style="180" customWidth="1"/>
    <col min="8969" max="8969" width="26.88671875" style="180" customWidth="1"/>
    <col min="8970" max="8970" width="19" style="180" customWidth="1"/>
    <col min="8971" max="8971" width="19.88671875" style="180" bestFit="1" customWidth="1"/>
    <col min="8972" max="8972" width="14.44140625" style="180" customWidth="1"/>
    <col min="8973" max="8974" width="24.88671875" style="180" bestFit="1" customWidth="1"/>
    <col min="8975" max="8975" width="24.44140625" style="180" bestFit="1" customWidth="1"/>
    <col min="8976" max="8976" width="24.88671875" style="180" bestFit="1" customWidth="1"/>
    <col min="8977" max="9216" width="9.109375" style="180"/>
    <col min="9217" max="9217" width="9.5546875" style="180" bestFit="1" customWidth="1"/>
    <col min="9218" max="9218" width="46.109375" style="180" bestFit="1" customWidth="1"/>
    <col min="9219" max="9219" width="15.44140625" style="180" bestFit="1" customWidth="1"/>
    <col min="9220" max="9220" width="20.5546875" style="180" customWidth="1"/>
    <col min="9221" max="9221" width="21" style="180" bestFit="1" customWidth="1"/>
    <col min="9222" max="9222" width="6.109375" style="180" bestFit="1" customWidth="1"/>
    <col min="9223" max="9223" width="22.88671875" style="180" customWidth="1"/>
    <col min="9224" max="9224" width="23.5546875" style="180" customWidth="1"/>
    <col min="9225" max="9225" width="26.88671875" style="180" customWidth="1"/>
    <col min="9226" max="9226" width="19" style="180" customWidth="1"/>
    <col min="9227" max="9227" width="19.88671875" style="180" bestFit="1" customWidth="1"/>
    <col min="9228" max="9228" width="14.44140625" style="180" customWidth="1"/>
    <col min="9229" max="9230" width="24.88671875" style="180" bestFit="1" customWidth="1"/>
    <col min="9231" max="9231" width="24.44140625" style="180" bestFit="1" customWidth="1"/>
    <col min="9232" max="9232" width="24.88671875" style="180" bestFit="1" customWidth="1"/>
    <col min="9233" max="9472" width="9.109375" style="180"/>
    <col min="9473" max="9473" width="9.5546875" style="180" bestFit="1" customWidth="1"/>
    <col min="9474" max="9474" width="46.109375" style="180" bestFit="1" customWidth="1"/>
    <col min="9475" max="9475" width="15.44140625" style="180" bestFit="1" customWidth="1"/>
    <col min="9476" max="9476" width="20.5546875" style="180" customWidth="1"/>
    <col min="9477" max="9477" width="21" style="180" bestFit="1" customWidth="1"/>
    <col min="9478" max="9478" width="6.109375" style="180" bestFit="1" customWidth="1"/>
    <col min="9479" max="9479" width="22.88671875" style="180" customWidth="1"/>
    <col min="9480" max="9480" width="23.5546875" style="180" customWidth="1"/>
    <col min="9481" max="9481" width="26.88671875" style="180" customWidth="1"/>
    <col min="9482" max="9482" width="19" style="180" customWidth="1"/>
    <col min="9483" max="9483" width="19.88671875" style="180" bestFit="1" customWidth="1"/>
    <col min="9484" max="9484" width="14.44140625" style="180" customWidth="1"/>
    <col min="9485" max="9486" width="24.88671875" style="180" bestFit="1" customWidth="1"/>
    <col min="9487" max="9487" width="24.44140625" style="180" bestFit="1" customWidth="1"/>
    <col min="9488" max="9488" width="24.88671875" style="180" bestFit="1" customWidth="1"/>
    <col min="9489" max="9728" width="9.109375" style="180"/>
    <col min="9729" max="9729" width="9.5546875" style="180" bestFit="1" customWidth="1"/>
    <col min="9730" max="9730" width="46.109375" style="180" bestFit="1" customWidth="1"/>
    <col min="9731" max="9731" width="15.44140625" style="180" bestFit="1" customWidth="1"/>
    <col min="9732" max="9732" width="20.5546875" style="180" customWidth="1"/>
    <col min="9733" max="9733" width="21" style="180" bestFit="1" customWidth="1"/>
    <col min="9734" max="9734" width="6.109375" style="180" bestFit="1" customWidth="1"/>
    <col min="9735" max="9735" width="22.88671875" style="180" customWidth="1"/>
    <col min="9736" max="9736" width="23.5546875" style="180" customWidth="1"/>
    <col min="9737" max="9737" width="26.88671875" style="180" customWidth="1"/>
    <col min="9738" max="9738" width="19" style="180" customWidth="1"/>
    <col min="9739" max="9739" width="19.88671875" style="180" bestFit="1" customWidth="1"/>
    <col min="9740" max="9740" width="14.44140625" style="180" customWidth="1"/>
    <col min="9741" max="9742" width="24.88671875" style="180" bestFit="1" customWidth="1"/>
    <col min="9743" max="9743" width="24.44140625" style="180" bestFit="1" customWidth="1"/>
    <col min="9744" max="9744" width="24.88671875" style="180" bestFit="1" customWidth="1"/>
    <col min="9745" max="9984" width="9.109375" style="180"/>
    <col min="9985" max="9985" width="9.5546875" style="180" bestFit="1" customWidth="1"/>
    <col min="9986" max="9986" width="46.109375" style="180" bestFit="1" customWidth="1"/>
    <col min="9987" max="9987" width="15.44140625" style="180" bestFit="1" customWidth="1"/>
    <col min="9988" max="9988" width="20.5546875" style="180" customWidth="1"/>
    <col min="9989" max="9989" width="21" style="180" bestFit="1" customWidth="1"/>
    <col min="9990" max="9990" width="6.109375" style="180" bestFit="1" customWidth="1"/>
    <col min="9991" max="9991" width="22.88671875" style="180" customWidth="1"/>
    <col min="9992" max="9992" width="23.5546875" style="180" customWidth="1"/>
    <col min="9993" max="9993" width="26.88671875" style="180" customWidth="1"/>
    <col min="9994" max="9994" width="19" style="180" customWidth="1"/>
    <col min="9995" max="9995" width="19.88671875" style="180" bestFit="1" customWidth="1"/>
    <col min="9996" max="9996" width="14.44140625" style="180" customWidth="1"/>
    <col min="9997" max="9998" width="24.88671875" style="180" bestFit="1" customWidth="1"/>
    <col min="9999" max="9999" width="24.44140625" style="180" bestFit="1" customWidth="1"/>
    <col min="10000" max="10000" width="24.88671875" style="180" bestFit="1" customWidth="1"/>
    <col min="10001" max="10240" width="9.109375" style="180"/>
    <col min="10241" max="10241" width="9.5546875" style="180" bestFit="1" customWidth="1"/>
    <col min="10242" max="10242" width="46.109375" style="180" bestFit="1" customWidth="1"/>
    <col min="10243" max="10243" width="15.44140625" style="180" bestFit="1" customWidth="1"/>
    <col min="10244" max="10244" width="20.5546875" style="180" customWidth="1"/>
    <col min="10245" max="10245" width="21" style="180" bestFit="1" customWidth="1"/>
    <col min="10246" max="10246" width="6.109375" style="180" bestFit="1" customWidth="1"/>
    <col min="10247" max="10247" width="22.88671875" style="180" customWidth="1"/>
    <col min="10248" max="10248" width="23.5546875" style="180" customWidth="1"/>
    <col min="10249" max="10249" width="26.88671875" style="180" customWidth="1"/>
    <col min="10250" max="10250" width="19" style="180" customWidth="1"/>
    <col min="10251" max="10251" width="19.88671875" style="180" bestFit="1" customWidth="1"/>
    <col min="10252" max="10252" width="14.44140625" style="180" customWidth="1"/>
    <col min="10253" max="10254" width="24.88671875" style="180" bestFit="1" customWidth="1"/>
    <col min="10255" max="10255" width="24.44140625" style="180" bestFit="1" customWidth="1"/>
    <col min="10256" max="10256" width="24.88671875" style="180" bestFit="1" customWidth="1"/>
    <col min="10257" max="10496" width="9.109375" style="180"/>
    <col min="10497" max="10497" width="9.5546875" style="180" bestFit="1" customWidth="1"/>
    <col min="10498" max="10498" width="46.109375" style="180" bestFit="1" customWidth="1"/>
    <col min="10499" max="10499" width="15.44140625" style="180" bestFit="1" customWidth="1"/>
    <col min="10500" max="10500" width="20.5546875" style="180" customWidth="1"/>
    <col min="10501" max="10501" width="21" style="180" bestFit="1" customWidth="1"/>
    <col min="10502" max="10502" width="6.109375" style="180" bestFit="1" customWidth="1"/>
    <col min="10503" max="10503" width="22.88671875" style="180" customWidth="1"/>
    <col min="10504" max="10504" width="23.5546875" style="180" customWidth="1"/>
    <col min="10505" max="10505" width="26.88671875" style="180" customWidth="1"/>
    <col min="10506" max="10506" width="19" style="180" customWidth="1"/>
    <col min="10507" max="10507" width="19.88671875" style="180" bestFit="1" customWidth="1"/>
    <col min="10508" max="10508" width="14.44140625" style="180" customWidth="1"/>
    <col min="10509" max="10510" width="24.88671875" style="180" bestFit="1" customWidth="1"/>
    <col min="10511" max="10511" width="24.44140625" style="180" bestFit="1" customWidth="1"/>
    <col min="10512" max="10512" width="24.88671875" style="180" bestFit="1" customWidth="1"/>
    <col min="10513" max="10752" width="9.109375" style="180"/>
    <col min="10753" max="10753" width="9.5546875" style="180" bestFit="1" customWidth="1"/>
    <col min="10754" max="10754" width="46.109375" style="180" bestFit="1" customWidth="1"/>
    <col min="10755" max="10755" width="15.44140625" style="180" bestFit="1" customWidth="1"/>
    <col min="10756" max="10756" width="20.5546875" style="180" customWidth="1"/>
    <col min="10757" max="10757" width="21" style="180" bestFit="1" customWidth="1"/>
    <col min="10758" max="10758" width="6.109375" style="180" bestFit="1" customWidth="1"/>
    <col min="10759" max="10759" width="22.88671875" style="180" customWidth="1"/>
    <col min="10760" max="10760" width="23.5546875" style="180" customWidth="1"/>
    <col min="10761" max="10761" width="26.88671875" style="180" customWidth="1"/>
    <col min="10762" max="10762" width="19" style="180" customWidth="1"/>
    <col min="10763" max="10763" width="19.88671875" style="180" bestFit="1" customWidth="1"/>
    <col min="10764" max="10764" width="14.44140625" style="180" customWidth="1"/>
    <col min="10765" max="10766" width="24.88671875" style="180" bestFit="1" customWidth="1"/>
    <col min="10767" max="10767" width="24.44140625" style="180" bestFit="1" customWidth="1"/>
    <col min="10768" max="10768" width="24.88671875" style="180" bestFit="1" customWidth="1"/>
    <col min="10769" max="11008" width="9.109375" style="180"/>
    <col min="11009" max="11009" width="9.5546875" style="180" bestFit="1" customWidth="1"/>
    <col min="11010" max="11010" width="46.109375" style="180" bestFit="1" customWidth="1"/>
    <col min="11011" max="11011" width="15.44140625" style="180" bestFit="1" customWidth="1"/>
    <col min="11012" max="11012" width="20.5546875" style="180" customWidth="1"/>
    <col min="11013" max="11013" width="21" style="180" bestFit="1" customWidth="1"/>
    <col min="11014" max="11014" width="6.109375" style="180" bestFit="1" customWidth="1"/>
    <col min="11015" max="11015" width="22.88671875" style="180" customWidth="1"/>
    <col min="11016" max="11016" width="23.5546875" style="180" customWidth="1"/>
    <col min="11017" max="11017" width="26.88671875" style="180" customWidth="1"/>
    <col min="11018" max="11018" width="19" style="180" customWidth="1"/>
    <col min="11019" max="11019" width="19.88671875" style="180" bestFit="1" customWidth="1"/>
    <col min="11020" max="11020" width="14.44140625" style="180" customWidth="1"/>
    <col min="11021" max="11022" width="24.88671875" style="180" bestFit="1" customWidth="1"/>
    <col min="11023" max="11023" width="24.44140625" style="180" bestFit="1" customWidth="1"/>
    <col min="11024" max="11024" width="24.88671875" style="180" bestFit="1" customWidth="1"/>
    <col min="11025" max="11264" width="9.109375" style="180"/>
    <col min="11265" max="11265" width="9.5546875" style="180" bestFit="1" customWidth="1"/>
    <col min="11266" max="11266" width="46.109375" style="180" bestFit="1" customWidth="1"/>
    <col min="11267" max="11267" width="15.44140625" style="180" bestFit="1" customWidth="1"/>
    <col min="11268" max="11268" width="20.5546875" style="180" customWidth="1"/>
    <col min="11269" max="11269" width="21" style="180" bestFit="1" customWidth="1"/>
    <col min="11270" max="11270" width="6.109375" style="180" bestFit="1" customWidth="1"/>
    <col min="11271" max="11271" width="22.88671875" style="180" customWidth="1"/>
    <col min="11272" max="11272" width="23.5546875" style="180" customWidth="1"/>
    <col min="11273" max="11273" width="26.88671875" style="180" customWidth="1"/>
    <col min="11274" max="11274" width="19" style="180" customWidth="1"/>
    <col min="11275" max="11275" width="19.88671875" style="180" bestFit="1" customWidth="1"/>
    <col min="11276" max="11276" width="14.44140625" style="180" customWidth="1"/>
    <col min="11277" max="11278" width="24.88671875" style="180" bestFit="1" customWidth="1"/>
    <col min="11279" max="11279" width="24.44140625" style="180" bestFit="1" customWidth="1"/>
    <col min="11280" max="11280" width="24.88671875" style="180" bestFit="1" customWidth="1"/>
    <col min="11281" max="11520" width="9.109375" style="180"/>
    <col min="11521" max="11521" width="9.5546875" style="180" bestFit="1" customWidth="1"/>
    <col min="11522" max="11522" width="46.109375" style="180" bestFit="1" customWidth="1"/>
    <col min="11523" max="11523" width="15.44140625" style="180" bestFit="1" customWidth="1"/>
    <col min="11524" max="11524" width="20.5546875" style="180" customWidth="1"/>
    <col min="11525" max="11525" width="21" style="180" bestFit="1" customWidth="1"/>
    <col min="11526" max="11526" width="6.109375" style="180" bestFit="1" customWidth="1"/>
    <col min="11527" max="11527" width="22.88671875" style="180" customWidth="1"/>
    <col min="11528" max="11528" width="23.5546875" style="180" customWidth="1"/>
    <col min="11529" max="11529" width="26.88671875" style="180" customWidth="1"/>
    <col min="11530" max="11530" width="19" style="180" customWidth="1"/>
    <col min="11531" max="11531" width="19.88671875" style="180" bestFit="1" customWidth="1"/>
    <col min="11532" max="11532" width="14.44140625" style="180" customWidth="1"/>
    <col min="11533" max="11534" width="24.88671875" style="180" bestFit="1" customWidth="1"/>
    <col min="11535" max="11535" width="24.44140625" style="180" bestFit="1" customWidth="1"/>
    <col min="11536" max="11536" width="24.88671875" style="180" bestFit="1" customWidth="1"/>
    <col min="11537" max="11776" width="9.109375" style="180"/>
    <col min="11777" max="11777" width="9.5546875" style="180" bestFit="1" customWidth="1"/>
    <col min="11778" max="11778" width="46.109375" style="180" bestFit="1" customWidth="1"/>
    <col min="11779" max="11779" width="15.44140625" style="180" bestFit="1" customWidth="1"/>
    <col min="11780" max="11780" width="20.5546875" style="180" customWidth="1"/>
    <col min="11781" max="11781" width="21" style="180" bestFit="1" customWidth="1"/>
    <col min="11782" max="11782" width="6.109375" style="180" bestFit="1" customWidth="1"/>
    <col min="11783" max="11783" width="22.88671875" style="180" customWidth="1"/>
    <col min="11784" max="11784" width="23.5546875" style="180" customWidth="1"/>
    <col min="11785" max="11785" width="26.88671875" style="180" customWidth="1"/>
    <col min="11786" max="11786" width="19" style="180" customWidth="1"/>
    <col min="11787" max="11787" width="19.88671875" style="180" bestFit="1" customWidth="1"/>
    <col min="11788" max="11788" width="14.44140625" style="180" customWidth="1"/>
    <col min="11789" max="11790" width="24.88671875" style="180" bestFit="1" customWidth="1"/>
    <col min="11791" max="11791" width="24.44140625" style="180" bestFit="1" customWidth="1"/>
    <col min="11792" max="11792" width="24.88671875" style="180" bestFit="1" customWidth="1"/>
    <col min="11793" max="12032" width="9.109375" style="180"/>
    <col min="12033" max="12033" width="9.5546875" style="180" bestFit="1" customWidth="1"/>
    <col min="12034" max="12034" width="46.109375" style="180" bestFit="1" customWidth="1"/>
    <col min="12035" max="12035" width="15.44140625" style="180" bestFit="1" customWidth="1"/>
    <col min="12036" max="12036" width="20.5546875" style="180" customWidth="1"/>
    <col min="12037" max="12037" width="21" style="180" bestFit="1" customWidth="1"/>
    <col min="12038" max="12038" width="6.109375" style="180" bestFit="1" customWidth="1"/>
    <col min="12039" max="12039" width="22.88671875" style="180" customWidth="1"/>
    <col min="12040" max="12040" width="23.5546875" style="180" customWidth="1"/>
    <col min="12041" max="12041" width="26.88671875" style="180" customWidth="1"/>
    <col min="12042" max="12042" width="19" style="180" customWidth="1"/>
    <col min="12043" max="12043" width="19.88671875" style="180" bestFit="1" customWidth="1"/>
    <col min="12044" max="12044" width="14.44140625" style="180" customWidth="1"/>
    <col min="12045" max="12046" width="24.88671875" style="180" bestFit="1" customWidth="1"/>
    <col min="12047" max="12047" width="24.44140625" style="180" bestFit="1" customWidth="1"/>
    <col min="12048" max="12048" width="24.88671875" style="180" bestFit="1" customWidth="1"/>
    <col min="12049" max="12288" width="9.109375" style="180"/>
    <col min="12289" max="12289" width="9.5546875" style="180" bestFit="1" customWidth="1"/>
    <col min="12290" max="12290" width="46.109375" style="180" bestFit="1" customWidth="1"/>
    <col min="12291" max="12291" width="15.44140625" style="180" bestFit="1" customWidth="1"/>
    <col min="12292" max="12292" width="20.5546875" style="180" customWidth="1"/>
    <col min="12293" max="12293" width="21" style="180" bestFit="1" customWidth="1"/>
    <col min="12294" max="12294" width="6.109375" style="180" bestFit="1" customWidth="1"/>
    <col min="12295" max="12295" width="22.88671875" style="180" customWidth="1"/>
    <col min="12296" max="12296" width="23.5546875" style="180" customWidth="1"/>
    <col min="12297" max="12297" width="26.88671875" style="180" customWidth="1"/>
    <col min="12298" max="12298" width="19" style="180" customWidth="1"/>
    <col min="12299" max="12299" width="19.88671875" style="180" bestFit="1" customWidth="1"/>
    <col min="12300" max="12300" width="14.44140625" style="180" customWidth="1"/>
    <col min="12301" max="12302" width="24.88671875" style="180" bestFit="1" customWidth="1"/>
    <col min="12303" max="12303" width="24.44140625" style="180" bestFit="1" customWidth="1"/>
    <col min="12304" max="12304" width="24.88671875" style="180" bestFit="1" customWidth="1"/>
    <col min="12305" max="12544" width="9.109375" style="180"/>
    <col min="12545" max="12545" width="9.5546875" style="180" bestFit="1" customWidth="1"/>
    <col min="12546" max="12546" width="46.109375" style="180" bestFit="1" customWidth="1"/>
    <col min="12547" max="12547" width="15.44140625" style="180" bestFit="1" customWidth="1"/>
    <col min="12548" max="12548" width="20.5546875" style="180" customWidth="1"/>
    <col min="12549" max="12549" width="21" style="180" bestFit="1" customWidth="1"/>
    <col min="12550" max="12550" width="6.109375" style="180" bestFit="1" customWidth="1"/>
    <col min="12551" max="12551" width="22.88671875" style="180" customWidth="1"/>
    <col min="12552" max="12552" width="23.5546875" style="180" customWidth="1"/>
    <col min="12553" max="12553" width="26.88671875" style="180" customWidth="1"/>
    <col min="12554" max="12554" width="19" style="180" customWidth="1"/>
    <col min="12555" max="12555" width="19.88671875" style="180" bestFit="1" customWidth="1"/>
    <col min="12556" max="12556" width="14.44140625" style="180" customWidth="1"/>
    <col min="12557" max="12558" width="24.88671875" style="180" bestFit="1" customWidth="1"/>
    <col min="12559" max="12559" width="24.44140625" style="180" bestFit="1" customWidth="1"/>
    <col min="12560" max="12560" width="24.88671875" style="180" bestFit="1" customWidth="1"/>
    <col min="12561" max="12800" width="9.109375" style="180"/>
    <col min="12801" max="12801" width="9.5546875" style="180" bestFit="1" customWidth="1"/>
    <col min="12802" max="12802" width="46.109375" style="180" bestFit="1" customWidth="1"/>
    <col min="12803" max="12803" width="15.44140625" style="180" bestFit="1" customWidth="1"/>
    <col min="12804" max="12804" width="20.5546875" style="180" customWidth="1"/>
    <col min="12805" max="12805" width="21" style="180" bestFit="1" customWidth="1"/>
    <col min="12806" max="12806" width="6.109375" style="180" bestFit="1" customWidth="1"/>
    <col min="12807" max="12807" width="22.88671875" style="180" customWidth="1"/>
    <col min="12808" max="12808" width="23.5546875" style="180" customWidth="1"/>
    <col min="12809" max="12809" width="26.88671875" style="180" customWidth="1"/>
    <col min="12810" max="12810" width="19" style="180" customWidth="1"/>
    <col min="12811" max="12811" width="19.88671875" style="180" bestFit="1" customWidth="1"/>
    <col min="12812" max="12812" width="14.44140625" style="180" customWidth="1"/>
    <col min="12813" max="12814" width="24.88671875" style="180" bestFit="1" customWidth="1"/>
    <col min="12815" max="12815" width="24.44140625" style="180" bestFit="1" customWidth="1"/>
    <col min="12816" max="12816" width="24.88671875" style="180" bestFit="1" customWidth="1"/>
    <col min="12817" max="13056" width="9.109375" style="180"/>
    <col min="13057" max="13057" width="9.5546875" style="180" bestFit="1" customWidth="1"/>
    <col min="13058" max="13058" width="46.109375" style="180" bestFit="1" customWidth="1"/>
    <col min="13059" max="13059" width="15.44140625" style="180" bestFit="1" customWidth="1"/>
    <col min="13060" max="13060" width="20.5546875" style="180" customWidth="1"/>
    <col min="13061" max="13061" width="21" style="180" bestFit="1" customWidth="1"/>
    <col min="13062" max="13062" width="6.109375" style="180" bestFit="1" customWidth="1"/>
    <col min="13063" max="13063" width="22.88671875" style="180" customWidth="1"/>
    <col min="13064" max="13064" width="23.5546875" style="180" customWidth="1"/>
    <col min="13065" max="13065" width="26.88671875" style="180" customWidth="1"/>
    <col min="13066" max="13066" width="19" style="180" customWidth="1"/>
    <col min="13067" max="13067" width="19.88671875" style="180" bestFit="1" customWidth="1"/>
    <col min="13068" max="13068" width="14.44140625" style="180" customWidth="1"/>
    <col min="13069" max="13070" width="24.88671875" style="180" bestFit="1" customWidth="1"/>
    <col min="13071" max="13071" width="24.44140625" style="180" bestFit="1" customWidth="1"/>
    <col min="13072" max="13072" width="24.88671875" style="180" bestFit="1" customWidth="1"/>
    <col min="13073" max="13312" width="9.109375" style="180"/>
    <col min="13313" max="13313" width="9.5546875" style="180" bestFit="1" customWidth="1"/>
    <col min="13314" max="13314" width="46.109375" style="180" bestFit="1" customWidth="1"/>
    <col min="13315" max="13315" width="15.44140625" style="180" bestFit="1" customWidth="1"/>
    <col min="13316" max="13316" width="20.5546875" style="180" customWidth="1"/>
    <col min="13317" max="13317" width="21" style="180" bestFit="1" customWidth="1"/>
    <col min="13318" max="13318" width="6.109375" style="180" bestFit="1" customWidth="1"/>
    <col min="13319" max="13319" width="22.88671875" style="180" customWidth="1"/>
    <col min="13320" max="13320" width="23.5546875" style="180" customWidth="1"/>
    <col min="13321" max="13321" width="26.88671875" style="180" customWidth="1"/>
    <col min="13322" max="13322" width="19" style="180" customWidth="1"/>
    <col min="13323" max="13323" width="19.88671875" style="180" bestFit="1" customWidth="1"/>
    <col min="13324" max="13324" width="14.44140625" style="180" customWidth="1"/>
    <col min="13325" max="13326" width="24.88671875" style="180" bestFit="1" customWidth="1"/>
    <col min="13327" max="13327" width="24.44140625" style="180" bestFit="1" customWidth="1"/>
    <col min="13328" max="13328" width="24.88671875" style="180" bestFit="1" customWidth="1"/>
    <col min="13329" max="13568" width="9.109375" style="180"/>
    <col min="13569" max="13569" width="9.5546875" style="180" bestFit="1" customWidth="1"/>
    <col min="13570" max="13570" width="46.109375" style="180" bestFit="1" customWidth="1"/>
    <col min="13571" max="13571" width="15.44140625" style="180" bestFit="1" customWidth="1"/>
    <col min="13572" max="13572" width="20.5546875" style="180" customWidth="1"/>
    <col min="13573" max="13573" width="21" style="180" bestFit="1" customWidth="1"/>
    <col min="13574" max="13574" width="6.109375" style="180" bestFit="1" customWidth="1"/>
    <col min="13575" max="13575" width="22.88671875" style="180" customWidth="1"/>
    <col min="13576" max="13576" width="23.5546875" style="180" customWidth="1"/>
    <col min="13577" max="13577" width="26.88671875" style="180" customWidth="1"/>
    <col min="13578" max="13578" width="19" style="180" customWidth="1"/>
    <col min="13579" max="13579" width="19.88671875" style="180" bestFit="1" customWidth="1"/>
    <col min="13580" max="13580" width="14.44140625" style="180" customWidth="1"/>
    <col min="13581" max="13582" width="24.88671875" style="180" bestFit="1" customWidth="1"/>
    <col min="13583" max="13583" width="24.44140625" style="180" bestFit="1" customWidth="1"/>
    <col min="13584" max="13584" width="24.88671875" style="180" bestFit="1" customWidth="1"/>
    <col min="13585" max="13824" width="9.109375" style="180"/>
    <col min="13825" max="13825" width="9.5546875" style="180" bestFit="1" customWidth="1"/>
    <col min="13826" max="13826" width="46.109375" style="180" bestFit="1" customWidth="1"/>
    <col min="13827" max="13827" width="15.44140625" style="180" bestFit="1" customWidth="1"/>
    <col min="13828" max="13828" width="20.5546875" style="180" customWidth="1"/>
    <col min="13829" max="13829" width="21" style="180" bestFit="1" customWidth="1"/>
    <col min="13830" max="13830" width="6.109375" style="180" bestFit="1" customWidth="1"/>
    <col min="13831" max="13831" width="22.88671875" style="180" customWidth="1"/>
    <col min="13832" max="13832" width="23.5546875" style="180" customWidth="1"/>
    <col min="13833" max="13833" width="26.88671875" style="180" customWidth="1"/>
    <col min="13834" max="13834" width="19" style="180" customWidth="1"/>
    <col min="13835" max="13835" width="19.88671875" style="180" bestFit="1" customWidth="1"/>
    <col min="13836" max="13836" width="14.44140625" style="180" customWidth="1"/>
    <col min="13837" max="13838" width="24.88671875" style="180" bestFit="1" customWidth="1"/>
    <col min="13839" max="13839" width="24.44140625" style="180" bestFit="1" customWidth="1"/>
    <col min="13840" max="13840" width="24.88671875" style="180" bestFit="1" customWidth="1"/>
    <col min="13841" max="14080" width="9.109375" style="180"/>
    <col min="14081" max="14081" width="9.5546875" style="180" bestFit="1" customWidth="1"/>
    <col min="14082" max="14082" width="46.109375" style="180" bestFit="1" customWidth="1"/>
    <col min="14083" max="14083" width="15.44140625" style="180" bestFit="1" customWidth="1"/>
    <col min="14084" max="14084" width="20.5546875" style="180" customWidth="1"/>
    <col min="14085" max="14085" width="21" style="180" bestFit="1" customWidth="1"/>
    <col min="14086" max="14086" width="6.109375" style="180" bestFit="1" customWidth="1"/>
    <col min="14087" max="14087" width="22.88671875" style="180" customWidth="1"/>
    <col min="14088" max="14088" width="23.5546875" style="180" customWidth="1"/>
    <col min="14089" max="14089" width="26.88671875" style="180" customWidth="1"/>
    <col min="14090" max="14090" width="19" style="180" customWidth="1"/>
    <col min="14091" max="14091" width="19.88671875" style="180" bestFit="1" customWidth="1"/>
    <col min="14092" max="14092" width="14.44140625" style="180" customWidth="1"/>
    <col min="14093" max="14094" width="24.88671875" style="180" bestFit="1" customWidth="1"/>
    <col min="14095" max="14095" width="24.44140625" style="180" bestFit="1" customWidth="1"/>
    <col min="14096" max="14096" width="24.88671875" style="180" bestFit="1" customWidth="1"/>
    <col min="14097" max="14336" width="9.109375" style="180"/>
    <col min="14337" max="14337" width="9.5546875" style="180" bestFit="1" customWidth="1"/>
    <col min="14338" max="14338" width="46.109375" style="180" bestFit="1" customWidth="1"/>
    <col min="14339" max="14339" width="15.44140625" style="180" bestFit="1" customWidth="1"/>
    <col min="14340" max="14340" width="20.5546875" style="180" customWidth="1"/>
    <col min="14341" max="14341" width="21" style="180" bestFit="1" customWidth="1"/>
    <col min="14342" max="14342" width="6.109375" style="180" bestFit="1" customWidth="1"/>
    <col min="14343" max="14343" width="22.88671875" style="180" customWidth="1"/>
    <col min="14344" max="14344" width="23.5546875" style="180" customWidth="1"/>
    <col min="14345" max="14345" width="26.88671875" style="180" customWidth="1"/>
    <col min="14346" max="14346" width="19" style="180" customWidth="1"/>
    <col min="14347" max="14347" width="19.88671875" style="180" bestFit="1" customWidth="1"/>
    <col min="14348" max="14348" width="14.44140625" style="180" customWidth="1"/>
    <col min="14349" max="14350" width="24.88671875" style="180" bestFit="1" customWidth="1"/>
    <col min="14351" max="14351" width="24.44140625" style="180" bestFit="1" customWidth="1"/>
    <col min="14352" max="14352" width="24.88671875" style="180" bestFit="1" customWidth="1"/>
    <col min="14353" max="14592" width="9.109375" style="180"/>
    <col min="14593" max="14593" width="9.5546875" style="180" bestFit="1" customWidth="1"/>
    <col min="14594" max="14594" width="46.109375" style="180" bestFit="1" customWidth="1"/>
    <col min="14595" max="14595" width="15.44140625" style="180" bestFit="1" customWidth="1"/>
    <col min="14596" max="14596" width="20.5546875" style="180" customWidth="1"/>
    <col min="14597" max="14597" width="21" style="180" bestFit="1" customWidth="1"/>
    <col min="14598" max="14598" width="6.109375" style="180" bestFit="1" customWidth="1"/>
    <col min="14599" max="14599" width="22.88671875" style="180" customWidth="1"/>
    <col min="14600" max="14600" width="23.5546875" style="180" customWidth="1"/>
    <col min="14601" max="14601" width="26.88671875" style="180" customWidth="1"/>
    <col min="14602" max="14602" width="19" style="180" customWidth="1"/>
    <col min="14603" max="14603" width="19.88671875" style="180" bestFit="1" customWidth="1"/>
    <col min="14604" max="14604" width="14.44140625" style="180" customWidth="1"/>
    <col min="14605" max="14606" width="24.88671875" style="180" bestFit="1" customWidth="1"/>
    <col min="14607" max="14607" width="24.44140625" style="180" bestFit="1" customWidth="1"/>
    <col min="14608" max="14608" width="24.88671875" style="180" bestFit="1" customWidth="1"/>
    <col min="14609" max="14848" width="9.109375" style="180"/>
    <col min="14849" max="14849" width="9.5546875" style="180" bestFit="1" customWidth="1"/>
    <col min="14850" max="14850" width="46.109375" style="180" bestFit="1" customWidth="1"/>
    <col min="14851" max="14851" width="15.44140625" style="180" bestFit="1" customWidth="1"/>
    <col min="14852" max="14852" width="20.5546875" style="180" customWidth="1"/>
    <col min="14853" max="14853" width="21" style="180" bestFit="1" customWidth="1"/>
    <col min="14854" max="14854" width="6.109375" style="180" bestFit="1" customWidth="1"/>
    <col min="14855" max="14855" width="22.88671875" style="180" customWidth="1"/>
    <col min="14856" max="14856" width="23.5546875" style="180" customWidth="1"/>
    <col min="14857" max="14857" width="26.88671875" style="180" customWidth="1"/>
    <col min="14858" max="14858" width="19" style="180" customWidth="1"/>
    <col min="14859" max="14859" width="19.88671875" style="180" bestFit="1" customWidth="1"/>
    <col min="14860" max="14860" width="14.44140625" style="180" customWidth="1"/>
    <col min="14861" max="14862" width="24.88671875" style="180" bestFit="1" customWidth="1"/>
    <col min="14863" max="14863" width="24.44140625" style="180" bestFit="1" customWidth="1"/>
    <col min="14864" max="14864" width="24.88671875" style="180" bestFit="1" customWidth="1"/>
    <col min="14865" max="15104" width="9.109375" style="180"/>
    <col min="15105" max="15105" width="9.5546875" style="180" bestFit="1" customWidth="1"/>
    <col min="15106" max="15106" width="46.109375" style="180" bestFit="1" customWidth="1"/>
    <col min="15107" max="15107" width="15.44140625" style="180" bestFit="1" customWidth="1"/>
    <col min="15108" max="15108" width="20.5546875" style="180" customWidth="1"/>
    <col min="15109" max="15109" width="21" style="180" bestFit="1" customWidth="1"/>
    <col min="15110" max="15110" width="6.109375" style="180" bestFit="1" customWidth="1"/>
    <col min="15111" max="15111" width="22.88671875" style="180" customWidth="1"/>
    <col min="15112" max="15112" width="23.5546875" style="180" customWidth="1"/>
    <col min="15113" max="15113" width="26.88671875" style="180" customWidth="1"/>
    <col min="15114" max="15114" width="19" style="180" customWidth="1"/>
    <col min="15115" max="15115" width="19.88671875" style="180" bestFit="1" customWidth="1"/>
    <col min="15116" max="15116" width="14.44140625" style="180" customWidth="1"/>
    <col min="15117" max="15118" width="24.88671875" style="180" bestFit="1" customWidth="1"/>
    <col min="15119" max="15119" width="24.44140625" style="180" bestFit="1" customWidth="1"/>
    <col min="15120" max="15120" width="24.88671875" style="180" bestFit="1" customWidth="1"/>
    <col min="15121" max="15360" width="9.109375" style="180"/>
    <col min="15361" max="15361" width="9.5546875" style="180" bestFit="1" customWidth="1"/>
    <col min="15362" max="15362" width="46.109375" style="180" bestFit="1" customWidth="1"/>
    <col min="15363" max="15363" width="15.44140625" style="180" bestFit="1" customWidth="1"/>
    <col min="15364" max="15364" width="20.5546875" style="180" customWidth="1"/>
    <col min="15365" max="15365" width="21" style="180" bestFit="1" customWidth="1"/>
    <col min="15366" max="15366" width="6.109375" style="180" bestFit="1" customWidth="1"/>
    <col min="15367" max="15367" width="22.88671875" style="180" customWidth="1"/>
    <col min="15368" max="15368" width="23.5546875" style="180" customWidth="1"/>
    <col min="15369" max="15369" width="26.88671875" style="180" customWidth="1"/>
    <col min="15370" max="15370" width="19" style="180" customWidth="1"/>
    <col min="15371" max="15371" width="19.88671875" style="180" bestFit="1" customWidth="1"/>
    <col min="15372" max="15372" width="14.44140625" style="180" customWidth="1"/>
    <col min="15373" max="15374" width="24.88671875" style="180" bestFit="1" customWidth="1"/>
    <col min="15375" max="15375" width="24.44140625" style="180" bestFit="1" customWidth="1"/>
    <col min="15376" max="15376" width="24.88671875" style="180" bestFit="1" customWidth="1"/>
    <col min="15377" max="15616" width="9.109375" style="180"/>
    <col min="15617" max="15617" width="9.5546875" style="180" bestFit="1" customWidth="1"/>
    <col min="15618" max="15618" width="46.109375" style="180" bestFit="1" customWidth="1"/>
    <col min="15619" max="15619" width="15.44140625" style="180" bestFit="1" customWidth="1"/>
    <col min="15620" max="15620" width="20.5546875" style="180" customWidth="1"/>
    <col min="15621" max="15621" width="21" style="180" bestFit="1" customWidth="1"/>
    <col min="15622" max="15622" width="6.109375" style="180" bestFit="1" customWidth="1"/>
    <col min="15623" max="15623" width="22.88671875" style="180" customWidth="1"/>
    <col min="15624" max="15624" width="23.5546875" style="180" customWidth="1"/>
    <col min="15625" max="15625" width="26.88671875" style="180" customWidth="1"/>
    <col min="15626" max="15626" width="19" style="180" customWidth="1"/>
    <col min="15627" max="15627" width="19.88671875" style="180" bestFit="1" customWidth="1"/>
    <col min="15628" max="15628" width="14.44140625" style="180" customWidth="1"/>
    <col min="15629" max="15630" width="24.88671875" style="180" bestFit="1" customWidth="1"/>
    <col min="15631" max="15631" width="24.44140625" style="180" bestFit="1" customWidth="1"/>
    <col min="15632" max="15632" width="24.88671875" style="180" bestFit="1" customWidth="1"/>
    <col min="15633" max="15872" width="9.109375" style="180"/>
    <col min="15873" max="15873" width="9.5546875" style="180" bestFit="1" customWidth="1"/>
    <col min="15874" max="15874" width="46.109375" style="180" bestFit="1" customWidth="1"/>
    <col min="15875" max="15875" width="15.44140625" style="180" bestFit="1" customWidth="1"/>
    <col min="15876" max="15876" width="20.5546875" style="180" customWidth="1"/>
    <col min="15877" max="15877" width="21" style="180" bestFit="1" customWidth="1"/>
    <col min="15878" max="15878" width="6.109375" style="180" bestFit="1" customWidth="1"/>
    <col min="15879" max="15879" width="22.88671875" style="180" customWidth="1"/>
    <col min="15880" max="15880" width="23.5546875" style="180" customWidth="1"/>
    <col min="15881" max="15881" width="26.88671875" style="180" customWidth="1"/>
    <col min="15882" max="15882" width="19" style="180" customWidth="1"/>
    <col min="15883" max="15883" width="19.88671875" style="180" bestFit="1" customWidth="1"/>
    <col min="15884" max="15884" width="14.44140625" style="180" customWidth="1"/>
    <col min="15885" max="15886" width="24.88671875" style="180" bestFit="1" customWidth="1"/>
    <col min="15887" max="15887" width="24.44140625" style="180" bestFit="1" customWidth="1"/>
    <col min="15888" max="15888" width="24.88671875" style="180" bestFit="1" customWidth="1"/>
    <col min="15889" max="16128" width="9.109375" style="180"/>
    <col min="16129" max="16129" width="9.5546875" style="180" bestFit="1" customWidth="1"/>
    <col min="16130" max="16130" width="46.109375" style="180" bestFit="1" customWidth="1"/>
    <col min="16131" max="16131" width="15.44140625" style="180" bestFit="1" customWidth="1"/>
    <col min="16132" max="16132" width="20.5546875" style="180" customWidth="1"/>
    <col min="16133" max="16133" width="21" style="180" bestFit="1" customWidth="1"/>
    <col min="16134" max="16134" width="6.109375" style="180" bestFit="1" customWidth="1"/>
    <col min="16135" max="16135" width="22.88671875" style="180" customWidth="1"/>
    <col min="16136" max="16136" width="23.5546875" style="180" customWidth="1"/>
    <col min="16137" max="16137" width="26.88671875" style="180" customWidth="1"/>
    <col min="16138" max="16138" width="19" style="180" customWidth="1"/>
    <col min="16139" max="16139" width="19.88671875" style="180" bestFit="1" customWidth="1"/>
    <col min="16140" max="16140" width="14.44140625" style="180" customWidth="1"/>
    <col min="16141" max="16142" width="24.88671875" style="180" bestFit="1" customWidth="1"/>
    <col min="16143" max="16143" width="24.44140625" style="180" bestFit="1" customWidth="1"/>
    <col min="16144" max="16144" width="24.88671875" style="180" bestFit="1" customWidth="1"/>
    <col min="16145"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4"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3.2"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3.2"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3.2"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399999999999999"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1892</v>
      </c>
      <c r="B104" s="199" t="s">
        <v>1893</v>
      </c>
      <c r="C104" s="200" t="s">
        <v>423</v>
      </c>
      <c r="D104" s="200" t="s">
        <v>1894</v>
      </c>
      <c r="E104" s="200" t="s">
        <v>1895</v>
      </c>
      <c r="F104" s="200" t="s">
        <v>1896</v>
      </c>
      <c r="G104" s="199" t="s">
        <v>1897</v>
      </c>
      <c r="H104" s="199" t="s">
        <v>1898</v>
      </c>
      <c r="I104" s="200" t="s">
        <v>1899</v>
      </c>
      <c r="J104" s="200" t="s">
        <v>427</v>
      </c>
      <c r="K104" s="200" t="s">
        <v>1899</v>
      </c>
      <c r="L104" s="201">
        <v>421905607646</v>
      </c>
      <c r="M104" s="200" t="s">
        <v>1900</v>
      </c>
      <c r="N104" s="200"/>
      <c r="O104" s="278"/>
      <c r="P104" s="317"/>
    </row>
    <row r="105" spans="1:16" x14ac:dyDescent="0.2">
      <c r="A105" s="198" t="s">
        <v>1901</v>
      </c>
      <c r="B105" s="199" t="s">
        <v>1902</v>
      </c>
      <c r="C105" s="200" t="s">
        <v>423</v>
      </c>
      <c r="D105" s="199" t="s">
        <v>1903</v>
      </c>
      <c r="E105" s="199" t="s">
        <v>1904</v>
      </c>
      <c r="F105" s="199" t="s">
        <v>1905</v>
      </c>
      <c r="G105" s="265" t="s">
        <v>1906</v>
      </c>
      <c r="H105" s="199" t="s">
        <v>1907</v>
      </c>
      <c r="I105" s="199" t="s">
        <v>1908</v>
      </c>
      <c r="J105" s="199" t="s">
        <v>425</v>
      </c>
      <c r="K105" s="199" t="s">
        <v>1909</v>
      </c>
      <c r="L105" s="201">
        <v>421907344996</v>
      </c>
      <c r="M105" s="199" t="s">
        <v>1910</v>
      </c>
      <c r="N105" s="199"/>
      <c r="O105" s="199"/>
      <c r="P105" s="199"/>
    </row>
    <row r="106" spans="1:16" x14ac:dyDescent="0.2">
      <c r="A106" s="198" t="s">
        <v>1911</v>
      </c>
      <c r="B106" s="199" t="s">
        <v>1912</v>
      </c>
      <c r="C106" s="200" t="s">
        <v>423</v>
      </c>
      <c r="D106" s="199" t="s">
        <v>1913</v>
      </c>
      <c r="E106" s="199" t="s">
        <v>430</v>
      </c>
      <c r="F106" s="199" t="s">
        <v>437</v>
      </c>
      <c r="G106" s="318" t="s">
        <v>1914</v>
      </c>
      <c r="H106" s="199" t="s">
        <v>1915</v>
      </c>
      <c r="I106" s="199" t="s">
        <v>1916</v>
      </c>
      <c r="J106" s="199" t="s">
        <v>427</v>
      </c>
      <c r="K106" s="199" t="s">
        <v>1916</v>
      </c>
      <c r="L106" s="201">
        <v>421903919943</v>
      </c>
      <c r="M106" s="199" t="s">
        <v>1917</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1918</v>
      </c>
      <c r="B108" s="199" t="s">
        <v>1919</v>
      </c>
      <c r="C108" s="200" t="s">
        <v>423</v>
      </c>
      <c r="D108" s="199" t="s">
        <v>1920</v>
      </c>
      <c r="E108" s="199" t="s">
        <v>430</v>
      </c>
      <c r="F108" s="199" t="s">
        <v>1921</v>
      </c>
      <c r="G108" s="199" t="s">
        <v>1922</v>
      </c>
      <c r="H108" s="199" t="s">
        <v>1923</v>
      </c>
      <c r="I108" s="199" t="s">
        <v>1924</v>
      </c>
      <c r="J108" s="199" t="s">
        <v>427</v>
      </c>
      <c r="K108" s="199" t="s">
        <v>1925</v>
      </c>
      <c r="L108" s="201">
        <v>421903204367</v>
      </c>
      <c r="M108" s="199" t="s">
        <v>1926</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1927</v>
      </c>
      <c r="J109" s="199" t="s">
        <v>2702</v>
      </c>
      <c r="K109" s="199" t="s">
        <v>1928</v>
      </c>
      <c r="L109" s="201">
        <v>421911865045</v>
      </c>
      <c r="M109" s="199" t="s">
        <v>562</v>
      </c>
      <c r="N109" s="199"/>
      <c r="O109" s="199"/>
      <c r="P109" s="199" t="s">
        <v>1413</v>
      </c>
    </row>
    <row r="110" spans="1:16" x14ac:dyDescent="0.2">
      <c r="A110" s="198" t="s">
        <v>563</v>
      </c>
      <c r="B110" s="199" t="s">
        <v>564</v>
      </c>
      <c r="C110" s="200" t="s">
        <v>423</v>
      </c>
      <c r="D110" s="200" t="s">
        <v>474</v>
      </c>
      <c r="E110" s="200" t="s">
        <v>430</v>
      </c>
      <c r="F110" s="200" t="s">
        <v>525</v>
      </c>
      <c r="G110" s="199" t="s">
        <v>565</v>
      </c>
      <c r="H110" s="265" t="s">
        <v>566</v>
      </c>
      <c r="I110" s="200" t="s">
        <v>1368</v>
      </c>
      <c r="J110" s="200" t="s">
        <v>838</v>
      </c>
      <c r="K110" s="200" t="s">
        <v>567</v>
      </c>
      <c r="L110" s="201">
        <v>421915177492</v>
      </c>
      <c r="M110" s="200" t="s">
        <v>568</v>
      </c>
      <c r="N110" s="199"/>
      <c r="O110" s="200"/>
      <c r="P110" s="200"/>
    </row>
    <row r="111" spans="1:16" x14ac:dyDescent="0.2">
      <c r="A111" s="198" t="s">
        <v>1929</v>
      </c>
      <c r="B111" s="199" t="s">
        <v>1930</v>
      </c>
      <c r="C111" s="200" t="s">
        <v>423</v>
      </c>
      <c r="D111" s="200" t="s">
        <v>474</v>
      </c>
      <c r="E111" s="199" t="s">
        <v>430</v>
      </c>
      <c r="F111" s="200" t="s">
        <v>525</v>
      </c>
      <c r="G111" s="199" t="s">
        <v>1931</v>
      </c>
      <c r="H111" s="199" t="s">
        <v>1932</v>
      </c>
      <c r="I111" s="199" t="s">
        <v>1933</v>
      </c>
      <c r="J111" s="199" t="s">
        <v>427</v>
      </c>
      <c r="K111" s="199" t="s">
        <v>1933</v>
      </c>
      <c r="L111" s="201">
        <v>421908145184</v>
      </c>
      <c r="M111" s="199" t="s">
        <v>1934</v>
      </c>
      <c r="N111" s="199"/>
      <c r="O111" s="199"/>
      <c r="P111" s="199"/>
    </row>
    <row r="112" spans="1:16" x14ac:dyDescent="0.2">
      <c r="A112" s="198" t="s">
        <v>569</v>
      </c>
      <c r="B112" s="199" t="s">
        <v>570</v>
      </c>
      <c r="C112" s="200" t="s">
        <v>423</v>
      </c>
      <c r="D112" s="199" t="s">
        <v>571</v>
      </c>
      <c r="E112" s="199" t="s">
        <v>428</v>
      </c>
      <c r="F112" s="199" t="s">
        <v>429</v>
      </c>
      <c r="G112" s="199" t="s">
        <v>572</v>
      </c>
      <c r="H112" s="199" t="s">
        <v>1414</v>
      </c>
      <c r="I112" s="199" t="s">
        <v>573</v>
      </c>
      <c r="J112" s="199" t="s">
        <v>509</v>
      </c>
      <c r="K112" s="199" t="s">
        <v>573</v>
      </c>
      <c r="L112" s="316">
        <v>421905380634</v>
      </c>
      <c r="M112" s="319" t="s">
        <v>574</v>
      </c>
      <c r="N112" s="199"/>
      <c r="O112" s="199"/>
      <c r="P112" s="319" t="s">
        <v>1415</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3.2" x14ac:dyDescent="0.2">
      <c r="A114" s="198" t="s">
        <v>582</v>
      </c>
      <c r="B114" s="199" t="s">
        <v>583</v>
      </c>
      <c r="C114" s="200" t="s">
        <v>423</v>
      </c>
      <c r="D114" s="200" t="s">
        <v>474</v>
      </c>
      <c r="E114" s="199" t="s">
        <v>430</v>
      </c>
      <c r="F114" s="199" t="s">
        <v>525</v>
      </c>
      <c r="G114" s="199" t="s">
        <v>584</v>
      </c>
      <c r="H114" s="312" t="s">
        <v>1935</v>
      </c>
      <c r="I114" s="199" t="s">
        <v>1936</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1937</v>
      </c>
      <c r="B116" s="199" t="s">
        <v>1938</v>
      </c>
      <c r="C116" s="200" t="s">
        <v>423</v>
      </c>
      <c r="D116" s="199" t="s">
        <v>1939</v>
      </c>
      <c r="E116" s="199" t="s">
        <v>1940</v>
      </c>
      <c r="F116" s="199" t="s">
        <v>1941</v>
      </c>
      <c r="G116" s="199" t="s">
        <v>1942</v>
      </c>
      <c r="H116" s="199" t="s">
        <v>1943</v>
      </c>
      <c r="I116" s="199" t="s">
        <v>1944</v>
      </c>
      <c r="J116" s="199" t="s">
        <v>425</v>
      </c>
      <c r="K116" s="199" t="s">
        <v>1944</v>
      </c>
      <c r="L116" s="201">
        <v>421908737634</v>
      </c>
      <c r="M116" s="199" t="s">
        <v>1945</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1416</v>
      </c>
      <c r="B119" s="199" t="s">
        <v>1417</v>
      </c>
      <c r="C119" s="200" t="s">
        <v>423</v>
      </c>
      <c r="D119" s="200" t="s">
        <v>474</v>
      </c>
      <c r="E119" s="199" t="s">
        <v>430</v>
      </c>
      <c r="F119" s="200" t="s">
        <v>475</v>
      </c>
      <c r="G119" s="199" t="s">
        <v>1418</v>
      </c>
      <c r="H119" s="199" t="s">
        <v>1419</v>
      </c>
      <c r="I119" s="199" t="s">
        <v>1420</v>
      </c>
      <c r="J119" s="199" t="s">
        <v>427</v>
      </c>
      <c r="K119" s="199" t="s">
        <v>1420</v>
      </c>
      <c r="L119" s="201">
        <v>421917800004</v>
      </c>
      <c r="M119" s="199" t="s">
        <v>1421</v>
      </c>
      <c r="N119" s="199"/>
      <c r="O119" s="199"/>
      <c r="P119" s="199"/>
    </row>
    <row r="120" spans="1:16" x14ac:dyDescent="0.2">
      <c r="A120" s="198" t="s">
        <v>1946</v>
      </c>
      <c r="B120" s="199" t="s">
        <v>1947</v>
      </c>
      <c r="C120" s="200" t="s">
        <v>423</v>
      </c>
      <c r="D120" s="200" t="s">
        <v>1948</v>
      </c>
      <c r="E120" s="199" t="s">
        <v>430</v>
      </c>
      <c r="F120" s="200" t="s">
        <v>1949</v>
      </c>
      <c r="G120" s="199" t="s">
        <v>1950</v>
      </c>
      <c r="H120" s="199" t="s">
        <v>1951</v>
      </c>
      <c r="I120" s="199" t="s">
        <v>1952</v>
      </c>
      <c r="J120" s="199" t="s">
        <v>427</v>
      </c>
      <c r="K120" s="199" t="s">
        <v>1952</v>
      </c>
      <c r="L120" s="201">
        <v>421918796233</v>
      </c>
      <c r="M120" s="199" t="s">
        <v>1953</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1369</v>
      </c>
      <c r="H122" s="265" t="s">
        <v>1370</v>
      </c>
      <c r="I122" s="200" t="s">
        <v>623</v>
      </c>
      <c r="J122" s="200" t="s">
        <v>427</v>
      </c>
      <c r="K122" s="200" t="s">
        <v>2703</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1422</v>
      </c>
      <c r="P128" s="199" t="s">
        <v>1423</v>
      </c>
    </row>
    <row r="129" spans="1:16" ht="13.2" x14ac:dyDescent="0.2">
      <c r="A129" s="198" t="s">
        <v>1954</v>
      </c>
      <c r="B129" s="199" t="s">
        <v>1955</v>
      </c>
      <c r="C129" s="200" t="s">
        <v>423</v>
      </c>
      <c r="D129" s="200" t="s">
        <v>474</v>
      </c>
      <c r="E129" s="199" t="s">
        <v>430</v>
      </c>
      <c r="F129" s="199" t="s">
        <v>475</v>
      </c>
      <c r="G129" s="321" t="s">
        <v>1956</v>
      </c>
      <c r="H129" s="321" t="s">
        <v>1957</v>
      </c>
      <c r="I129" s="199" t="s">
        <v>1958</v>
      </c>
      <c r="J129" s="199" t="s">
        <v>425</v>
      </c>
      <c r="K129" s="199" t="s">
        <v>1959</v>
      </c>
      <c r="L129" s="201">
        <v>421904260194</v>
      </c>
      <c r="M129" s="199" t="s">
        <v>1960</v>
      </c>
      <c r="N129" s="199"/>
      <c r="O129" s="199"/>
      <c r="P129" s="199"/>
    </row>
    <row r="130" spans="1:16" ht="13.2" x14ac:dyDescent="0.2">
      <c r="A130" s="198" t="s">
        <v>670</v>
      </c>
      <c r="B130" s="199" t="s">
        <v>671</v>
      </c>
      <c r="C130" s="200" t="s">
        <v>423</v>
      </c>
      <c r="D130" s="200" t="s">
        <v>474</v>
      </c>
      <c r="E130" s="199" t="s">
        <v>430</v>
      </c>
      <c r="F130" s="200" t="s">
        <v>525</v>
      </c>
      <c r="G130" s="312" t="s">
        <v>2704</v>
      </c>
      <c r="H130" s="199" t="s">
        <v>2705</v>
      </c>
      <c r="I130" s="199" t="s">
        <v>2706</v>
      </c>
      <c r="J130" s="199" t="s">
        <v>425</v>
      </c>
      <c r="K130" s="199" t="s">
        <v>2706</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1961</v>
      </c>
      <c r="E132" s="199" t="s">
        <v>1962</v>
      </c>
      <c r="F132" s="199" t="s">
        <v>1963</v>
      </c>
      <c r="G132" s="199" t="s">
        <v>682</v>
      </c>
      <c r="H132" s="199" t="s">
        <v>683</v>
      </c>
      <c r="I132" s="199" t="s">
        <v>1964</v>
      </c>
      <c r="J132" s="199" t="s">
        <v>427</v>
      </c>
      <c r="K132" s="199" t="s">
        <v>1964</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1424</v>
      </c>
      <c r="B134" s="199" t="s">
        <v>1425</v>
      </c>
      <c r="C134" s="200" t="s">
        <v>423</v>
      </c>
      <c r="D134" s="200" t="s">
        <v>1426</v>
      </c>
      <c r="E134" s="200" t="s">
        <v>1427</v>
      </c>
      <c r="F134" s="200" t="s">
        <v>1428</v>
      </c>
      <c r="G134" s="265" t="s">
        <v>1429</v>
      </c>
      <c r="H134" s="199" t="s">
        <v>1430</v>
      </c>
      <c r="I134" s="200" t="s">
        <v>1431</v>
      </c>
      <c r="J134" s="200" t="s">
        <v>425</v>
      </c>
      <c r="K134" s="200" t="s">
        <v>1431</v>
      </c>
      <c r="L134" s="201">
        <v>421903996977</v>
      </c>
      <c r="M134" s="200" t="s">
        <v>1432</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1433</v>
      </c>
      <c r="P137" s="199"/>
    </row>
    <row r="138" spans="1:16" x14ac:dyDescent="0.2">
      <c r="A138" s="178" t="s">
        <v>1965</v>
      </c>
      <c r="B138" s="277" t="s">
        <v>1966</v>
      </c>
      <c r="C138" s="200" t="s">
        <v>423</v>
      </c>
      <c r="D138" s="277" t="s">
        <v>1967</v>
      </c>
      <c r="E138" s="277" t="s">
        <v>1427</v>
      </c>
      <c r="F138" s="277" t="s">
        <v>1428</v>
      </c>
      <c r="G138" s="277" t="s">
        <v>1968</v>
      </c>
      <c r="H138" s="277" t="s">
        <v>1969</v>
      </c>
      <c r="I138" s="277" t="s">
        <v>1970</v>
      </c>
      <c r="J138" s="199" t="s">
        <v>427</v>
      </c>
      <c r="K138" s="277" t="s">
        <v>1971</v>
      </c>
      <c r="L138" s="322">
        <v>421905762340</v>
      </c>
      <c r="M138" s="277" t="s">
        <v>1972</v>
      </c>
      <c r="N138" s="277"/>
      <c r="O138" s="277"/>
      <c r="P138" s="277"/>
    </row>
    <row r="139" spans="1:16" x14ac:dyDescent="0.2">
      <c r="A139" s="203" t="s">
        <v>2708</v>
      </c>
      <c r="B139" s="285" t="s">
        <v>2709</v>
      </c>
      <c r="C139" s="285" t="s">
        <v>423</v>
      </c>
      <c r="D139" s="285" t="s">
        <v>2710</v>
      </c>
      <c r="E139" s="285" t="s">
        <v>436</v>
      </c>
      <c r="F139" s="285" t="s">
        <v>494</v>
      </c>
      <c r="G139" s="285" t="s">
        <v>2711</v>
      </c>
      <c r="H139" s="285" t="s">
        <v>496</v>
      </c>
      <c r="I139" s="285" t="s">
        <v>497</v>
      </c>
      <c r="J139" s="285" t="s">
        <v>425</v>
      </c>
      <c r="K139" s="285" t="s">
        <v>497</v>
      </c>
      <c r="L139" s="286">
        <v>421911361044</v>
      </c>
      <c r="M139" s="285" t="s">
        <v>2712</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1973</v>
      </c>
      <c r="O143" s="199"/>
      <c r="P143" s="199"/>
    </row>
    <row r="144" spans="1:16" x14ac:dyDescent="0.2">
      <c r="A144" s="178" t="s">
        <v>1434</v>
      </c>
      <c r="B144" s="277" t="s">
        <v>1435</v>
      </c>
      <c r="C144" s="200" t="s">
        <v>423</v>
      </c>
      <c r="D144" s="277" t="s">
        <v>1436</v>
      </c>
      <c r="E144" s="277" t="s">
        <v>430</v>
      </c>
      <c r="F144" s="277" t="s">
        <v>426</v>
      </c>
      <c r="G144" s="277" t="s">
        <v>1437</v>
      </c>
      <c r="H144" s="277" t="s">
        <v>1438</v>
      </c>
      <c r="I144" s="277" t="s">
        <v>1439</v>
      </c>
      <c r="J144" s="277" t="s">
        <v>425</v>
      </c>
      <c r="K144" s="277" t="s">
        <v>1440</v>
      </c>
      <c r="L144" s="322" t="s">
        <v>1441</v>
      </c>
      <c r="M144" s="277" t="s">
        <v>1442</v>
      </c>
      <c r="N144" s="277"/>
      <c r="O144" s="277"/>
      <c r="P144" s="277"/>
    </row>
    <row r="145" spans="1:16" x14ac:dyDescent="0.2">
      <c r="A145" s="203" t="s">
        <v>2713</v>
      </c>
      <c r="B145" s="285" t="s">
        <v>2714</v>
      </c>
      <c r="C145" s="285" t="s">
        <v>423</v>
      </c>
      <c r="D145" s="285" t="s">
        <v>953</v>
      </c>
      <c r="E145" s="285" t="s">
        <v>431</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739</v>
      </c>
      <c r="B146" s="199" t="s">
        <v>740</v>
      </c>
      <c r="C146" s="200" t="s">
        <v>423</v>
      </c>
      <c r="D146" s="199" t="s">
        <v>1371</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1443</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2721</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1444</v>
      </c>
    </row>
    <row r="161" spans="1:16" x14ac:dyDescent="0.2">
      <c r="A161" s="198" t="s">
        <v>1974</v>
      </c>
      <c r="B161" s="199" t="s">
        <v>1975</v>
      </c>
      <c r="C161" s="200" t="s">
        <v>423</v>
      </c>
      <c r="D161" s="200" t="s">
        <v>1976</v>
      </c>
      <c r="E161" s="200" t="s">
        <v>431</v>
      </c>
      <c r="F161" s="200" t="s">
        <v>725</v>
      </c>
      <c r="G161" s="265" t="s">
        <v>1977</v>
      </c>
      <c r="H161" s="265" t="s">
        <v>1978</v>
      </c>
      <c r="I161" s="200" t="s">
        <v>1979</v>
      </c>
      <c r="J161" s="200" t="s">
        <v>425</v>
      </c>
      <c r="K161" s="200" t="s">
        <v>1979</v>
      </c>
      <c r="L161" s="316">
        <v>421915802888</v>
      </c>
      <c r="M161" s="200" t="s">
        <v>1980</v>
      </c>
      <c r="N161" s="200"/>
      <c r="O161" s="200"/>
      <c r="P161" s="200"/>
    </row>
    <row r="162" spans="1:16" x14ac:dyDescent="0.2">
      <c r="A162" s="198" t="s">
        <v>1981</v>
      </c>
      <c r="B162" s="199" t="s">
        <v>1982</v>
      </c>
      <c r="C162" s="200" t="s">
        <v>423</v>
      </c>
      <c r="D162" s="200" t="s">
        <v>1983</v>
      </c>
      <c r="E162" s="199" t="s">
        <v>430</v>
      </c>
      <c r="F162" s="199" t="s">
        <v>1984</v>
      </c>
      <c r="G162" s="199" t="s">
        <v>1985</v>
      </c>
      <c r="H162" s="199" t="s">
        <v>1986</v>
      </c>
      <c r="I162" s="199" t="s">
        <v>1987</v>
      </c>
      <c r="J162" s="199" t="s">
        <v>427</v>
      </c>
      <c r="K162" s="199" t="s">
        <v>1987</v>
      </c>
      <c r="L162" s="201">
        <v>421905343077</v>
      </c>
      <c r="M162" s="199" t="s">
        <v>1988</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1989</v>
      </c>
      <c r="J164" s="285" t="s">
        <v>872</v>
      </c>
      <c r="K164" s="285" t="s">
        <v>2722</v>
      </c>
      <c r="L164" s="286" t="s">
        <v>2723</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1990</v>
      </c>
      <c r="I166" s="200" t="s">
        <v>884</v>
      </c>
      <c r="J166" s="200" t="s">
        <v>427</v>
      </c>
      <c r="K166" s="200" t="s">
        <v>1445</v>
      </c>
      <c r="L166" s="201">
        <v>421915499077</v>
      </c>
      <c r="M166" s="200" t="s">
        <v>885</v>
      </c>
      <c r="N166" s="200"/>
      <c r="O166" s="200"/>
      <c r="P166" s="200"/>
    </row>
    <row r="167" spans="1:16" x14ac:dyDescent="0.2">
      <c r="A167" s="198" t="s">
        <v>886</v>
      </c>
      <c r="B167" s="199" t="s">
        <v>887</v>
      </c>
      <c r="C167" s="200" t="s">
        <v>423</v>
      </c>
      <c r="D167" s="200" t="s">
        <v>1991</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1992</v>
      </c>
      <c r="B168" s="199" t="s">
        <v>1993</v>
      </c>
      <c r="C168" s="200" t="s">
        <v>423</v>
      </c>
      <c r="D168" s="199" t="s">
        <v>1994</v>
      </c>
      <c r="E168" s="199" t="s">
        <v>430</v>
      </c>
      <c r="F168" s="199" t="s">
        <v>893</v>
      </c>
      <c r="G168" s="265" t="s">
        <v>1995</v>
      </c>
      <c r="H168" s="265" t="s">
        <v>1996</v>
      </c>
      <c r="I168" s="199" t="s">
        <v>1997</v>
      </c>
      <c r="J168" s="199" t="s">
        <v>427</v>
      </c>
      <c r="K168" s="199" t="s">
        <v>1997</v>
      </c>
      <c r="L168" s="201">
        <v>421915902632</v>
      </c>
      <c r="M168" s="199" t="s">
        <v>1998</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1999</v>
      </c>
      <c r="B173" s="277" t="s">
        <v>2000</v>
      </c>
      <c r="C173" s="200" t="s">
        <v>423</v>
      </c>
      <c r="D173" s="277" t="s">
        <v>2001</v>
      </c>
      <c r="E173" s="277" t="s">
        <v>2002</v>
      </c>
      <c r="F173" s="277" t="s">
        <v>2003</v>
      </c>
      <c r="G173" s="277" t="s">
        <v>2004</v>
      </c>
      <c r="H173" s="277" t="s">
        <v>2005</v>
      </c>
      <c r="I173" s="277" t="s">
        <v>2006</v>
      </c>
      <c r="J173" s="277" t="s">
        <v>427</v>
      </c>
      <c r="K173" s="277" t="s">
        <v>2006</v>
      </c>
      <c r="L173" s="322">
        <v>421905533719</v>
      </c>
      <c r="M173" s="277" t="s">
        <v>2724</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1446</v>
      </c>
      <c r="B176" s="199" t="s">
        <v>1447</v>
      </c>
      <c r="C176" s="200" t="s">
        <v>423</v>
      </c>
      <c r="D176" s="200" t="s">
        <v>1448</v>
      </c>
      <c r="E176" s="200" t="s">
        <v>434</v>
      </c>
      <c r="F176" s="200" t="s">
        <v>433</v>
      </c>
      <c r="G176" s="265" t="s">
        <v>1449</v>
      </c>
      <c r="H176" s="199" t="s">
        <v>1450</v>
      </c>
      <c r="I176" s="200" t="s">
        <v>1451</v>
      </c>
      <c r="J176" s="200" t="s">
        <v>425</v>
      </c>
      <c r="K176" s="200"/>
      <c r="L176" s="201">
        <v>421907953701</v>
      </c>
      <c r="M176" s="200" t="s">
        <v>2007</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2008</v>
      </c>
      <c r="B179" s="199" t="s">
        <v>2009</v>
      </c>
      <c r="C179" s="200" t="s">
        <v>423</v>
      </c>
      <c r="D179" s="199" t="s">
        <v>2010</v>
      </c>
      <c r="E179" s="277" t="s">
        <v>2011</v>
      </c>
      <c r="F179" s="199" t="s">
        <v>2012</v>
      </c>
      <c r="G179" s="265" t="s">
        <v>2013</v>
      </c>
      <c r="H179" s="265" t="s">
        <v>2014</v>
      </c>
      <c r="I179" s="199" t="s">
        <v>2015</v>
      </c>
      <c r="J179" s="199" t="s">
        <v>427</v>
      </c>
      <c r="K179" s="199" t="s">
        <v>2015</v>
      </c>
      <c r="L179" s="201">
        <v>421908553335</v>
      </c>
      <c r="M179" s="199" t="s">
        <v>2016</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399999999999999" x14ac:dyDescent="0.2">
      <c r="A181" s="178" t="s">
        <v>1452</v>
      </c>
      <c r="B181" s="318" t="s">
        <v>1453</v>
      </c>
      <c r="C181" s="200" t="s">
        <v>423</v>
      </c>
      <c r="D181" s="277" t="s">
        <v>1436</v>
      </c>
      <c r="E181" s="277" t="s">
        <v>430</v>
      </c>
      <c r="F181" s="277" t="s">
        <v>426</v>
      </c>
      <c r="G181" s="277" t="s">
        <v>1454</v>
      </c>
      <c r="H181" s="277" t="s">
        <v>1455</v>
      </c>
      <c r="I181" s="277" t="s">
        <v>1439</v>
      </c>
      <c r="J181" s="277" t="s">
        <v>425</v>
      </c>
      <c r="K181" s="277" t="s">
        <v>2017</v>
      </c>
      <c r="L181" s="323" t="s">
        <v>1456</v>
      </c>
      <c r="M181" s="277" t="s">
        <v>1457</v>
      </c>
      <c r="N181" s="277"/>
      <c r="O181" s="277"/>
      <c r="P181" s="277"/>
    </row>
    <row r="182" spans="1:16" x14ac:dyDescent="0.2">
      <c r="A182" s="178" t="s">
        <v>965</v>
      </c>
      <c r="B182" s="277" t="s">
        <v>966</v>
      </c>
      <c r="C182" s="277" t="s">
        <v>423</v>
      </c>
      <c r="D182" s="200" t="s">
        <v>1458</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3.2" x14ac:dyDescent="0.25">
      <c r="A185" s="178" t="s">
        <v>2018</v>
      </c>
      <c r="B185" s="277" t="s">
        <v>2019</v>
      </c>
      <c r="C185" s="277" t="s">
        <v>423</v>
      </c>
      <c r="D185" s="200" t="s">
        <v>2020</v>
      </c>
      <c r="E185" s="277" t="s">
        <v>430</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423</v>
      </c>
      <c r="D187" s="285" t="s">
        <v>2738</v>
      </c>
      <c r="E187" s="285" t="s">
        <v>2739</v>
      </c>
      <c r="F187" s="285" t="s">
        <v>2740</v>
      </c>
      <c r="G187" s="285" t="s">
        <v>2741</v>
      </c>
      <c r="H187" s="285" t="s">
        <v>2742</v>
      </c>
      <c r="I187" s="285" t="s">
        <v>2743</v>
      </c>
      <c r="J187" s="285" t="s">
        <v>425</v>
      </c>
      <c r="K187" s="285" t="s">
        <v>2744</v>
      </c>
      <c r="L187" s="286">
        <v>421944608826</v>
      </c>
      <c r="M187" s="285" t="s">
        <v>2359</v>
      </c>
      <c r="N187" s="285"/>
      <c r="O187" s="285"/>
      <c r="P187" s="285"/>
    </row>
    <row r="188" spans="1:16" x14ac:dyDescent="0.2">
      <c r="A188" s="203" t="s">
        <v>2745</v>
      </c>
      <c r="B188" s="285" t="s">
        <v>2746</v>
      </c>
      <c r="C188" s="285" t="s">
        <v>423</v>
      </c>
      <c r="D188" s="285" t="s">
        <v>2747</v>
      </c>
      <c r="E188" s="285" t="s">
        <v>2707</v>
      </c>
      <c r="F188" s="285" t="s">
        <v>1016</v>
      </c>
      <c r="G188" s="285" t="s">
        <v>2748</v>
      </c>
      <c r="H188" s="285" t="s">
        <v>2749</v>
      </c>
      <c r="I188" s="285" t="s">
        <v>2750</v>
      </c>
      <c r="J188" s="285" t="s">
        <v>425</v>
      </c>
      <c r="K188" s="285" t="s">
        <v>2750</v>
      </c>
      <c r="L188" s="286">
        <v>421903226107</v>
      </c>
      <c r="M188" s="285" t="s">
        <v>2751</v>
      </c>
      <c r="N188" s="285"/>
      <c r="O188" s="285"/>
      <c r="P188" s="285"/>
    </row>
    <row r="189" spans="1:16" x14ac:dyDescent="0.2">
      <c r="A189" s="203" t="s">
        <v>2752</v>
      </c>
      <c r="B189" s="285" t="s">
        <v>2753</v>
      </c>
      <c r="C189" s="285" t="s">
        <v>423</v>
      </c>
      <c r="D189" s="285" t="s">
        <v>2754</v>
      </c>
      <c r="E189" s="285" t="s">
        <v>2755</v>
      </c>
      <c r="F189" s="285" t="s">
        <v>2756</v>
      </c>
      <c r="G189" s="285" t="s">
        <v>2359</v>
      </c>
      <c r="H189" s="285" t="s">
        <v>2757</v>
      </c>
      <c r="I189" s="285" t="s">
        <v>2758</v>
      </c>
      <c r="J189" s="285" t="s">
        <v>425</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430</v>
      </c>
      <c r="F190" s="285" t="s">
        <v>525</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423</v>
      </c>
      <c r="D191" s="285" t="s">
        <v>2039</v>
      </c>
      <c r="E191" s="285" t="s">
        <v>430</v>
      </c>
      <c r="F191" s="285" t="s">
        <v>551</v>
      </c>
      <c r="G191" s="285" t="s">
        <v>2040</v>
      </c>
      <c r="H191" s="285" t="s">
        <v>2041</v>
      </c>
      <c r="I191" s="285" t="s">
        <v>752</v>
      </c>
      <c r="J191" s="285" t="s">
        <v>425</v>
      </c>
      <c r="K191" s="285" t="s">
        <v>752</v>
      </c>
      <c r="L191" s="286">
        <v>421905245825</v>
      </c>
      <c r="M191" s="285" t="s">
        <v>2042</v>
      </c>
      <c r="N191" s="285"/>
      <c r="O191" s="285"/>
      <c r="P191" s="285"/>
    </row>
    <row r="192" spans="1:16" x14ac:dyDescent="0.2">
      <c r="A192" s="203" t="s">
        <v>2237</v>
      </c>
      <c r="B192" s="285" t="s">
        <v>2238</v>
      </c>
      <c r="C192" s="285" t="s">
        <v>423</v>
      </c>
      <c r="D192" s="285" t="s">
        <v>2239</v>
      </c>
      <c r="E192" s="285" t="s">
        <v>430</v>
      </c>
      <c r="F192" s="285" t="s">
        <v>2240</v>
      </c>
      <c r="G192" s="285" t="s">
        <v>2241</v>
      </c>
      <c r="H192" s="285" t="s">
        <v>2242</v>
      </c>
      <c r="I192" s="285" t="s">
        <v>2243</v>
      </c>
      <c r="J192" s="277" t="s">
        <v>427</v>
      </c>
      <c r="K192" s="285"/>
      <c r="L192" s="286"/>
      <c r="M192" s="285" t="s">
        <v>2244</v>
      </c>
      <c r="N192" s="285"/>
      <c r="O192" s="285"/>
      <c r="P192" s="285"/>
    </row>
    <row r="193" spans="1:16" x14ac:dyDescent="0.2">
      <c r="A193" s="203" t="s">
        <v>2760</v>
      </c>
      <c r="B193" s="285" t="s">
        <v>2761</v>
      </c>
      <c r="C193" s="285" t="s">
        <v>423</v>
      </c>
      <c r="D193" s="285" t="s">
        <v>2762</v>
      </c>
      <c r="E193" s="285" t="s">
        <v>434</v>
      </c>
      <c r="F193" s="285" t="s">
        <v>435</v>
      </c>
      <c r="G193" s="285" t="s">
        <v>2763</v>
      </c>
      <c r="H193" s="285" t="s">
        <v>2764</v>
      </c>
      <c r="I193" s="285" t="s">
        <v>2765</v>
      </c>
      <c r="J193" s="285" t="s">
        <v>427</v>
      </c>
      <c r="K193" s="285" t="s">
        <v>2765</v>
      </c>
      <c r="L193" s="286">
        <v>421911830220</v>
      </c>
      <c r="M193" s="285" t="s">
        <v>2766</v>
      </c>
      <c r="N193" s="285"/>
      <c r="O193" s="285"/>
      <c r="P193" s="285"/>
    </row>
    <row r="194" spans="1:16" x14ac:dyDescent="0.2">
      <c r="A194" s="203" t="s">
        <v>2767</v>
      </c>
      <c r="B194" s="285" t="s">
        <v>2768</v>
      </c>
      <c r="C194" s="285" t="s">
        <v>423</v>
      </c>
      <c r="D194" s="285" t="s">
        <v>2769</v>
      </c>
      <c r="E194" s="285" t="s">
        <v>430</v>
      </c>
      <c r="F194" s="285" t="s">
        <v>758</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423</v>
      </c>
      <c r="D195" s="285" t="s">
        <v>2776</v>
      </c>
      <c r="E195" s="285" t="s">
        <v>1710</v>
      </c>
      <c r="F195" s="285" t="s">
        <v>1779</v>
      </c>
      <c r="G195" s="285" t="s">
        <v>2777</v>
      </c>
      <c r="H195" s="285" t="s">
        <v>2778</v>
      </c>
      <c r="I195" s="285" t="s">
        <v>2779</v>
      </c>
      <c r="J195" s="285" t="s">
        <v>425</v>
      </c>
      <c r="K195" s="285" t="s">
        <v>2779</v>
      </c>
      <c r="L195" s="286">
        <v>421905315540</v>
      </c>
      <c r="M195" s="285" t="s">
        <v>2780</v>
      </c>
      <c r="N195" s="285"/>
      <c r="O195" s="285"/>
      <c r="P195" s="285"/>
    </row>
    <row r="196" spans="1:16" x14ac:dyDescent="0.2">
      <c r="A196" s="203" t="s">
        <v>2781</v>
      </c>
      <c r="B196" s="285" t="s">
        <v>2782</v>
      </c>
      <c r="C196" s="285" t="s">
        <v>423</v>
      </c>
      <c r="D196" s="285" t="s">
        <v>2783</v>
      </c>
      <c r="E196" s="285" t="s">
        <v>1873</v>
      </c>
      <c r="F196" s="285" t="s">
        <v>1874</v>
      </c>
      <c r="G196" s="285" t="s">
        <v>2359</v>
      </c>
      <c r="H196" s="285" t="s">
        <v>2784</v>
      </c>
      <c r="I196" s="285" t="s">
        <v>2785</v>
      </c>
      <c r="J196" s="285" t="s">
        <v>427</v>
      </c>
      <c r="K196" s="285" t="s">
        <v>2785</v>
      </c>
      <c r="L196" s="286">
        <v>421948137172</v>
      </c>
      <c r="M196" s="285" t="s">
        <v>2359</v>
      </c>
      <c r="N196" s="285"/>
      <c r="O196" s="285"/>
      <c r="P196" s="285"/>
    </row>
    <row r="197" spans="1:16" x14ac:dyDescent="0.2">
      <c r="A197" s="203" t="s">
        <v>2786</v>
      </c>
      <c r="B197" s="285" t="s">
        <v>2787</v>
      </c>
      <c r="C197" s="285" t="s">
        <v>423</v>
      </c>
      <c r="D197" s="285" t="s">
        <v>2788</v>
      </c>
      <c r="E197" s="285" t="s">
        <v>434</v>
      </c>
      <c r="F197" s="285" t="s">
        <v>433</v>
      </c>
      <c r="G197" s="285" t="s">
        <v>2789</v>
      </c>
      <c r="H197" s="285" t="s">
        <v>2790</v>
      </c>
      <c r="I197" s="285" t="s">
        <v>2791</v>
      </c>
      <c r="J197" s="285" t="s">
        <v>427</v>
      </c>
      <c r="K197" s="285" t="s">
        <v>2792</v>
      </c>
      <c r="L197" s="286">
        <v>421918766009</v>
      </c>
      <c r="M197" s="285" t="s">
        <v>2793</v>
      </c>
      <c r="N197" s="285"/>
      <c r="O197" s="285"/>
      <c r="P197" s="285"/>
    </row>
    <row r="198" spans="1:16" x14ac:dyDescent="0.2">
      <c r="A198" s="198" t="s">
        <v>1459</v>
      </c>
      <c r="B198" s="199" t="s">
        <v>1460</v>
      </c>
      <c r="C198" s="200" t="s">
        <v>423</v>
      </c>
      <c r="D198" s="199" t="s">
        <v>524</v>
      </c>
      <c r="E198" s="199" t="s">
        <v>430</v>
      </c>
      <c r="F198" s="199" t="s">
        <v>525</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423</v>
      </c>
      <c r="D199" s="285" t="s">
        <v>2796</v>
      </c>
      <c r="E199" s="285" t="s">
        <v>2797</v>
      </c>
      <c r="F199" s="285" t="s">
        <v>433</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423</v>
      </c>
      <c r="D200" s="285" t="s">
        <v>2803</v>
      </c>
      <c r="E200" s="285" t="s">
        <v>2804</v>
      </c>
      <c r="F200" s="285" t="s">
        <v>2805</v>
      </c>
      <c r="G200" s="285" t="s">
        <v>2806</v>
      </c>
      <c r="H200" s="285" t="s">
        <v>2807</v>
      </c>
      <c r="I200" s="285" t="s">
        <v>2808</v>
      </c>
      <c r="J200" s="285" t="s">
        <v>425</v>
      </c>
      <c r="K200" s="285" t="s">
        <v>2809</v>
      </c>
      <c r="L200" s="286">
        <v>421908470934</v>
      </c>
      <c r="M200" s="285" t="s">
        <v>2810</v>
      </c>
      <c r="N200" s="285"/>
      <c r="O200" s="285"/>
      <c r="P200" s="285"/>
    </row>
    <row r="201" spans="1:16" x14ac:dyDescent="0.2">
      <c r="A201" s="203" t="s">
        <v>2811</v>
      </c>
      <c r="B201" s="285" t="s">
        <v>2812</v>
      </c>
      <c r="C201" s="285" t="s">
        <v>423</v>
      </c>
      <c r="D201" s="285" t="s">
        <v>2813</v>
      </c>
      <c r="E201" s="285" t="s">
        <v>2814</v>
      </c>
      <c r="F201" s="285" t="s">
        <v>2815</v>
      </c>
      <c r="G201" s="285" t="s">
        <v>2816</v>
      </c>
      <c r="H201" s="285" t="s">
        <v>2817</v>
      </c>
      <c r="I201" s="285" t="s">
        <v>2818</v>
      </c>
      <c r="J201" s="285" t="s">
        <v>427</v>
      </c>
      <c r="K201" s="285" t="s">
        <v>2819</v>
      </c>
      <c r="L201" s="286">
        <v>421903544565</v>
      </c>
      <c r="M201" s="285" t="s">
        <v>2359</v>
      </c>
      <c r="N201" s="285"/>
      <c r="O201" s="285"/>
      <c r="P201" s="285"/>
    </row>
    <row r="202" spans="1:16" x14ac:dyDescent="0.2">
      <c r="A202" s="203" t="s">
        <v>2820</v>
      </c>
      <c r="B202" s="285" t="s">
        <v>2821</v>
      </c>
      <c r="C202" s="285" t="s">
        <v>423</v>
      </c>
      <c r="D202" s="285" t="s">
        <v>2822</v>
      </c>
      <c r="E202" s="285" t="s">
        <v>430</v>
      </c>
      <c r="F202" s="285" t="s">
        <v>551</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423</v>
      </c>
      <c r="D203" s="285" t="s">
        <v>2830</v>
      </c>
      <c r="E203" s="285" t="s">
        <v>430</v>
      </c>
      <c r="F203" s="285" t="s">
        <v>2831</v>
      </c>
      <c r="G203" s="285" t="s">
        <v>2832</v>
      </c>
      <c r="H203" s="285" t="s">
        <v>2833</v>
      </c>
      <c r="I203" s="285" t="s">
        <v>2834</v>
      </c>
      <c r="J203" s="285" t="s">
        <v>425</v>
      </c>
      <c r="K203" s="285" t="s">
        <v>2834</v>
      </c>
      <c r="L203" s="286">
        <v>421903408371</v>
      </c>
      <c r="M203" s="285" t="s">
        <v>2835</v>
      </c>
      <c r="N203" s="285"/>
      <c r="O203" s="285"/>
      <c r="P203" s="285"/>
    </row>
    <row r="204" spans="1:16" x14ac:dyDescent="0.2">
      <c r="A204" s="203" t="s">
        <v>2836</v>
      </c>
      <c r="B204" s="285" t="s">
        <v>2837</v>
      </c>
      <c r="C204" s="285" t="s">
        <v>423</v>
      </c>
      <c r="D204" s="285" t="s">
        <v>2838</v>
      </c>
      <c r="E204" s="285" t="s">
        <v>430</v>
      </c>
      <c r="F204" s="285" t="s">
        <v>826</v>
      </c>
      <c r="G204" s="285" t="s">
        <v>2839</v>
      </c>
      <c r="H204" s="285" t="s">
        <v>2840</v>
      </c>
      <c r="I204" s="285" t="s">
        <v>2841</v>
      </c>
      <c r="J204" s="285" t="s">
        <v>425</v>
      </c>
      <c r="K204" s="285" t="s">
        <v>2841</v>
      </c>
      <c r="L204" s="286">
        <v>421905710859</v>
      </c>
      <c r="M204" s="285" t="s">
        <v>2842</v>
      </c>
      <c r="N204" s="285"/>
      <c r="O204" s="285"/>
      <c r="P204" s="285"/>
    </row>
    <row r="205" spans="1:16" x14ac:dyDescent="0.2">
      <c r="A205" s="203" t="s">
        <v>2843</v>
      </c>
      <c r="B205" s="285" t="s">
        <v>2844</v>
      </c>
      <c r="C205" s="285" t="s">
        <v>423</v>
      </c>
      <c r="D205" s="285" t="s">
        <v>2845</v>
      </c>
      <c r="E205" s="285" t="s">
        <v>2846</v>
      </c>
      <c r="F205" s="285" t="s">
        <v>2847</v>
      </c>
      <c r="G205" s="285" t="s">
        <v>2848</v>
      </c>
      <c r="H205" s="285" t="s">
        <v>2849</v>
      </c>
      <c r="I205" s="285" t="s">
        <v>2850</v>
      </c>
      <c r="J205" s="285" t="s">
        <v>425</v>
      </c>
      <c r="K205" s="285" t="s">
        <v>2850</v>
      </c>
      <c r="L205" s="286">
        <v>421907725303</v>
      </c>
      <c r="M205" s="285" t="s">
        <v>2851</v>
      </c>
      <c r="N205" s="285"/>
      <c r="O205" s="285"/>
      <c r="P205" s="285"/>
    </row>
    <row r="206" spans="1:16" x14ac:dyDescent="0.2">
      <c r="A206" s="203" t="s">
        <v>2043</v>
      </c>
      <c r="B206" s="285" t="s">
        <v>2044</v>
      </c>
      <c r="C206" s="285" t="s">
        <v>423</v>
      </c>
      <c r="D206" s="285" t="s">
        <v>2045</v>
      </c>
      <c r="E206" s="285" t="s">
        <v>434</v>
      </c>
      <c r="F206" s="285" t="s">
        <v>435</v>
      </c>
      <c r="G206" s="285" t="s">
        <v>2046</v>
      </c>
      <c r="H206" s="285" t="s">
        <v>2047</v>
      </c>
      <c r="I206" s="285" t="s">
        <v>2048</v>
      </c>
      <c r="J206" s="285" t="s">
        <v>425</v>
      </c>
      <c r="K206" s="285" t="s">
        <v>2994</v>
      </c>
      <c r="L206" s="286" t="s">
        <v>2995</v>
      </c>
      <c r="M206" s="285" t="s">
        <v>2049</v>
      </c>
      <c r="N206" s="285"/>
      <c r="O206" s="285"/>
      <c r="P206" s="285"/>
    </row>
    <row r="207" spans="1:16" x14ac:dyDescent="0.2">
      <c r="A207" s="203" t="s">
        <v>2852</v>
      </c>
      <c r="B207" s="285" t="s">
        <v>2853</v>
      </c>
      <c r="C207" s="285" t="s">
        <v>423</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423</v>
      </c>
      <c r="D208" s="285" t="s">
        <v>2862</v>
      </c>
      <c r="E208" s="285" t="s">
        <v>1895</v>
      </c>
      <c r="F208" s="285" t="s">
        <v>1896</v>
      </c>
      <c r="G208" s="285" t="s">
        <v>2359</v>
      </c>
      <c r="H208" s="285" t="s">
        <v>2863</v>
      </c>
      <c r="I208" s="285" t="s">
        <v>2864</v>
      </c>
      <c r="J208" s="285" t="s">
        <v>427</v>
      </c>
      <c r="K208" s="285" t="s">
        <v>2359</v>
      </c>
      <c r="L208" s="286" t="s">
        <v>2359</v>
      </c>
      <c r="M208" s="285" t="s">
        <v>2865</v>
      </c>
      <c r="N208" s="285"/>
      <c r="O208" s="285"/>
      <c r="P208" s="285"/>
    </row>
    <row r="209" spans="1:16" x14ac:dyDescent="0.2">
      <c r="A209" s="203" t="s">
        <v>2050</v>
      </c>
      <c r="B209" s="285" t="s">
        <v>2051</v>
      </c>
      <c r="C209" s="285" t="s">
        <v>423</v>
      </c>
      <c r="D209" s="285" t="s">
        <v>2052</v>
      </c>
      <c r="E209" s="285" t="s">
        <v>1873</v>
      </c>
      <c r="F209" s="285" t="s">
        <v>1874</v>
      </c>
      <c r="G209" s="285" t="s">
        <v>2053</v>
      </c>
      <c r="H209" s="285" t="s">
        <v>2992</v>
      </c>
      <c r="I209" s="285" t="s">
        <v>2054</v>
      </c>
      <c r="J209" s="285" t="s">
        <v>425</v>
      </c>
      <c r="K209" s="285" t="s">
        <v>2055</v>
      </c>
      <c r="L209" s="286">
        <v>421949335971</v>
      </c>
      <c r="M209" s="285" t="s">
        <v>2056</v>
      </c>
      <c r="N209" s="285" t="s">
        <v>2866</v>
      </c>
      <c r="O209" s="285"/>
      <c r="P209" s="285"/>
    </row>
    <row r="210" spans="1:16" x14ac:dyDescent="0.2">
      <c r="A210" s="203" t="s">
        <v>2867</v>
      </c>
      <c r="B210" s="285" t="s">
        <v>2868</v>
      </c>
      <c r="C210" s="285" t="s">
        <v>423</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423</v>
      </c>
      <c r="D211" s="285" t="s">
        <v>2877</v>
      </c>
      <c r="E211" s="285" t="s">
        <v>424</v>
      </c>
      <c r="F211" s="285" t="s">
        <v>817</v>
      </c>
      <c r="G211" s="285" t="s">
        <v>2878</v>
      </c>
      <c r="H211" s="285" t="s">
        <v>2879</v>
      </c>
      <c r="I211" s="285" t="s">
        <v>2880</v>
      </c>
      <c r="J211" s="285" t="s">
        <v>425</v>
      </c>
      <c r="K211" s="285" t="s">
        <v>2880</v>
      </c>
      <c r="L211" s="286">
        <v>421903551810</v>
      </c>
      <c r="M211" s="285" t="s">
        <v>2881</v>
      </c>
      <c r="N211" s="285"/>
      <c r="O211" s="285"/>
      <c r="P211" s="285"/>
    </row>
    <row r="212" spans="1:16" x14ac:dyDescent="0.2">
      <c r="A212" s="203" t="s">
        <v>2057</v>
      </c>
      <c r="B212" s="285" t="s">
        <v>2058</v>
      </c>
      <c r="C212" s="285" t="s">
        <v>423</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423</v>
      </c>
      <c r="D213" s="285" t="s">
        <v>2068</v>
      </c>
      <c r="E213" s="199" t="s">
        <v>430</v>
      </c>
      <c r="F213" s="285" t="s">
        <v>542</v>
      </c>
      <c r="G213" s="313" t="s">
        <v>2069</v>
      </c>
      <c r="H213" s="313" t="s">
        <v>2070</v>
      </c>
      <c r="I213" s="285" t="s">
        <v>2071</v>
      </c>
      <c r="J213" s="285" t="s">
        <v>425</v>
      </c>
      <c r="K213" s="285" t="s">
        <v>2071</v>
      </c>
      <c r="L213" s="286">
        <v>421903851953</v>
      </c>
      <c r="M213" s="285" t="s">
        <v>2072</v>
      </c>
      <c r="N213" s="285"/>
      <c r="O213" s="285"/>
      <c r="P213" s="285"/>
    </row>
    <row r="214" spans="1:16" x14ac:dyDescent="0.2">
      <c r="A214" s="203" t="s">
        <v>2883</v>
      </c>
      <c r="B214" s="285" t="s">
        <v>2884</v>
      </c>
      <c r="C214" s="285" t="s">
        <v>423</v>
      </c>
      <c r="D214" s="285" t="s">
        <v>2885</v>
      </c>
      <c r="E214" s="285" t="s">
        <v>2886</v>
      </c>
      <c r="F214" s="285" t="s">
        <v>2887</v>
      </c>
      <c r="G214" s="285" t="s">
        <v>2888</v>
      </c>
      <c r="H214" s="285" t="s">
        <v>2889</v>
      </c>
      <c r="I214" s="285" t="s">
        <v>2890</v>
      </c>
      <c r="J214" s="285" t="s">
        <v>425</v>
      </c>
      <c r="K214" s="285" t="s">
        <v>2890</v>
      </c>
      <c r="L214" s="286">
        <v>421902366400</v>
      </c>
      <c r="M214" s="285" t="s">
        <v>2891</v>
      </c>
      <c r="N214" s="285"/>
      <c r="O214" s="285"/>
      <c r="P214" s="285"/>
    </row>
    <row r="215" spans="1:16" x14ac:dyDescent="0.2">
      <c r="A215" s="203" t="s">
        <v>2892</v>
      </c>
      <c r="B215" s="285" t="s">
        <v>2893</v>
      </c>
      <c r="C215" s="285" t="s">
        <v>423</v>
      </c>
      <c r="D215" s="285" t="s">
        <v>2894</v>
      </c>
      <c r="E215" s="285" t="s">
        <v>2895</v>
      </c>
      <c r="F215" s="285" t="s">
        <v>2896</v>
      </c>
      <c r="G215" s="285" t="s">
        <v>2897</v>
      </c>
      <c r="H215" s="285" t="s">
        <v>2898</v>
      </c>
      <c r="I215" s="285" t="s">
        <v>2899</v>
      </c>
      <c r="J215" s="285" t="s">
        <v>425</v>
      </c>
      <c r="K215" s="285" t="s">
        <v>2899</v>
      </c>
      <c r="L215" s="286">
        <v>421905495820</v>
      </c>
      <c r="M215" s="285" t="s">
        <v>2900</v>
      </c>
      <c r="N215" s="285"/>
      <c r="O215" s="285"/>
      <c r="P215" s="285"/>
    </row>
    <row r="216" spans="1:16" x14ac:dyDescent="0.2">
      <c r="A216" s="203" t="s">
        <v>2901</v>
      </c>
      <c r="B216" s="285" t="s">
        <v>2902</v>
      </c>
      <c r="C216" s="285" t="s">
        <v>423</v>
      </c>
      <c r="D216" s="285" t="s">
        <v>2903</v>
      </c>
      <c r="E216" s="285" t="s">
        <v>2904</v>
      </c>
      <c r="F216" s="285" t="s">
        <v>2905</v>
      </c>
      <c r="G216" s="285" t="s">
        <v>2906</v>
      </c>
      <c r="H216" s="285" t="s">
        <v>2907</v>
      </c>
      <c r="I216" s="285" t="s">
        <v>2908</v>
      </c>
      <c r="J216" s="285" t="s">
        <v>425</v>
      </c>
      <c r="K216" s="285" t="s">
        <v>2908</v>
      </c>
      <c r="L216" s="286">
        <v>421905356370</v>
      </c>
      <c r="M216" s="285" t="s">
        <v>2909</v>
      </c>
      <c r="N216" s="285"/>
      <c r="O216" s="285"/>
      <c r="P216" s="285"/>
    </row>
    <row r="217" spans="1:16" ht="13.2" x14ac:dyDescent="0.25">
      <c r="A217" s="203" t="s">
        <v>2073</v>
      </c>
      <c r="B217" s="285" t="s">
        <v>2074</v>
      </c>
      <c r="C217" s="285" t="s">
        <v>423</v>
      </c>
      <c r="D217" s="285" t="s">
        <v>2075</v>
      </c>
      <c r="E217" s="285" t="s">
        <v>1427</v>
      </c>
      <c r="F217" s="285" t="s">
        <v>1428</v>
      </c>
      <c r="G217" s="313" t="s">
        <v>2076</v>
      </c>
      <c r="H217" s="285" t="s">
        <v>2077</v>
      </c>
      <c r="I217" s="285" t="s">
        <v>2078</v>
      </c>
      <c r="J217" s="285" t="s">
        <v>425</v>
      </c>
      <c r="K217" s="285" t="s">
        <v>2079</v>
      </c>
      <c r="L217" s="286">
        <v>421907641634</v>
      </c>
      <c r="M217" s="285" t="s">
        <v>2080</v>
      </c>
      <c r="N217" s="285"/>
      <c r="O217" s="285"/>
      <c r="P217" s="285"/>
    </row>
    <row r="218" spans="1:16" x14ac:dyDescent="0.2">
      <c r="A218" s="203" t="s">
        <v>2910</v>
      </c>
      <c r="B218" s="285" t="s">
        <v>2911</v>
      </c>
      <c r="C218" s="285" t="s">
        <v>423</v>
      </c>
      <c r="D218" s="285" t="s">
        <v>2912</v>
      </c>
      <c r="E218" s="285" t="s">
        <v>2374</v>
      </c>
      <c r="F218" s="285" t="s">
        <v>2375</v>
      </c>
      <c r="G218" s="285" t="s">
        <v>2913</v>
      </c>
      <c r="H218" s="285" t="s">
        <v>2914</v>
      </c>
      <c r="I218" s="285" t="s">
        <v>2915</v>
      </c>
      <c r="J218" s="285" t="s">
        <v>425</v>
      </c>
      <c r="K218" s="285" t="s">
        <v>2915</v>
      </c>
      <c r="L218" s="286">
        <v>421903820974</v>
      </c>
      <c r="M218" s="285" t="s">
        <v>2916</v>
      </c>
      <c r="N218" s="285"/>
      <c r="O218" s="285"/>
      <c r="P218" s="285"/>
    </row>
    <row r="219" spans="1:16" ht="13.2" x14ac:dyDescent="0.25">
      <c r="A219" s="203" t="s">
        <v>2081</v>
      </c>
      <c r="B219" s="285" t="s">
        <v>2082</v>
      </c>
      <c r="C219" s="285" t="s">
        <v>423</v>
      </c>
      <c r="D219" s="285" t="s">
        <v>2083</v>
      </c>
      <c r="E219" s="285" t="s">
        <v>2084</v>
      </c>
      <c r="F219" s="285" t="s">
        <v>2085</v>
      </c>
      <c r="G219" s="313" t="s">
        <v>2086</v>
      </c>
      <c r="H219" s="285" t="s">
        <v>2087</v>
      </c>
      <c r="I219" s="285" t="s">
        <v>2088</v>
      </c>
      <c r="J219" s="285" t="s">
        <v>425</v>
      </c>
      <c r="K219" s="285" t="s">
        <v>2089</v>
      </c>
      <c r="L219" s="286">
        <v>421911466881</v>
      </c>
      <c r="M219" s="285" t="s">
        <v>2090</v>
      </c>
      <c r="N219" s="285"/>
      <c r="O219" s="285"/>
      <c r="P219" s="285"/>
    </row>
    <row r="220" spans="1:16" ht="13.2" x14ac:dyDescent="0.25">
      <c r="A220" s="203" t="s">
        <v>2091</v>
      </c>
      <c r="B220" s="285" t="s">
        <v>2092</v>
      </c>
      <c r="C220" s="285" t="s">
        <v>423</v>
      </c>
      <c r="D220" s="285" t="s">
        <v>2093</v>
      </c>
      <c r="E220" s="285" t="s">
        <v>2094</v>
      </c>
      <c r="F220" s="285" t="s">
        <v>2095</v>
      </c>
      <c r="G220" s="313" t="s">
        <v>2096</v>
      </c>
      <c r="H220" s="285" t="s">
        <v>2097</v>
      </c>
      <c r="I220" s="285" t="s">
        <v>2098</v>
      </c>
      <c r="J220" s="285" t="s">
        <v>425</v>
      </c>
      <c r="K220" s="285" t="s">
        <v>2098</v>
      </c>
      <c r="L220" s="286">
        <v>421904435321</v>
      </c>
      <c r="M220" s="285" t="s">
        <v>2099</v>
      </c>
      <c r="N220" s="285"/>
      <c r="O220" s="285"/>
      <c r="P220" s="285"/>
    </row>
    <row r="221" spans="1:16" ht="13.2" x14ac:dyDescent="0.25">
      <c r="A221" s="203" t="s">
        <v>2100</v>
      </c>
      <c r="B221" s="285" t="s">
        <v>2101</v>
      </c>
      <c r="C221" s="285" t="s">
        <v>423</v>
      </c>
      <c r="D221" s="285" t="s">
        <v>2102</v>
      </c>
      <c r="E221" s="285" t="s">
        <v>2103</v>
      </c>
      <c r="F221" s="285" t="s">
        <v>2104</v>
      </c>
      <c r="G221" s="313" t="s">
        <v>2105</v>
      </c>
      <c r="H221" s="285" t="s">
        <v>2106</v>
      </c>
      <c r="I221" s="285" t="s">
        <v>2107</v>
      </c>
      <c r="J221" s="285" t="s">
        <v>425</v>
      </c>
      <c r="K221" s="285" t="s">
        <v>2108</v>
      </c>
      <c r="L221" s="286">
        <v>421910690922</v>
      </c>
      <c r="M221" s="285" t="s">
        <v>2109</v>
      </c>
      <c r="N221" s="285"/>
      <c r="O221" s="285"/>
      <c r="P221" s="285"/>
    </row>
    <row r="222" spans="1:16" x14ac:dyDescent="0.2">
      <c r="A222" s="203" t="s">
        <v>2917</v>
      </c>
      <c r="B222" s="285" t="s">
        <v>2918</v>
      </c>
      <c r="C222" s="285" t="s">
        <v>423</v>
      </c>
      <c r="D222" s="285" t="s">
        <v>2919</v>
      </c>
      <c r="E222" s="285" t="s">
        <v>434</v>
      </c>
      <c r="F222" s="285" t="s">
        <v>435</v>
      </c>
      <c r="G222" s="285" t="s">
        <v>2920</v>
      </c>
      <c r="H222" s="285" t="s">
        <v>2921</v>
      </c>
      <c r="I222" s="285" t="s">
        <v>2922</v>
      </c>
      <c r="J222" s="285" t="s">
        <v>425</v>
      </c>
      <c r="K222" s="285" t="s">
        <v>2923</v>
      </c>
      <c r="L222" s="286">
        <v>421905644686</v>
      </c>
      <c r="M222" s="285" t="s">
        <v>2924</v>
      </c>
      <c r="N222" s="285"/>
      <c r="O222" s="285"/>
      <c r="P222" s="285"/>
    </row>
    <row r="223" spans="1:16" x14ac:dyDescent="0.2">
      <c r="A223" s="203" t="s">
        <v>2925</v>
      </c>
      <c r="B223" s="285" t="s">
        <v>2926</v>
      </c>
      <c r="C223" s="285" t="s">
        <v>423</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423</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423</v>
      </c>
      <c r="D225" s="285" t="s">
        <v>2119</v>
      </c>
      <c r="E225" s="285" t="s">
        <v>2120</v>
      </c>
      <c r="F225" s="285" t="s">
        <v>2121</v>
      </c>
      <c r="G225" s="313" t="s">
        <v>2122</v>
      </c>
      <c r="H225" s="285" t="s">
        <v>2123</v>
      </c>
      <c r="I225" s="285" t="s">
        <v>2124</v>
      </c>
      <c r="J225" s="285" t="s">
        <v>425</v>
      </c>
      <c r="K225" s="285" t="s">
        <v>2124</v>
      </c>
      <c r="L225" s="286">
        <v>421904823578</v>
      </c>
      <c r="M225" s="285" t="s">
        <v>2125</v>
      </c>
      <c r="N225" s="285"/>
      <c r="O225" s="285"/>
      <c r="P225" s="285"/>
    </row>
    <row r="226" spans="1:16" x14ac:dyDescent="0.2">
      <c r="A226" s="203" t="s">
        <v>2939</v>
      </c>
      <c r="B226" s="285" t="s">
        <v>2940</v>
      </c>
      <c r="C226" s="285" t="s">
        <v>423</v>
      </c>
      <c r="D226" s="285" t="s">
        <v>2941</v>
      </c>
      <c r="E226" s="285" t="s">
        <v>2942</v>
      </c>
      <c r="F226" s="285" t="s">
        <v>2943</v>
      </c>
      <c r="G226" s="285" t="s">
        <v>2944</v>
      </c>
      <c r="H226" s="285" t="s">
        <v>2945</v>
      </c>
      <c r="I226" s="285" t="s">
        <v>2946</v>
      </c>
      <c r="J226" s="285" t="s">
        <v>427</v>
      </c>
      <c r="K226" s="285" t="s">
        <v>2946</v>
      </c>
      <c r="L226" s="286">
        <v>421915740248</v>
      </c>
      <c r="M226" s="285" t="s">
        <v>2947</v>
      </c>
      <c r="N226" s="285"/>
      <c r="O226" s="285"/>
      <c r="P226" s="285"/>
    </row>
    <row r="227" spans="1:16" x14ac:dyDescent="0.2">
      <c r="A227" s="198" t="s">
        <v>986</v>
      </c>
      <c r="B227" s="199" t="s">
        <v>987</v>
      </c>
      <c r="C227" s="200" t="s">
        <v>423</v>
      </c>
      <c r="D227" s="199" t="s">
        <v>2126</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3.2" x14ac:dyDescent="0.25">
      <c r="A228" s="203" t="s">
        <v>2127</v>
      </c>
      <c r="B228" s="285" t="s">
        <v>2128</v>
      </c>
      <c r="C228" s="285" t="s">
        <v>423</v>
      </c>
      <c r="D228" s="285" t="s">
        <v>2129</v>
      </c>
      <c r="E228" s="285" t="s">
        <v>430</v>
      </c>
      <c r="F228" s="285" t="s">
        <v>437</v>
      </c>
      <c r="G228" s="313" t="s">
        <v>2130</v>
      </c>
      <c r="H228" s="285" t="s">
        <v>2131</v>
      </c>
      <c r="I228" s="285" t="s">
        <v>1997</v>
      </c>
      <c r="J228" s="285" t="s">
        <v>427</v>
      </c>
      <c r="K228" s="285" t="s">
        <v>1997</v>
      </c>
      <c r="L228" s="286">
        <v>421905706999</v>
      </c>
      <c r="M228" s="285" t="s">
        <v>2132</v>
      </c>
      <c r="N228" s="285"/>
      <c r="O228" s="285"/>
      <c r="P228" s="285"/>
    </row>
    <row r="229" spans="1:16" ht="13.2" x14ac:dyDescent="0.25">
      <c r="A229" s="203" t="s">
        <v>2133</v>
      </c>
      <c r="B229" s="285" t="s">
        <v>2134</v>
      </c>
      <c r="C229" s="285" t="s">
        <v>423</v>
      </c>
      <c r="D229" s="285" t="s">
        <v>2135</v>
      </c>
      <c r="E229" s="285" t="s">
        <v>434</v>
      </c>
      <c r="F229" s="285" t="s">
        <v>435</v>
      </c>
      <c r="G229" s="313" t="s">
        <v>2136</v>
      </c>
      <c r="H229" s="285" t="s">
        <v>2948</v>
      </c>
      <c r="I229" s="285" t="s">
        <v>2137</v>
      </c>
      <c r="J229" s="285" t="s">
        <v>425</v>
      </c>
      <c r="K229" s="285" t="s">
        <v>2137</v>
      </c>
      <c r="L229" s="286">
        <v>421918560175</v>
      </c>
      <c r="M229" s="285" t="s">
        <v>2138</v>
      </c>
      <c r="N229" s="285"/>
      <c r="O229" s="285"/>
      <c r="P229" s="285"/>
    </row>
    <row r="230" spans="1:16" x14ac:dyDescent="0.2">
      <c r="A230" s="203" t="s">
        <v>2949</v>
      </c>
      <c r="B230" s="285" t="s">
        <v>2950</v>
      </c>
      <c r="C230" s="285" t="s">
        <v>423</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423</v>
      </c>
      <c r="D231" s="285" t="s">
        <v>2960</v>
      </c>
      <c r="E231" s="285" t="s">
        <v>430</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423</v>
      </c>
      <c r="D232" s="285" t="s">
        <v>2967</v>
      </c>
      <c r="E232" s="285" t="s">
        <v>1767</v>
      </c>
      <c r="F232" s="285" t="s">
        <v>1768</v>
      </c>
      <c r="G232" s="285" t="s">
        <v>2968</v>
      </c>
      <c r="H232" s="285" t="s">
        <v>2969</v>
      </c>
      <c r="I232" s="285" t="s">
        <v>2970</v>
      </c>
      <c r="J232" s="285" t="s">
        <v>425</v>
      </c>
      <c r="K232" s="285" t="s">
        <v>2970</v>
      </c>
      <c r="L232" s="286">
        <v>421905731109</v>
      </c>
      <c r="M232" s="285" t="s">
        <v>2971</v>
      </c>
      <c r="N232" s="285"/>
      <c r="O232" s="285"/>
      <c r="P232" s="285"/>
    </row>
    <row r="233" spans="1:16" ht="13.2" x14ac:dyDescent="0.25">
      <c r="A233" s="203" t="s">
        <v>2139</v>
      </c>
      <c r="B233" s="285" t="s">
        <v>2140</v>
      </c>
      <c r="C233" s="285" t="s">
        <v>423</v>
      </c>
      <c r="D233" s="285" t="s">
        <v>2141</v>
      </c>
      <c r="E233" s="285" t="s">
        <v>436</v>
      </c>
      <c r="F233" s="285" t="s">
        <v>494</v>
      </c>
      <c r="G233" s="313" t="s">
        <v>2142</v>
      </c>
      <c r="H233" s="285" t="s">
        <v>2143</v>
      </c>
      <c r="I233" s="285" t="s">
        <v>2144</v>
      </c>
      <c r="J233" s="285" t="s">
        <v>427</v>
      </c>
      <c r="K233" s="285" t="s">
        <v>2145</v>
      </c>
      <c r="L233" s="286">
        <v>421915867076</v>
      </c>
      <c r="M233" s="285" t="s">
        <v>2146</v>
      </c>
      <c r="N233" s="285"/>
      <c r="O233" s="285"/>
      <c r="P233" s="285"/>
    </row>
    <row r="234" spans="1:16" x14ac:dyDescent="0.2">
      <c r="A234" s="203" t="s">
        <v>2972</v>
      </c>
      <c r="B234" s="285" t="s">
        <v>2973</v>
      </c>
      <c r="C234" s="285" t="s">
        <v>423</v>
      </c>
      <c r="D234" s="285" t="s">
        <v>2974</v>
      </c>
      <c r="E234" s="285" t="s">
        <v>2975</v>
      </c>
      <c r="F234" s="285" t="s">
        <v>2976</v>
      </c>
      <c r="G234" s="285" t="s">
        <v>2977</v>
      </c>
      <c r="H234" s="285" t="s">
        <v>2978</v>
      </c>
      <c r="I234" s="285" t="s">
        <v>2979</v>
      </c>
      <c r="J234" s="285" t="s">
        <v>425</v>
      </c>
      <c r="K234" s="285" t="s">
        <v>2979</v>
      </c>
      <c r="L234" s="286">
        <v>421905417209</v>
      </c>
      <c r="M234" s="285" t="s">
        <v>2980</v>
      </c>
      <c r="N234" s="285"/>
      <c r="O234" s="285"/>
      <c r="P234" s="285"/>
    </row>
    <row r="235" spans="1:16" x14ac:dyDescent="0.2">
      <c r="A235" s="198" t="s">
        <v>993</v>
      </c>
      <c r="B235" s="199" t="s">
        <v>994</v>
      </c>
      <c r="C235" s="200" t="s">
        <v>423</v>
      </c>
      <c r="D235" s="199" t="s">
        <v>2147</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2148</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2149</v>
      </c>
      <c r="B239" s="285" t="s">
        <v>2150</v>
      </c>
      <c r="C239" s="285" t="s">
        <v>423</v>
      </c>
      <c r="D239" s="285" t="s">
        <v>2151</v>
      </c>
      <c r="E239" s="285" t="s">
        <v>424</v>
      </c>
      <c r="F239" s="285" t="s">
        <v>817</v>
      </c>
      <c r="G239" s="285" t="s">
        <v>2152</v>
      </c>
      <c r="H239" s="285" t="s">
        <v>2153</v>
      </c>
      <c r="I239" s="285" t="s">
        <v>2154</v>
      </c>
      <c r="J239" s="285" t="s">
        <v>427</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1497</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1498</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1546</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1547</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1561</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1562</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2168</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1567</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1563</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1564</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1565</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1480</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1581</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2172</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2173</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1582</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1583</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2174</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1584</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2233</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2983</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1585</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1586</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1587</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1588</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1589</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2984</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2985</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1590</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2986</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1591</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2987</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1592</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1593</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2175</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2176</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1594</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1595</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1596</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2212</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1473</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2213</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1597</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2177</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1598</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1599</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1600</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1601</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1602</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1603</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1604</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1474</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1605</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1606</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1607</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1608</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2178</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1609</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1610</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1611</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2179</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1612</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1613</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1614</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1475</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1619</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1615</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2180</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1616</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2181</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2182</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1617</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1618</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2183</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1476</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1620</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1621</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1622</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1623</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1624</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1625</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1626</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1627</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1666</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2990</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2990</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1628</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1629</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1630</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1631</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1632</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1633</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1634</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1477</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1635</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2988</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2214</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1636</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1637</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881</v>
      </c>
      <c r="B393" s="204" t="str">
        <f>VLOOKUP(A393,Adr!A:B,2,FALSE)</f>
        <v>Slovenský zväz kickboxu</v>
      </c>
      <c r="C393" s="197" t="s">
        <v>2236</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2215</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2184</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2185</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2186</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1657</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1658</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1659</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1478</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1660</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1661</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1665</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1662</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1663</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1664</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SLOVENSKÁ JAZDECKÁ FEDERÁCIA, Olympijské námestie 14290/1, Bratislava, 831 04</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31787801</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topLeftCell="A3" zoomScaleNormal="100" workbookViewId="0">
      <selection activeCell="B14" sqref="B14:C14"/>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SLOVENSKÁ JAZDECKÁ FEDERÁCIA, Olympijské námestie 14290/1, Bratislava, 831 04</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v>45757</v>
      </c>
      <c r="N6" s="137" t="str">
        <f t="shared" si="0"/>
        <v>f - plnenie úloh verejného záujmu v športe</v>
      </c>
      <c r="O6" s="137" t="s">
        <v>349</v>
      </c>
      <c r="P6" s="137" t="str">
        <f>Spolu!B22</f>
        <v>plnenie úloh verejného záujmu v športe</v>
      </c>
    </row>
    <row r="7" spans="1:16" x14ac:dyDescent="0.25">
      <c r="C7" s="138" t="s">
        <v>1257</v>
      </c>
      <c r="E7" s="140" t="s">
        <v>1258</v>
      </c>
      <c r="F7" s="150">
        <v>5894.93</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t="s">
        <v>581</v>
      </c>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v>45757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10.04.2025 sme poukázali Ministerstvu cestovného ruchu a športu Slovenskej republiky nevyčerpané finančné prostriedky v sume 5 894,93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1268</v>
      </c>
      <c r="C14" s="386"/>
      <c r="F14" s="311"/>
      <c r="N14" s="137" t="str">
        <f t="shared" si="0"/>
        <v xml:space="preserve">n - </v>
      </c>
      <c r="O14" s="137" t="s">
        <v>364</v>
      </c>
    </row>
    <row r="15" spans="1:16" ht="34.35" customHeight="1" x14ac:dyDescent="0.25">
      <c r="A15" s="139" t="s">
        <v>1285</v>
      </c>
      <c r="B15" s="385" t="s">
        <v>3714</v>
      </c>
      <c r="C15" s="386"/>
      <c r="F15" s="388"/>
      <c r="N15" s="137" t="str">
        <f t="shared" si="0"/>
        <v xml:space="preserve">o - </v>
      </c>
      <c r="O15" s="137" t="s">
        <v>365</v>
      </c>
    </row>
    <row r="16" spans="1:16" x14ac:dyDescent="0.25">
      <c r="A16" s="139" t="s">
        <v>1270</v>
      </c>
      <c r="B16" s="142" t="str">
        <f>F8</f>
        <v>SK06 0900 0000 0001 7426 1462</v>
      </c>
      <c r="C16" s="137"/>
      <c r="F16" s="388"/>
      <c r="N16" s="137" t="str">
        <f t="shared" si="0"/>
        <v xml:space="preserve">p - </v>
      </c>
      <c r="O16" s="137" t="s">
        <v>366</v>
      </c>
    </row>
    <row r="17" spans="1:16" ht="32.1" customHeight="1" x14ac:dyDescent="0.25">
      <c r="A17" s="139" t="s">
        <v>1273</v>
      </c>
      <c r="B17" s="142" t="str">
        <f>F9</f>
        <v>SK62 8180 0000 0070 0069 4120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1275</v>
      </c>
      <c r="C19" s="142" t="str">
        <f>Spolu!C4</f>
        <v>31787801</v>
      </c>
      <c r="F19" s="145" t="s">
        <v>1271</v>
      </c>
      <c r="G19" s="207"/>
      <c r="H19" s="146"/>
      <c r="N19" s="137" t="str">
        <f t="shared" si="0"/>
        <v xml:space="preserve"> - </v>
      </c>
    </row>
    <row r="20" spans="1:16" x14ac:dyDescent="0.25">
      <c r="A20" s="139" t="s">
        <v>392</v>
      </c>
      <c r="B20" s="143">
        <f>F6</f>
        <v>45757</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Valaštíková</cp:lastModifiedBy>
  <cp:revision/>
  <cp:lastPrinted>2026-04-10T08:41:26Z</cp:lastPrinted>
  <dcterms:created xsi:type="dcterms:W3CDTF">2017-02-20T06:20:12Z</dcterms:created>
  <dcterms:modified xsi:type="dcterms:W3CDTF">2026-04-15T12:01:36Z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