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maren\Desktop\PUŠ\NA odoslanie PUŠ 2025\"/>
    </mc:Choice>
  </mc:AlternateContent>
  <xr:revisionPtr revIDLastSave="0" documentId="13_ncr:1_{01684CED-5880-4B61-A0D3-0E146119D019}"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3" i="4" l="1"/>
  <c r="I232" i="4"/>
  <c r="I217" i="4"/>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<sst xmlns="http://schemas.openxmlformats.org/spreadsheetml/2006/main" count="7874" uniqueCount="3790">
  <si>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</si>
  <si>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</si>
  <si>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</si>
  <si>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</si>
  <si>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</si>
  <si>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</si>
  <si>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</si>
  <si>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</si>
  <si>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</si>
  <si>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</si>
  <si>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</si>
  <si>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</si>
  <si>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</si>
  <si>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</si>
  <si>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</si>
  <si>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</si>
  <si>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</si>
  <si>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</si>
  <si>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</si>
  <si>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</si>
  <si>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</si>
  <si>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</si>
  <si>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</si>
  <si>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</si>
  <si>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</si>
  <si>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</si>
  <si>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</si>
  <si>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</si>
  <si>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</si>
  <si>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</si>
  <si>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</si>
  <si>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</si>
  <si>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</si>
  <si>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</si>
  <si>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</si>
  <si>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</si>
  <si>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</si>
  <si>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</si>
  <si>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</si>
  <si>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</si>
  <si>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</si>
  <si>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</si>
  <si>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</si>
  <si>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</si>
  <si>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</si>
  <si>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</si>
  <si>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</si>
  <si>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</si>
  <si>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</si>
  <si>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</si>
  <si>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</si>
  <si>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</si>
  <si>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</si>
  <si>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</si>
  <si>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</si>
  <si>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</si>
  <si>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</si>
  <si>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</si>
  <si>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</si>
  <si>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</si>
  <si>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</si>
  <si>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</si>
  <si>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</si>
  <si>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</si>
  <si>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</si>
  <si>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</si>
  <si>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</si>
  <si>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</si>
  <si>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</si>
  <si>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</si>
  <si>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</si>
  <si>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</si>
  <si>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</si>
  <si>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</si>
  <si>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</si>
  <si>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</si>
  <si>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</si>
  <si>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</si>
  <si>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</si>
  <si>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</si>
  <si>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</si>
  <si>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</si>
  <si>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</si>
  <si>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</si>
  <si>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</si>
  <si>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</si>
  <si>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</si>
  <si>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</si>
  <si>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</si>
  <si>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</si>
  <si>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</si>
  <si>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</si>
  <si>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</si>
  <si>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</si>
  <si>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</si>
  <si>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</si>
  <si>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</si>
  <si>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</si>
  <si>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</si>
  <si>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</si>
  <si>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</si>
  <si>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</si>
  <si>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</si>
  <si>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</si>
  <si>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</si>
  <si>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</si>
  <si>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</si>
  <si>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</si>
  <si>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</si>
  <si>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</si>
  <si>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</si>
  <si>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</si>
  <si>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</si>
  <si>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</si>
  <si>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</si>
  <si>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</si>
  <si>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</si>
  <si>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</si>
  <si>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</si>
  <si>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</si>
  <si>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</si>
  <si>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</si>
  <si>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</si>
  <si>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</si>
  <si>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</si>
  <si>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</si>
  <si>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</si>
  <si>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</si>
  <si>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</si>
  <si>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</si>
  <si>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</si>
  <si>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</si>
  <si>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</si>
  <si>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</si>
  <si>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</si>
  <si>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</si>
  <si>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</si>
  <si>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</si>
  <si>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</si>
  <si>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</si>
  <si>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</si>
  <si>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</si>
  <si>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</si>
  <si>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</si>
  <si>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</si>
  <si>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</si>
  <si>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</si>
  <si>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</si>
  <si>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</si>
  <si>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</si>
  <si>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</si>
  <si>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</si>
  <si>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</si>
  <si>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</si>
  <si>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</si>
  <si>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</si>
  <si>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</si>
  <si>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</si>
  <si>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</si>
  <si>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</si>
  <si>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</si>
  <si>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</si>
  <si>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</si>
  <si>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</si>
  <si>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</si>
  <si>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</si>
  <si>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</si>
  <si>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</si>
  <si>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</si>
  <si>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</si>
  <si>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</si>
  <si>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</si>
  <si>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</si>
  <si>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</si>
  <si>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</si>
  <si>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</si>
  <si>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</si>
  <si>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</si>
  <si>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</si>
  <si>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</si>
  <si>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</si>
  <si>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</si>
  <si>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</si>
  <si>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</si>
  <si>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</si>
  <si>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</si>
  <si>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</si>
  <si>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</si>
  <si>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</si>
  <si>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</si>
  <si>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</si>
  <si>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</si>
  <si>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</si>
  <si>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</si>
  <si>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</si>
  <si>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</si>
  <si>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</si>
  <si>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</si>
  <si>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</si>
  <si>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</si>
  <si>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</si>
  <si>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</si>
  <si>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</si>
  <si>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</si>
  <si>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</si>
  <si>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</si>
  <si>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</si>
  <si>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</si>
  <si>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</si>
  <si>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</si>
  <si>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</si>
  <si>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</si>
  <si>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</si>
  <si>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</si>
  <si>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</si>
  <si>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</si>
  <si>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</si>
  <si>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</si>
  <si>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</si>
  <si>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</si>
  <si>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</si>
  <si>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</si>
  <si>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</si>
  <si>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</si>
  <si>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</si>
  <si>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</si>
  <si>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</si>
  <si>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</si>
  <si>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</si>
  <si>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</si>
  <si>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</si>
  <si>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</si>
  <si>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</si>
  <si>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</si>
  <si>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</si>
  <si>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</si>
  <si>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</si>
  <si>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</si>
  <si>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</si>
  <si>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</si>
  <si>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</si>
  <si>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</si>
  <si>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</si>
  <si>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</si>
  <si>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</si>
  <si>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</si>
  <si>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</si>
  <si>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</si>
  <si>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</si>
  <si>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</si>
  <si>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</si>
  <si>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</si>
  <si>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</si>
  <si>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</si>
  <si>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</si>
  <si>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</si>
  <si>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</si>
  <si>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</si>
  <si>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</si>
  <si>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</si>
  <si>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</si>
  <si>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</si>
  <si>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</si>
  <si>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</si>
  <si>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</si>
  <si>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</si>
  <si>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</si>
  <si>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</si>
  <si>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</si>
  <si>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</si>
  <si>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</si>
  <si>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</si>
  <si>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</si>
  <si>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</si>
  <si>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</si>
  <si>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</si>
  <si>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</si>
  <si>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</si>
  <si>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</si>
  <si>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</si>
  <si>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</si>
  <si>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</si>
  <si>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</si>
  <si>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</si>
  <si>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</si>
  <si>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</si>
  <si>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</si>
  <si>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</si>
  <si>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</si>
  <si>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</si>
  <si>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</si>
  <si>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</si>
  <si>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</si>
  <si>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</si>
  <si>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</si>
  <si>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</si>
  <si>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</si>
  <si>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</si>
  <si>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</si>
  <si>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</si>
  <si>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</si>
  <si>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</si>
  <si>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</si>
  <si>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</si>
  <si>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</si>
  <si>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</si>
  <si>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</si>
  <si>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</si>
  <si>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</si>
  <si>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</si>
  <si>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</si>
  <si>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</si>
  <si>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</si>
  <si>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</si>
  <si>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</si>
  <si>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</si>
  <si>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</si>
  <si>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</si>
  <si>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</si>
  <si>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</si>
  <si>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</si>
  <si>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</si>
  <si>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</si>
  <si>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</si>
  <si>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</si>
  <si>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</si>
  <si>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</si>
  <si>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</si>
  <si>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</si>
  <si>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</si>
  <si>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</si>
  <si>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</si>
  <si>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</si>
  <si>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</si>
  <si>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</si>
  <si>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</si>
  <si>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</si>
  <si>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</si>
  <si>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</si>
  <si>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</si>
  <si>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</si>
  <si>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</si>
  <si>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</si>
  <si>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</si>
  <si>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</si>
  <si>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</si>
  <si>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</si>
  <si>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</si>
  <si>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</si>
  <si>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</si>
  <si>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</si>
  <si>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</si>
  <si>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</si>
  <si>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</si>
  <si>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</si>
  <si>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</si>
  <si>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</si>
  <si>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</si>
  <si>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</si>
  <si>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</si>
  <si>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</si>
  <si>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</si>
  <si>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</si>
  <si>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</si>
  <si>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</si>
  <si>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</si>
  <si>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</si>
  <si>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</si>
  <si>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</si>
  <si>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</si>
  <si>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</si>
  <si>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</si>
  <si>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</si>
  <si>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</si>
  <si>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</si>
  <si>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</si>
  <si>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</si>
  <si>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</si>
  <si>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</si>
  <si>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</si>
  <si>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</si>
  <si>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</si>
  <si>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</si>
  <si>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</si>
  <si>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</si>
  <si>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</si>
  <si>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</si>
  <si>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</si>
  <si>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</si>
  <si>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</si>
  <si>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</si>
  <si>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</si>
  <si>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</si>
  <si>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</si>
  <si>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</si>
  <si>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</si>
  <si>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</si>
  <si>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</si>
  <si>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</si>
  <si>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</si>
  <si>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</si>
  <si>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</si>
  <si>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</si>
  <si>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</si>
  <si>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</si>
  <si>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</si>
  <si>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</si>
  <si>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</si>
  <si>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</si>
  <si>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</si>
  <si>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</si>
  <si>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</si>
  <si>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</si>
  <si>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</si>
  <si>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</si>
  <si>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</si>
  <si>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</si>
  <si>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</si>
  <si>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</si>
  <si>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</si>
  <si>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</si>
  <si>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</si>
  <si>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</si>
  <si>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</si>
  <si>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</si>
  <si>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</si>
  <si>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</si>
  <si>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</si>
  <si>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</si>
  <si>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</si>
  <si>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</si>
  <si>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</si>
  <si>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</si>
  <si>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</si>
  <si>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</si>
  <si>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</si>
  <si>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</si>
  <si>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</si>
  <si>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</si>
  <si>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</si>
  <si>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</si>
  <si>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</si>
  <si>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</si>
  <si>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</si>
  <si>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</si>
  <si>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</si>
  <si>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</si>
  <si>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</si>
  <si>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</si>
  <si>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</si>
  <si>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</si>
  <si>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</si>
  <si>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</si>
  <si>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</si>
  <si>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</si>
  <si>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</si>
  <si>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</si>
  <si>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</si>
  <si>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</si>
  <si>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</si>
  <si>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</si>
  <si>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</si>
  <si>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</si>
  <si>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</si>
  <si>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</si>
  <si>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</si>
  <si>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</si>
  <si>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</si>
  <si>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</si>
  <si>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</si>
  <si>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</si>
  <si>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</si>
  <si>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</si>
  <si>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</si>
  <si>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</si>
  <si>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</si>
  <si>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</si>
  <si>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</si>
  <si>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</si>
  <si>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</si>
  <si>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</si>
  <si>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</si>
  <si>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</si>
  <si>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</si>
  <si>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</si>
  <si>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</si>
  <si>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</si>
  <si>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</si>
  <si>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</si>
  <si>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</si>
  <si>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</si>
  <si>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</si>
  <si>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</si>
  <si>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</si>
  <si>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</si>
  <si>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</si>
  <si>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</si>
  <si>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</si>
  <si>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</si>
  <si>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</si>
  <si>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</si>
  <si>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</si>
  <si>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</si>
  <si>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</si>
  <si>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</si>
  <si>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</si>
  <si>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</si>
  <si>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</si>
  <si>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</si>
  <si>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</si>
  <si>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</si>
  <si>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</si>
  <si>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</si>
  <si>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</si>
  <si>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</si>
  <si>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</si>
  <si>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</si>
  <si>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</si>
  <si>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</si>
  <si>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</si>
  <si>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</si>
  <si>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</si>
  <si>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</si>
  <si>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</si>
  <si>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</si>
  <si>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</si>
  <si>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</si>
  <si>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</si>
  <si>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</si>
  <si>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</si>
  <si>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</si>
  <si>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</si>
  <si>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</si>
  <si>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</si>
  <si>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</si>
  <si>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</si>
  <si>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</si>
  <si>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</si>
  <si>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</si>
  <si>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</si>
  <si>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</si>
  <si>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</si>
  <si>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</si>
  <si>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</si>
  <si>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</si>
  <si>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</si>
  <si>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</si>
  <si>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</si>
  <si>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</si>
  <si>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</si>
  <si>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</si>
  <si>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</si>
  <si>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</si>
  <si>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</si>
  <si>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</si>
  <si>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</si>
  <si>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</si>
  <si>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</si>
  <si>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</si>
  <si>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</si>
  <si>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</si>
  <si>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</si>
  <si>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</si>
  <si>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</si>
  <si>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</si>
  <si>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</si>
  <si>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</si>
  <si>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</si>
  <si>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</si>
  <si>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</si>
  <si>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</si>
  <si>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</si>
  <si>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</si>
  <si>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</si>
  <si>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</si>
  <si>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</si>
  <si>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</si>
  <si>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</si>
  <si>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</si>
  <si>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</si>
  <si>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</si>
  <si>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</si>
  <si>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</si>
  <si>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</si>
  <si>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</si>
  <si>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</si>
  <si>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</si>
  <si>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</si>
  <si>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</si>
  <si>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</si>
  <si>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</si>
  <si>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</si>
  <si>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</si>
  <si>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</si>
  <si>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</si>
  <si>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</si>
  <si>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</si>
  <si>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</si>
  <si>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</si>
  <si>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</si>
  <si>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</si>
  <si>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</si>
  <si>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</si>
  <si>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</si>
  <si>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</si>
  <si>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</si>
  <si>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</si>
  <si>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</si>
  <si>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</si>
  <si>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</si>
  <si>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</si>
  <si>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</si>
  <si>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</si>
  <si>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</si>
  <si>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</si>
  <si>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</si>
  <si>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</si>
  <si>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</si>
  <si>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</si>
  <si>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</si>
  <si>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</si>
  <si>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</si>
  <si>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</si>
  <si>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</si>
  <si>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</si>
  <si>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</si>
  <si>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</si>
  <si>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</si>
  <si>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</si>
  <si>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</si>
  <si>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</si>
  <si>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</si>
  <si>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</si>
  <si>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</si>
  <si>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</si>
  <si>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</si>
  <si>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</si>
  <si>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</si>
  <si>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</si>
  <si>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</si>
  <si>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</si>
  <si>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</si>
  <si>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</si>
  <si>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</si>
  <si>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</si>
  <si>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</si>
  <si>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</si>
  <si>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</si>
  <si>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</si>
  <si>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</si>
  <si>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</si>
  <si>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</si>
  <si>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</si>
  <si>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</si>
  <si>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</si>
  <si>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</si>
  <si>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</si>
  <si>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</si>
  <si>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</si>
  <si>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</si>
  <si>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</si>
  <si>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</si>
  <si>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</si>
  <si>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</si>
  <si>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</si>
  <si>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</si>
  <si>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</si>
  <si>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</si>
  <si>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</si>
  <si>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</si>
  <si>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</si>
  <si>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</si>
  <si>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</si>
  <si>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</si>
  <si>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</si>
  <si>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</si>
  <si>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</si>
  <si>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</si>
  <si>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</si>
  <si>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</si>
  <si>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</si>
  <si>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</si>
  <si>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</si>
  <si>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</si>
  <si>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</si>
  <si>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</si>
  <si>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</si>
  <si>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</si>
  <si>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</si>
  <si>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</si>
  <si>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</si>
  <si>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</si>
  <si>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</si>
  <si>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</si>
  <si>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</si>
  <si>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</si>
  <si>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</si>
  <si>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</si>
  <si>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</si>
  <si>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</si>
  <si>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</si>
  <si>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</si>
  <si>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</si>
  <si>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</si>
  <si>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</si>
  <si>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</si>
  <si>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</si>
  <si>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</si>
  <si>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</si>
  <si>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</si>
  <si>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</si>
  <si>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</si>
  <si>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</si>
  <si>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</si>
  <si>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</si>
  <si>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</si>
  <si>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</si>
  <si>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</si>
  <si>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</si>
  <si>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</si>
  <si>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</si>
  <si>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</si>
  <si>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</si>
  <si>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</si>
  <si>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</si>
  <si>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</si>
  <si>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</si>
  <si>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</si>
  <si>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</si>
  <si>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</si>
  <si>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</si>
  <si>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</si>
  <si>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</si>
  <si>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</si>
  <si>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</si>
  <si>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</si>
  <si>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</si>
  <si>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</si>
  <si>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</si>
  <si>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</si>
  <si>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</si>
  <si>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</si>
  <si>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</si>
  <si>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</si>
  <si>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</si>
  <si>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</si>
  <si>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</si>
  <si>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</si>
  <si>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</si>
  <si>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</si>
  <si>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</si>
  <si>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</si>
  <si>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</si>
  <si>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</si>
  <si>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</si>
  <si>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</si>
  <si>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</si>
  <si>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</si>
  <si>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</si>
  <si>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</si>
  <si>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</si>
  <si>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</si>
  <si>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</si>
  <si>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</si>
  <si>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</si>
  <si>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</si>
  <si>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</si>
  <si>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</si>
  <si>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</si>
  <si>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</si>
  <si>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</si>
  <si>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</si>
  <si>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</si>
  <si>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</si>
  <si>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</si>
  <si>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</si>
  <si>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</si>
  <si>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</si>
  <si>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</si>
  <si>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</si>
  <si>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</si>
  <si>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</si>
  <si>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</si>
  <si>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</si>
  <si>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</si>
  <si>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</si>
  <si>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</si>
  <si>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</si>
  <si>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</si>
  <si>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</si>
  <si>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</si>
  <si>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</si>
  <si>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</si>
  <si>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</si>
  <si>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</si>
  <si>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</si>
  <si>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</si>
  <si>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</si>
  <si>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</si>
  <si>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</si>
  <si>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</si>
  <si>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</si>
  <si>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</si>
  <si>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</si>
  <si>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</si>
  <si>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</si>
  <si>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</si>
  <si>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</si>
  <si>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</si>
  <si>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</si>
  <si>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</si>
  <si>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</si>
  <si>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</si>
  <si>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</si>
  <si>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</si>
  <si>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</si>
  <si>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</si>
  <si>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</si>
  <si>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</si>
  <si>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</si>
  <si>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</si>
  <si>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</si>
  <si>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</si>
  <si>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</si>
  <si>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</si>
  <si>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</si>
  <si>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</si>
  <si>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</si>
  <si>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</si>
  <si>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</si>
  <si>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</si>
  <si>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</si>
  <si>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</si>
  <si>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</si>
  <si>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</si>
  <si>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</si>
  <si>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</si>
  <si>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</si>
  <si>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</si>
  <si>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</si>
  <si>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</si>
  <si>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</si>
  <si>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</si>
  <si>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</si>
  <si>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</si>
  <si>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</si>
  <si>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</si>
  <si>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</si>
  <si>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</si>
  <si>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</si>
  <si>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</si>
  <si>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</si>
  <si>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</si>
  <si>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</si>
  <si>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</si>
  <si>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</si>
  <si>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</si>
  <si>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</si>
  <si>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</si>
  <si>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</si>
  <si>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</si>
  <si>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</si>
  <si>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</si>
  <si>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</si>
  <si>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</si>
  <si>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</si>
  <si>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</si>
  <si>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</si>
  <si>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</si>
  <si>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</si>
  <si>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</si>
  <si>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</si>
  <si>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</si>
  <si>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</si>
  <si>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</si>
  <si>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</si>
  <si>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</si>
  <si>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</si>
  <si>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</si>
  <si>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</si>
  <si>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</si>
  <si>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</si>
  <si>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</si>
  <si>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</si>
  <si>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</si>
  <si>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</si>
  <si>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</si>
  <si>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</si>
  <si>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</si>
  <si>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</si>
  <si>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</si>
  <si>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</si>
  <si>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</si>
  <si>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</si>
  <si>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</si>
  <si>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</si>
  <si>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</si>
  <si>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</si>
  <si>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</si>
  <si>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</si>
  <si>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</si>
  <si>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</si>
  <si>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</si>
  <si>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</si>
  <si>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</si>
  <si>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</si>
  <si>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</si>
  <si>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</si>
  <si>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</si>
  <si>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</si>
  <si>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</si>
  <si>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</si>
  <si>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</si>
  <si>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</si>
  <si>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</si>
  <si>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</si>
  <si>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</si>
  <si>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</si>
  <si>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</si>
  <si>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</si>
  <si>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</si>
  <si>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</si>
  <si>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</si>
  <si>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</si>
  <si>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</si>
  <si>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</si>
  <si>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</si>
  <si>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</si>
  <si>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</si>
  <si>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</si>
  <si>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</si>
  <si>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</si>
  <si>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</si>
  <si>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</si>
  <si>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</si>
  <si>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</si>
  <si>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</si>
  <si>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</si>
  <si>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</si>
  <si>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</si>
  <si>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</si>
  <si>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</si>
  <si>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</si>
  <si>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</si>
  <si>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</si>
  <si>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</si>
  <si>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</si>
  <si>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</si>
  <si>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</si>
  <si>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</si>
  <si>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</si>
  <si>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</si>
  <si>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</si>
  <si>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</si>
  <si>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</si>
  <si>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</si>
  <si>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</si>
  <si>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</si>
  <si>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</si>
  <si>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</si>
  <si>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</si>
  <si>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</si>
  <si>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</si>
  <si>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</si>
  <si>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</si>
  <si>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</si>
  <si>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</si>
  <si>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</si>
  <si>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</si>
  <si>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</si>
  <si>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</si>
  <si>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</si>
  <si>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</si>
  <si>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</si>
  <si>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</si>
  <si>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</si>
  <si>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</si>
  <si>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</si>
  <si>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</si>
  <si>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</si>
  <si>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</si>
  <si>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</si>
  <si>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</si>
  <si>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</si>
  <si>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</si>
  <si>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</si>
  <si>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</si>
  <si>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</si>
  <si>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</si>
  <si>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</si>
  <si>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</si>
  <si>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</si>
  <si>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</si>
  <si>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</si>
  <si>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</si>
  <si>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</si>
  <si>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</si>
  <si>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</si>
  <si>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</si>
  <si>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</si>
  <si>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</si>
  <si>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</si>
  <si>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</si>
  <si>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</si>
  <si>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</si>
  <si>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</si>
  <si>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</si>
  <si>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</si>
  <si>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</si>
  <si>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</si>
  <si>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</si>
  <si>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</si>
  <si>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</si>
  <si>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</si>
  <si>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</si>
  <si>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</si>
  <si>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</si>
  <si>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</si>
  <si>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</si>
  <si>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</si>
  <si>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</si>
  <si>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</si>
  <si>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</si>
  <si>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</si>
  <si>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</si>
  <si>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</si>
  <si>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</si>
  <si>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</si>
  <si>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</si>
  <si>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</si>
  <si>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</si>
  <si>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</si>
  <si>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</si>
  <si>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</si>
  <si>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</si>
  <si>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</si>
  <si>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</si>
  <si>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</si>
  <si>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</si>
  <si>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</si>
  <si>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</si>
  <si>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</si>
  <si>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</si>
  <si>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</si>
  <si>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</si>
  <si>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</si>
  <si>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</si>
  <si>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</si>
  <si>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</si>
  <si>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</si>
  <si>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</si>
  <si>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</si>
  <si>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</si>
  <si>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</si>
  <si>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</si>
  <si>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</si>
  <si>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</si>
  <si>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</si>
  <si>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</si>
  <si>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</si>
  <si>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</si>
  <si>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</si>
  <si>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</si>
  <si>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</si>
  <si>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</si>
  <si>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</si>
  <si>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</si>
  <si>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</si>
  <si>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</si>
  <si>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</si>
  <si>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</si>
  <si>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</si>
  <si>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</si>
  <si>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</si>
  <si>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</si>
  <si>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</si>
  <si>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</si>
  <si>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</si>
  <si>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</si>
  <si>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</si>
  <si>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</si>
  <si>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</si>
  <si>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</si>
  <si>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</si>
  <si>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</si>
  <si>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</si>
  <si>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</si>
  <si>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</si>
  <si>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</si>
  <si>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</si>
  <si>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</si>
  <si>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</si>
  <si>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</si>
  <si>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</si>
  <si>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</si>
  <si>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</si>
  <si>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</si>
  <si>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</si>
  <si>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</si>
  <si>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</si>
  <si>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</si>
  <si>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</si>
  <si>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</si>
  <si>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</si>
  <si>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</si>
  <si>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</si>
  <si>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</si>
  <si>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</si>
  <si>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</si>
  <si>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</si>
  <si>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</si>
  <si>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</si>
  <si>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</si>
  <si>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</si>
  <si>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</si>
  <si>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</si>
  <si>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</si>
  <si>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</si>
  <si>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</si>
  <si>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</si>
  <si>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</si>
  <si>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</si>
  <si>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</si>
  <si>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</si>
  <si>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</si>
  <si>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</si>
  <si>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</si>
  <si>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</si>
  <si>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</si>
  <si>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</si>
  <si>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</si>
  <si>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</si>
  <si>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</si>
  <si>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</si>
  <si>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</si>
  <si>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</si>
  <si>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</si>
  <si>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</si>
  <si>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</si>
  <si>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</si>
  <si>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</si>
  <si>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</si>
  <si>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</si>
  <si>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</si>
  <si>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</si>
  <si>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</si>
  <si>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</si>
  <si>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</si>
  <si>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</si>
  <si>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</si>
  <si>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</si>
  <si>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</si>
  <si>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</si>
  <si>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</si>
  <si>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</si>
  <si>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</si>
  <si>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</si>
  <si>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</si>
  <si>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</si>
  <si>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</si>
  <si>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</si>
  <si>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</si>
  <si>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</si>
  <si>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</si>
  <si>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</si>
  <si>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</si>
  <si>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</si>
  <si>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</si>
  <si>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</si>
  <si>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</si>
  <si>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</si>
  <si>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</si>
  <si>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</si>
  <si>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</si>
  <si>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</si>
  <si>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</si>
  <si>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</si>
  <si>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</si>
  <si>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</si>
  <si>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</si>
  <si>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</si>
  <si>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</si>
  <si>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</si>
  <si>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</si>
  <si>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</si>
  <si>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</si>
  <si>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</si>
  <si>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</si>
  <si>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</si>
  <si>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</si>
  <si>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</si>
  <si>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</si>
  <si>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</si>
  <si>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</si>
  <si>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</si>
  <si>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</si>
  <si>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</si>
  <si>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</si>
  <si>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</si>
  <si>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</si>
  <si>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</si>
  <si>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</si>
  <si>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</si>
  <si>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</si>
  <si>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</si>
  <si>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</si>
  <si>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</si>
  <si>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</si>
  <si>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</si>
  <si>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</si>
  <si>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</si>
  <si>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</si>
  <si>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</si>
  <si>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</si>
  <si>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</si>
  <si>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</si>
  <si>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</si>
  <si>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</si>
  <si>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</si>
  <si>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</si>
  <si>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</si>
  <si>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</si>
  <si>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</si>
  <si>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</si>
  <si>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</si>
  <si>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</si>
  <si>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</si>
  <si>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</si>
  <si>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</si>
  <si>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</si>
  <si>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</si>
  <si>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</si>
  <si>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</si>
  <si>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</si>
  <si>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</si>
  <si>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</si>
  <si>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</si>
  <si>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</si>
  <si>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</si>
  <si>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</si>
  <si>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</si>
  <si>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</si>
  <si>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</si>
  <si>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</si>
  <si>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</si>
  <si>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</si>
  <si>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</si>
  <si>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</si>
  <si>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</si>
  <si>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</si>
  <si>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</si>
  <si>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</si>
  <si>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</si>
  <si>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</si>
  <si>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</si>
  <si>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</si>
  <si>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</si>
  <si>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</si>
  <si>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</si>
  <si>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</si>
  <si>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</si>
  <si>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</si>
  <si>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</si>
  <si>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</si>
  <si>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</si>
  <si>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</si>
  <si>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</si>
  <si>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</si>
  <si>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</si>
  <si>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</si>
  <si>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</si>
  <si>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</si>
  <si>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</si>
  <si>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</si>
  <si>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</si>
  <si>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</si>
  <si>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</si>
  <si>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</si>
  <si>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</si>
  <si>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</si>
  <si>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</si>
  <si>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</si>
  <si>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</si>
  <si>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</si>
  <si>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</si>
  <si>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</si>
  <si>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</si>
  <si>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</si>
  <si>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</si>
  <si>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</si>
  <si>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</si>
  <si>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</si>
  <si>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</si>
  <si>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</si>
  <si>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</si>
  <si>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</si>
  <si>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</si>
  <si>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</si>
  <si>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</si>
  <si>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</si>
  <si>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</si>
  <si>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</si>
  <si>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</si>
  <si>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</si>
  <si>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</si>
  <si>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</si>
  <si>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</si>
  <si>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</si>
  <si>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</si>
  <si>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</si>
  <si>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</si>
  <si>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</si>
  <si>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</si>
  <si>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</si>
  <si>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</si>
  <si>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</si>
  <si>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</si>
  <si>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</si>
  <si>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</si>
  <si>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</si>
  <si>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</si>
  <si>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</si>
  <si>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</si>
  <si>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</si>
  <si>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</si>
  <si>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</si>
  <si>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</si>
  <si>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</si>
  <si>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</si>
  <si>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</si>
  <si>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</si>
  <si>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</si>
  <si>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</si>
  <si>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</si>
  <si>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</si>
  <si>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</si>
  <si>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</si>
  <si>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</si>
  <si>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</si>
  <si>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</si>
  <si>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</si>
  <si>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</si>
  <si>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</si>
  <si>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</si>
  <si>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</si>
  <si>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</si>
  <si>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</si>
  <si>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</si>
  <si>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</si>
  <si>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</si>
  <si>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</si>
  <si>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</si>
  <si>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</si>
  <si>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</si>
  <si>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</si>
  <si>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</si>
  <si>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</si>
  <si>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</si>
  <si>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</si>
  <si>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</si>
  <si>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</si>
  <si>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</si>
  <si>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</si>
  <si>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</si>
  <si>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</si>
  <si>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</si>
  <si>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</si>
  <si>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</si>
  <si>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</si>
  <si>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</si>
  <si>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</si>
  <si>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</si>
  <si>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</si>
  <si>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</si>
  <si>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</si>
  <si>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</si>
  <si>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</si>
  <si>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</si>
  <si>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</si>
  <si>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</si>
  <si>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</si>
  <si>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</si>
  <si>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</si>
  <si>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</si>
  <si>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</si>
  <si>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</si>
  <si>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</si>
  <si>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</si>
  <si>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</si>
  <si>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</si>
  <si>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</si>
  <si>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</si>
  <si>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</si>
  <si>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</si>
  <si>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</si>
  <si>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</si>
  <si>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</si>
  <si>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</si>
  <si>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</si>
  <si>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</si>
  <si>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</si>
  <si>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</si>
  <si>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</si>
  <si>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</si>
  <si>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</si>
  <si>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</si>
  <si>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</si>
  <si>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</si>
  <si>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</si>
  <si>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</si>
  <si>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</si>
  <si>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</si>
  <si>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</si>
  <si>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</si>
  <si>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</si>
  <si>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</si>
  <si>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</si>
  <si>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</si>
  <si>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</si>
  <si>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</si>
  <si>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</si>
  <si>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</si>
  <si>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</si>
  <si>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</si>
  <si>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</si>
  <si>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</si>
  <si>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</si>
  <si>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</si>
  <si>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</si>
  <si>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</si>
  <si>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</si>
  <si>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</si>
  <si>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</si>
  <si>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</si>
  <si>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</si>
  <si>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</si>
  <si>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</si>
  <si>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</si>
  <si>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</si>
  <si>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</si>
  <si>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</si>
  <si>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</si>
  <si>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</si>
  <si>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</si>
  <si>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</si>
  <si>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</si>
  <si>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</si>
  <si>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</si>
  <si>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</si>
  <si>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</si>
  <si>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</si>
  <si>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</si>
  <si>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</si>
  <si>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</si>
  <si>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</si>
  <si>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</si>
  <si>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</si>
  <si>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</si>
  <si>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</si>
  <si>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</si>
  <si>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</si>
  <si>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</si>
  <si>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</si>
  <si>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</si>
  <si>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</si>
  <si>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</si>
  <si>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</si>
  <si>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</si>
  <si>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</si>
  <si>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</si>
  <si>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</si>
  <si>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</si>
  <si>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</si>
  <si>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</si>
  <si>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</si>
  <si>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</si>
  <si>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</si>
  <si>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</si>
  <si>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</si>
  <si>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</si>
  <si>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</si>
  <si>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</si>
  <si>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</si>
  <si>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</si>
  <si>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</si>
  <si>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</si>
  <si>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</si>
  <si>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</si>
  <si>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</si>
  <si>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</si>
  <si>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</si>
  <si>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</si>
  <si>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</si>
  <si>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</si>
  <si>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</si>
  <si>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</si>
  <si>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</si>
  <si>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</si>
  <si>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</si>
  <si>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</si>
  <si>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</si>
  <si>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</si>
  <si>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</si>
  <si>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</si>
  <si>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</si>
  <si>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</si>
  <si>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</si>
  <si>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</si>
  <si>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</si>
  <si>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</si>
  <si>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</si>
  <si>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</si>
  <si>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</si>
  <si>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</si>
  <si>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</si>
  <si>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</si>
  <si>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</si>
  <si>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</si>
  <si>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</si>
  <si>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</si>
  <si>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</si>
  <si>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</si>
  <si>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</si>
  <si>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</si>
  <si>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</si>
  <si>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</si>
  <si>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</si>
  <si>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</si>
  <si>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</si>
  <si>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</si>
  <si>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</si>
  <si>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</si>
  <si>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</si>
  <si>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</si>
  <si>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</si>
  <si>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</si>
  <si>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</si>
  <si>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</si>
  <si>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</si>
  <si>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</si>
  <si>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</si>
  <si>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</si>
  <si>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</si>
  <si>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</si>
  <si>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</si>
  <si>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</si>
  <si>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</si>
  <si>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</si>
  <si>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</si>
  <si>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</si>
  <si>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</si>
  <si>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</si>
  <si>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</si>
  <si>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</si>
  <si>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</si>
  <si>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</si>
  <si>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</si>
  <si>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</si>
  <si>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</si>
  <si>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</si>
  <si>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</si>
  <si>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</si>
  <si>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</si>
  <si>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</si>
  <si>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</si>
  <si>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</si>
  <si>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</si>
  <si>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</si>
  <si>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</si>
  <si>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</si>
  <si>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</si>
  <si>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</si>
  <si>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</si>
  <si>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</si>
  <si>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</si>
  <si>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</si>
  <si>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</si>
  <si>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</si>
  <si>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</si>
  <si>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</si>
  <si>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</si>
  <si>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</si>
  <si>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</si>
  <si>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</si>
  <si>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</si>
  <si>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</si>
  <si>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</si>
  <si>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</si>
  <si>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</si>
  <si>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</si>
  <si>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</si>
  <si>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</si>
  <si>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</si>
  <si>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</si>
  <si>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</si>
  <si>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</si>
  <si>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</si>
  <si>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</si>
  <si>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</si>
  <si>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</si>
  <si>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</si>
  <si>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</si>
  <si>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</si>
  <si>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</si>
  <si>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</si>
  <si>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</si>
  <si>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</si>
  <si>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</si>
  <si>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</si>
  <si>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</si>
  <si>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</si>
  <si>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</si>
  <si>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</si>
  <si>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</si>
  <si>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</si>
  <si>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</si>
  <si>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</si>
  <si>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</si>
  <si>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</si>
  <si>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</si>
  <si>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</si>
  <si>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</si>
  <si>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</si>
  <si>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</si>
  <si>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</si>
  <si>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</si>
  <si>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</si>
  <si>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</si>
  <si>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</si>
  <si>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</si>
  <si>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</si>
  <si>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</si>
  <si>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</si>
  <si>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</si>
  <si>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</si>
  <si>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</si>
  <si>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</si>
  <si>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</si>
  <si>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</si>
  <si>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</si>
  <si>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</si>
  <si>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</si>
  <si>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</si>
  <si>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</si>
  <si>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</si>
  <si>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</si>
  <si>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</si>
  <si>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</si>
  <si>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</si>
  <si>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</si>
  <si>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</si>
  <si>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</si>
  <si>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</si>
  <si>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</si>
  <si>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</si>
  <si>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</si>
  <si>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</si>
  <si>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</si>
  <si>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</si>
  <si>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</si>
  <si>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</si>
  <si>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</si>
  <si>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</si>
  <si>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</si>
  <si>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</si>
  <si>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</si>
  <si>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</si>
  <si>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</si>
  <si>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</si>
  <si>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</si>
  <si>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</si>
  <si>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</si>
  <si>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</si>
  <si>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</si>
  <si>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</si>
  <si>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</si>
  <si>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</si>
  <si>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</si>
  <si>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</si>
  <si>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</si>
  <si>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</si>
  <si>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</si>
  <si>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</si>
  <si>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</si>
  <si>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</si>
  <si>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</si>
  <si>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</si>
  <si>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</si>
  <si>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</si>
  <si>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</si>
  <si>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</si>
  <si>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</si>
  <si>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</si>
  <si>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</si>
  <si>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</si>
  <si>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</si>
  <si>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</si>
  <si>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</si>
  <si>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</si>
  <si>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</si>
  <si>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</si>
  <si>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</si>
  <si>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</si>
  <si>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</si>
  <si>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</si>
  <si>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</si>
  <si>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</si>
  <si>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</si>
  <si>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</si>
  <si>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</si>
  <si>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</si>
  <si>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</si>
  <si>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</si>
  <si>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</si>
  <si>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</si>
  <si>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</si>
  <si>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</si>
  <si>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</si>
  <si>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</si>
  <si>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</si>
  <si>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</si>
  <si>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</si>
  <si>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</si>
  <si>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</si>
  <si>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</si>
  <si>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</si>
  <si>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</si>
  <si>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</si>
  <si>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</si>
  <si>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</si>
  <si>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</si>
  <si>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</si>
  <si>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</si>
  <si>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</si>
  <si>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</si>
  <si>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</si>
  <si>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</si>
  <si>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</si>
  <si>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</si>
  <si>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</si>
  <si>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</si>
  <si>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</si>
  <si>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</si>
  <si>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</si>
  <si>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</si>
  <si>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</si>
  <si>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</si>
  <si>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</si>
  <si>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</si>
  <si>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</si>
  <si>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</si>
  <si>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</si>
  <si>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</si>
  <si>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</si>
  <si>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</si>
  <si>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</si>
  <si>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</si>
  <si>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</si>
  <si>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</si>
  <si>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</si>
  <si>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</si>
  <si>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</si>
  <si>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</si>
  <si>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</si>
  <si>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</si>
  <si>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</si>
  <si>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</si>
  <si>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</si>
  <si>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</si>
  <si>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</si>
  <si>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</si>
  <si>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</si>
  <si>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</si>
  <si>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</si>
  <si>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</si>
  <si>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</si>
  <si>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</si>
  <si>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</si>
  <si>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</si>
  <si>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</si>
  <si>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</si>
  <si>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</si>
  <si>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</si>
  <si>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</si>
  <si>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</si>
  <si>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</si>
  <si>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</si>
  <si>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</si>
  <si>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</si>
  <si>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</si>
  <si>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</si>
  <si>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</si>
  <si>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</si>
  <si>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</si>
  <si>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</si>
  <si>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</si>
  <si>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</si>
  <si>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</si>
  <si>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</si>
  <si>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</si>
  <si>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</si>
  <si>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</si>
  <si>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</si>
  <si>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</si>
  <si>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</si>
  <si>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</si>
  <si>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</si>
  <si>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</si>
  <si>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</si>
  <si>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</si>
  <si>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</si>
  <si>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</si>
  <si>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</si>
  <si>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</si>
  <si>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</si>
  <si>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</si>
  <si>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</si>
  <si>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</si>
  <si>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</si>
  <si>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</si>
  <si>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</si>
  <si>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</si>
  <si>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</si>
  <si>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</si>
  <si>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</si>
  <si>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</si>
  <si>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</si>
  <si>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</si>
  <si>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</si>
  <si>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</si>
  <si>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</si>
  <si>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</si>
  <si>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</si>
  <si>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</si>
  <si>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</si>
  <si>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</si>
  <si>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</si>
  <si>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</si>
  <si>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</si>
  <si>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</si>
  <si>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</si>
  <si>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</si>
  <si>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</si>
  <si>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</si>
  <si>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</si>
  <si>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</si>
  <si>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</si>
  <si>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</si>
  <si>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</si>
  <si>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</si>
  <si>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</si>
  <si>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</si>
  <si>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</si>
  <si>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</si>
  <si>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</si>
  <si>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</si>
  <si>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</si>
  <si>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</si>
  <si>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</si>
  <si>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</si>
  <si>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</si>
  <si>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</si>
  <si>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</si>
  <si>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</si>
  <si>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</si>
  <si>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</si>
  <si>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</si>
  <si>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</si>
  <si>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</si>
  <si>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</si>
  <si>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</si>
  <si>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</si>
  <si>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</si>
  <si>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</si>
  <si>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</si>
  <si>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</si>
  <si>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</si>
  <si>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</si>
  <si>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</si>
  <si>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</si>
  <si>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</si>
  <si>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</si>
  <si>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</si>
  <si>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</si>
  <si>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</si>
  <si>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</si>
  <si>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</si>
  <si>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</si>
  <si>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</si>
  <si>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</si>
  <si>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</si>
  <si>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</si>
  <si>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</si>
  <si>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</si>
  <si>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</si>
  <si>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</si>
  <si>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</si>
  <si>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</si>
  <si>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</si>
  <si>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</si>
  <si>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</si>
  <si>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</si>
  <si>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</si>
  <si>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</si>
  <si>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</si>
  <si>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</si>
  <si>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</si>
  <si>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</si>
  <si>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</si>
  <si>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</si>
  <si>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</si>
  <si>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</si>
  <si>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</si>
  <si>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</si>
  <si>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</si>
  <si>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</si>
  <si>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</si>
  <si>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</si>
  <si>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</si>
  <si>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</si>
  <si>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</si>
  <si>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</si>
  <si>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</si>
  <si>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</si>
  <si>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</si>
  <si>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</si>
  <si>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</si>
  <si>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</si>
  <si>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</si>
  <si>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</si>
  <si>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</si>
  <si>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</si>
  <si>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</si>
  <si>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</si>
  <si>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</si>
  <si>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</si>
  <si>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</si>
  <si>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</si>
  <si>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</si>
  <si>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</si>
  <si>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</si>
  <si>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</si>
  <si>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</si>
  <si>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</si>
  <si>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</si>
  <si>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</si>
  <si>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</si>
  <si>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</si>
  <si>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</si>
  <si>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</si>
  <si>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</si>
  <si>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</si>
  <si>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</si>
  <si>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</si>
  <si>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</si>
  <si>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</si>
  <si>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</si>
  <si>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</si>
  <si>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</si>
  <si>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</si>
  <si>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</si>
  <si>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</si>
  <si>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</si>
  <si>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</si>
  <si>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</si>
  <si>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</si>
  <si>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</si>
  <si>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</si>
  <si>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</si>
  <si>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</si>
  <si>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</si>
  <si>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</si>
  <si>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</si>
  <si>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</si>
  <si>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</si>
  <si>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</si>
  <si>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</si>
  <si>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</si>
  <si>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</si>
  <si>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</si>
  <si>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</si>
  <si>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</si>
  <si>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</si>
  <si>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</si>
  <si>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</si>
  <si>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</si>
  <si>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</si>
  <si>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</si>
  <si>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</si>
  <si>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</si>
  <si>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</si>
  <si>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</si>
  <si>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</si>
  <si>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</si>
  <si>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</si>
  <si>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</si>
  <si>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</si>
  <si>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</si>
  <si>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</si>
  <si>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</si>
  <si>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</si>
  <si>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</si>
  <si>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</si>
  <si>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</si>
  <si>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</si>
  <si>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</si>
  <si>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</si>
  <si>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</si>
  <si>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</si>
  <si>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</si>
  <si>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</si>
  <si>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</si>
  <si>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</si>
  <si>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</si>
  <si>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</si>
  <si>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</si>
  <si>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</si>
  <si>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</si>
  <si>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</si>
  <si>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</si>
  <si>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</si>
  <si>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</si>
  <si>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</si>
  <si>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</si>
  <si>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</si>
  <si>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</si>
  <si>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</si>
  <si>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</si>
  <si>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</si>
  <si>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</si>
  <si>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</si>
  <si>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</si>
  <si>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</si>
  <si>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</si>
  <si>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</si>
  <si>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</si>
  <si>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</si>
  <si>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</si>
  <si>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</si>
  <si>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</si>
  <si>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</si>
  <si>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</si>
  <si>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</si>
  <si>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</si>
  <si>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</si>
  <si>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</si>
  <si>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</si>
  <si>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</si>
  <si>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</si>
  <si>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</si>
  <si>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</si>
  <si>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</si>
  <si>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</si>
  <si>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</si>
  <si>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</si>
  <si>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</si>
  <si>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</si>
  <si>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</si>
  <si>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</si>
  <si>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</si>
  <si>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</si>
  <si>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</si>
  <si>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</si>
  <si>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</si>
  <si>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</si>
  <si>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</si>
  <si>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</si>
  <si>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</si>
  <si>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</si>
  <si>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</si>
  <si>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</si>
  <si>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</si>
  <si>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</si>
  <si>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</si>
  <si>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</si>
  <si>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</si>
  <si>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</si>
  <si>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</si>
  <si>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</si>
  <si>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</si>
  <si>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</si>
  <si>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</si>
  <si>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</si>
  <si>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</si>
  <si>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</si>
  <si>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</si>
  <si>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</si>
  <si>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</si>
  <si>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</si>
  <si>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</si>
  <si>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</si>
  <si>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</si>
  <si>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</si>
  <si>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</si>
  <si>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</si>
  <si>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</si>
  <si>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</si>
  <si>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</si>
  <si>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</si>
  <si>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</si>
  <si>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</si>
  <si>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</si>
  <si>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</si>
  <si>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</si>
  <si>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</si>
  <si>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</si>
  <si>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</si>
  <si>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</si>
  <si>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</si>
  <si>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</si>
  <si>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</si>
  <si>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</si>
  <si>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</si>
  <si>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</si>
  <si>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</si>
  <si>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</si>
  <si>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</si>
  <si>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</si>
  <si>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</si>
  <si>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</si>
  <si>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</si>
  <si>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</si>
  <si>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</si>
  <si>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</si>
  <si>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</si>
  <si>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</si>
  <si>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</si>
  <si>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</si>
  <si>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</si>
  <si>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</si>
  <si>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</si>
  <si>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</si>
  <si>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</si>
  <si>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</si>
  <si>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</si>
  <si>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</si>
  <si>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</si>
  <si>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</si>
  <si>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</si>
  <si>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</si>
  <si>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</si>
  <si>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</si>
  <si>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</si>
  <si>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</si>
  <si>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</si>
  <si>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</si>
  <si>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</si>
  <si>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</si>
  <si>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</si>
  <si>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</si>
  <si>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</si>
  <si>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</si>
  <si>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</si>
  <si>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</si>
  <si>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</si>
  <si>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</si>
  <si>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</si>
  <si>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</si>
  <si>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</si>
  <si>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</si>
  <si>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</si>
  <si>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</si>
  <si>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</si>
  <si>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</si>
  <si>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</si>
  <si>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</si>
  <si>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</si>
  <si>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</si>
  <si>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</si>
  <si>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</si>
  <si>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</si>
  <si>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</si>
  <si>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</si>
  <si>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</si>
  <si>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</si>
  <si>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</si>
  <si>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</si>
  <si>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</si>
  <si>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</si>
  <si>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</si>
  <si>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</si>
  <si>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</si>
  <si>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</si>
  <si>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</si>
  <si>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</si>
  <si>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</si>
  <si>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</si>
  <si>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</si>
  <si>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</si>
  <si>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</si>
  <si>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</si>
  <si>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</si>
  <si>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</si>
  <si>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</si>
  <si>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</si>
  <si>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</si>
  <si>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</si>
  <si>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</si>
  <si>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</si>
  <si>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</si>
  <si>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</si>
  <si>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</si>
  <si>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</si>
  <si>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</si>
  <si>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</si>
  <si>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</si>
  <si>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</si>
  <si>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</si>
  <si>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</si>
  <si>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</si>
  <si>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</si>
  <si>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</si>
  <si>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</si>
  <si>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</si>
  <si>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</si>
  <si>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</si>
  <si>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</si>
  <si>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</si>
  <si>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</si>
  <si>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</si>
  <si>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</si>
  <si>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</si>
  <si>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</si>
  <si>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</si>
  <si>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</si>
  <si>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</si>
  <si>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</si>
  <si>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</si>
  <si>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</si>
  <si>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</si>
  <si>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</si>
  <si>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</si>
  <si>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</si>
  <si>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</si>
  <si>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</si>
  <si>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</si>
  <si>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</si>
  <si>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</si>
  <si>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</si>
  <si>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</si>
  <si>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</si>
  <si>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</si>
  <si>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</si>
  <si>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</si>
  <si>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</si>
  <si>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</si>
  <si>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</si>
  <si>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</si>
  <si>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</si>
  <si>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</si>
  <si>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</si>
  <si>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</si>
  <si>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</si>
  <si>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</si>
  <si>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</si>
  <si>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</si>
  <si>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</si>
  <si>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</si>
  <si>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</si>
  <si>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</si>
  <si>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</si>
  <si>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</si>
  <si>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</si>
  <si>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</si>
  <si>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</si>
  <si>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</si>
  <si>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</si>
  <si>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</si>
  <si>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</si>
  <si>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</si>
  <si>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</si>
  <si>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</si>
  <si>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</si>
  <si>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</si>
  <si>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</si>
  <si>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</si>
  <si>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</si>
  <si>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</si>
  <si>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</si>
  <si>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</si>
  <si>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</si>
  <si>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</si>
  <si>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</si>
  <si>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</si>
  <si>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</si>
  <si>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</si>
  <si>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</si>
  <si>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</si>
  <si>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</si>
  <si>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</si>
  <si>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</si>
  <si>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</si>
  <si>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</si>
  <si>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</si>
  <si>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</si>
  <si>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</si>
  <si>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</si>
  <si>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</si>
  <si>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</si>
  <si>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</si>
  <si>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</si>
  <si>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</si>
  <si>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</si>
  <si>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</si>
  <si>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</si>
  <si>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</si>
  <si>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</si>
  <si>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</si>
  <si>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</si>
  <si>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</si>
  <si>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</si>
  <si>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</si>
  <si>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</si>
  <si>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</si>
  <si>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</si>
  <si>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</si>
  <si>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</si>
  <si>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</si>
  <si>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</si>
  <si>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</si>
  <si>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</si>
  <si>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</si>
  <si>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</si>
  <si>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</si>
  <si>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</si>
  <si>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</si>
  <si>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</si>
  <si>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</si>
  <si>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</si>
  <si>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</si>
  <si>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</si>
  <si>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</si>
  <si>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</si>
  <si>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</si>
  <si>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</si>
  <si>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</si>
  <si>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</si>
  <si>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</si>
  <si>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</si>
  <si>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</si>
  <si>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</si>
  <si>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</si>
  <si>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</si>
  <si>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</si>
  <si>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</si>
  <si>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</si>
  <si>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</si>
  <si>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</si>
  <si>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</si>
  <si>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</si>
  <si>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</si>
  <si>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</si>
  <si>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</si>
  <si>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</si>
  <si>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</si>
  <si>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</si>
  <si>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</si>
  <si>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</si>
  <si>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</si>
  <si>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</si>
  <si>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</si>
  <si>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</si>
  <si>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</si>
  <si>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</si>
  <si>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</si>
  <si>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</si>
  <si>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</si>
  <si>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</si>
  <si>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</si>
  <si>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</si>
  <si>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</si>
  <si>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</si>
  <si>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</si>
  <si>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</si>
  <si>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</si>
  <si>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</si>
  <si>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</si>
  <si>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</si>
  <si>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</si>
  <si>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</si>
  <si>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</si>
  <si>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</si>
  <si>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</si>
  <si>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</si>
  <si>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</si>
  <si>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</si>
  <si>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</si>
  <si>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</si>
  <si>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</si>
  <si>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</si>
  <si>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</si>
  <si>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</si>
  <si>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</si>
  <si>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</si>
  <si>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</si>
  <si>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</si>
  <si>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</si>
  <si>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</si>
  <si>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</si>
  <si>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</si>
  <si>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</si>
  <si>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</si>
  <si>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</si>
  <si>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</si>
  <si>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</si>
  <si>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</si>
  <si>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</si>
  <si>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</si>
  <si>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</si>
  <si>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</si>
  <si>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</si>
  <si>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</si>
  <si>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</si>
  <si>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</si>
  <si>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</si>
  <si>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</si>
  <si>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</si>
  <si>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</si>
  <si>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</si>
  <si>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</si>
  <si>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</si>
  <si>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</si>
  <si>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</si>
  <si>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</si>
  <si>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</si>
  <si>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</si>
  <si>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</si>
  <si>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</si>
  <si>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</si>
  <si>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</si>
  <si>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</si>
  <si>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</si>
  <si>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</si>
  <si>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</si>
  <si>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</si>
  <si>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</si>
  <si>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</si>
  <si>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</si>
  <si>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</si>
  <si>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</si>
  <si>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</si>
  <si>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</si>
  <si>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</si>
  <si>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</si>
  <si>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</si>
  <si>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</si>
  <si>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</si>
  <si>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</si>
  <si>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</si>
  <si>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</si>
  <si>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</si>
  <si>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</si>
  <si>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</si>
  <si>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</si>
  <si>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</si>
  <si>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</si>
  <si>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</si>
  <si>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</si>
  <si>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</si>
  <si>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</si>
  <si>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</si>
  <si>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</si>
  <si>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</si>
  <si>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</si>
  <si>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</si>
  <si>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</si>
  <si>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</si>
  <si>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</si>
  <si>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</si>
  <si>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</si>
  <si>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</si>
  <si>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</si>
  <si>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</si>
  <si>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</si>
  <si>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</si>
  <si>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</si>
  <si>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</si>
  <si>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</si>
  <si>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</si>
  <si>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</si>
  <si>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</si>
  <si>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</si>
  <si>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</si>
  <si>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</si>
  <si>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</si>
  <si>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</si>
  <si>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</si>
  <si>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</si>
  <si>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</si>
  <si>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</si>
  <si>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</si>
  <si>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</si>
  <si>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</si>
  <si>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</si>
  <si>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</si>
  <si>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</si>
  <si>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</si>
  <si>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</si>
  <si>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</si>
  <si>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</si>
  <si>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</si>
  <si>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</si>
  <si>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</si>
  <si>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</si>
  <si>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</si>
  <si>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</si>
  <si>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</si>
  <si>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</si>
  <si>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</si>
  <si>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</si>
  <si>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</si>
  <si>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</si>
  <si>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</si>
  <si>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</si>
  <si>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</si>
  <si>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</si>
  <si>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</si>
  <si>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</si>
  <si>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</si>
  <si>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</si>
  <si>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</si>
  <si>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</si>
  <si>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</si>
  <si>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</si>
  <si>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</si>
  <si>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</si>
  <si>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</si>
  <si>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</si>
  <si>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</si>
  <si>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</si>
  <si>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</si>
  <si>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</si>
  <si>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</si>
  <si>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</si>
  <si>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</si>
  <si>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</si>
  <si>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</si>
  <si>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</si>
  <si>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</si>
  <si>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</si>
  <si>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</si>
  <si>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</si>
  <si>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</si>
  <si>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</si>
  <si>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</si>
  <si>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</si>
  <si>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</si>
  <si>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</si>
  <si>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</si>
  <si>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</si>
  <si>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</si>
  <si>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</si>
  <si>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</si>
  <si>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</si>
  <si>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</si>
  <si>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</si>
  <si>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</si>
  <si>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</si>
  <si>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</si>
  <si>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</si>
  <si>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</si>
  <si>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</si>
  <si>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</si>
  <si>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</si>
  <si>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</si>
  <si>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</si>
  <si>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</si>
  <si>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</si>
  <si>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</si>
  <si>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</si>
  <si>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</si>
  <si>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</si>
  <si>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</si>
  <si>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</si>
  <si>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</si>
  <si>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</si>
  <si>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</si>
  <si>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</si>
  <si>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</si>
  <si>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</si>
  <si>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</si>
  <si>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</si>
  <si>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</si>
  <si>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</si>
  <si>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</si>
  <si>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</si>
  <si>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</si>
  <si>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</si>
  <si>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</si>
  <si>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</si>
  <si>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</si>
  <si>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</si>
  <si>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</si>
  <si>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</si>
  <si>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</si>
  <si>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</si>
  <si>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</si>
  <si>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</si>
  <si>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</si>
  <si>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</si>
  <si>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</si>
  <si>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</si>
  <si>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</si>
  <si>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</si>
  <si>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</si>
  <si>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</si>
  <si>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</si>
  <si>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</si>
  <si>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</si>
  <si>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</si>
  <si>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</si>
  <si>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</si>
  <si>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</si>
  <si>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</si>
  <si>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</si>
  <si>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</si>
  <si>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</si>
  <si>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</si>
  <si>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</si>
  <si>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</si>
  <si>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</si>
  <si>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</si>
  <si>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</si>
  <si>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</si>
  <si>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</si>
  <si>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</si>
  <si>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</si>
  <si>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</si>
  <si>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</si>
  <si>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</si>
  <si>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</si>
  <si>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</si>
  <si>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</si>
  <si>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</si>
  <si>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</si>
  <si>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</si>
  <si>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</si>
  <si>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</si>
  <si>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</si>
  <si>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</si>
  <si>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</si>
  <si>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</si>
  <si>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</si>
  <si>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</si>
  <si>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</si>
  <si>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</si>
  <si>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</si>
  <si>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</si>
  <si>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</si>
  <si>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</si>
  <si>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</si>
  <si>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</si>
  <si>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</si>
  <si>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</si>
  <si>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</si>
  <si>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</si>
  <si>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</si>
  <si>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</si>
  <si>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</si>
  <si>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</si>
  <si>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</si>
  <si>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</si>
  <si>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</si>
  <si>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</si>
  <si>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</si>
  <si>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</si>
  <si>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</si>
  <si>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</si>
  <si>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</si>
  <si>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</si>
  <si>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</si>
  <si>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</si>
  <si>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</si>
  <si>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</si>
  <si>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</si>
  <si>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</si>
  <si>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</si>
  <si>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</si>
  <si>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</si>
  <si>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</si>
  <si>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</si>
  <si>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</si>
  <si>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</si>
  <si>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</si>
  <si>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</si>
  <si>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</si>
  <si>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</si>
  <si>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</si>
  <si>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</si>
  <si>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</si>
  <si>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</si>
  <si>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</si>
  <si>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</si>
  <si>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</si>
  <si>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</si>
  <si>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</si>
  <si>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</si>
  <si>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</si>
  <si>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</si>
  <si>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</si>
  <si>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</si>
  <si>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</si>
  <si>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</si>
  <si>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</si>
  <si>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</si>
  <si>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</si>
  <si>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</si>
  <si>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</si>
  <si>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</si>
  <si>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</si>
  <si>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</si>
  <si>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</si>
  <si>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</si>
  <si>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</si>
  <si>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</si>
  <si>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</si>
  <si>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</si>
  <si>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</si>
  <si>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</si>
  <si>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</si>
  <si>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</si>
  <si>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</si>
  <si>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</si>
  <si>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</si>
  <si>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</si>
  <si>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</si>
  <si>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</si>
  <si>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</si>
  <si>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</si>
  <si>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</si>
  <si>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</si>
  <si>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</si>
  <si>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</si>
  <si>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</si>
  <si>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</si>
  <si>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</si>
  <si>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</si>
  <si>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</si>
  <si>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</si>
  <si>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</si>
  <si>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</si>
  <si>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</si>
  <si>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</si>
  <si>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</si>
  <si>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</si>
  <si>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</si>
  <si>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</si>
  <si>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</si>
  <si>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</si>
  <si>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</si>
  <si>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</si>
  <si>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</si>
  <si>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</si>
  <si>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</si>
  <si>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</si>
  <si>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</si>
  <si>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</si>
  <si>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</si>
  <si>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</si>
  <si>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</si>
  <si>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</si>
  <si>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</si>
  <si>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</si>
  <si>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</si>
  <si>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</si>
  <si>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</si>
  <si>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</si>
  <si>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</si>
  <si>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</si>
  <si>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</si>
  <si>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</si>
  <si>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</si>
  <si>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</si>
  <si>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</si>
  <si>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</si>
  <si>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</si>
  <si>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</si>
  <si>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</si>
  <si>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</si>
  <si>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</si>
  <si>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</si>
  <si>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</si>
  <si>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</si>
  <si>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</si>
  <si>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</si>
  <si>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</si>
  <si>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</si>
  <si>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</si>
  <si>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</si>
  <si>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</si>
  <si>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</si>
  <si>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</si>
  <si>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</si>
  <si>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</si>
  <si>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</si>
  <si>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</si>
  <si>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</si>
  <si>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</si>
  <si>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</si>
  <si>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</si>
  <si>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</si>
  <si>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</si>
  <si>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</si>
  <si>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</si>
  <si>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</si>
  <si>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</si>
  <si>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</si>
  <si>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</si>
  <si>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</si>
  <si>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</si>
  <si>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</si>
  <si>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</si>
  <si>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</si>
  <si>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</si>
  <si>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</si>
  <si>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</si>
  <si>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</si>
  <si>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</si>
  <si>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</si>
  <si>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</si>
  <si>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</si>
  <si>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</si>
  <si>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</si>
  <si>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</si>
  <si>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</si>
  <si>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</si>
  <si>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</si>
  <si>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</si>
  <si>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</si>
  <si>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</si>
  <si>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</si>
  <si>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</si>
  <si>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</si>
  <si>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</si>
  <si>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</si>
  <si>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</si>
  <si>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</si>
  <si>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</si>
  <si>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</si>
  <si>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</si>
  <si>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</si>
  <si>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</si>
  <si>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</si>
  <si>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</si>
  <si>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</si>
  <si>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</si>
  <si>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</si>
  <si>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</si>
  <si>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</si>
  <si>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</si>
  <si>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</si>
  <si>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</si>
  <si>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</si>
  <si>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</si>
  <si>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</si>
  <si>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</si>
  <si>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</si>
  <si>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</si>
  <si>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</si>
  <si>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</si>
  <si>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</si>
  <si>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</si>
  <si>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</si>
  <si>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</si>
  <si>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</si>
  <si>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</si>
  <si>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</si>
  <si>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</si>
  <si>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</si>
  <si>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</si>
  <si>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</si>
  <si>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</si>
  <si>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</si>
  <si>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</si>
  <si>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</si>
  <si>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</si>
  <si>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</si>
  <si>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</si>
  <si>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</si>
  <si>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</si>
  <si>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</si>
  <si>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</si>
  <si>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</si>
  <si>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</si>
  <si>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</si>
  <si>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</si>
  <si>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</si>
  <si>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</si>
  <si>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</si>
  <si>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</si>
  <si>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</si>
  <si>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</si>
  <si>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</si>
  <si>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</si>
  <si>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</si>
  <si>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</si>
  <si>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</si>
  <si>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</si>
  <si>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</si>
  <si>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</si>
  <si>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</si>
  <si>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</si>
  <si>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</si>
  <si>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</si>
  <si>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</si>
  <si>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</si>
  <si>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</si>
  <si>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</si>
  <si>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</si>
  <si>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</si>
  <si>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</si>
  <si>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</si>
  <si>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</si>
  <si>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</si>
  <si>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</si>
  <si>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</si>
  <si>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</si>
  <si>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</si>
  <si>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</si>
  <si>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</si>
  <si>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</si>
  <si>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</si>
  <si>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</si>
  <si>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</si>
  <si>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</si>
  <si>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</si>
  <si>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</si>
  <si>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</si>
  <si>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</si>
  <si>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</si>
  <si>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</si>
  <si>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</si>
  <si>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</si>
  <si>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</si>
  <si>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</si>
  <si>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</si>
  <si>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</si>
  <si>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</si>
  <si>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</si>
  <si>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</si>
  <si>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</si>
  <si>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</si>
  <si>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</si>
  <si>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</si>
  <si>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</si>
  <si>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</si>
  <si>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</si>
  <si>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</si>
  <si>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</si>
  <si>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</si>
  <si>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</si>
  <si>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</si>
  <si>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</si>
  <si>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</si>
  <si>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</si>
  <si>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</si>
  <si>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</si>
  <si>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</si>
  <si>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</si>
  <si>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</si>
  <si>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</si>
  <si>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</si>
  <si>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</si>
  <si>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</si>
  <si>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</si>
  <si>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</si>
  <si>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</si>
  <si>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</si>
  <si>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</si>
  <si>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</si>
  <si>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</si>
  <si>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</si>
  <si>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</si>
  <si>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</si>
  <si>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</si>
  <si>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</si>
  <si>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</si>
  <si>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</si>
  <si>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</si>
  <si>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</si>
  <si>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</si>
  <si>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</si>
  <si>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</si>
  <si>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</si>
  <si>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</si>
  <si>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</si>
  <si>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</si>
  <si>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</si>
  <si>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</si>
  <si>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</si>
  <si>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</si>
  <si>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</si>
  <si>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</si>
  <si>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</si>
  <si>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</si>
  <si>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</si>
  <si>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</si>
  <si>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krasokorčuľovanie - bežné transfery</t>
  </si>
  <si>
    <t>Cestovné 3-7.3.2025 preteky 3rd Maria Olszewska Mem., Lodz PL</t>
  </si>
  <si>
    <t>Yan Lukouski</t>
  </si>
  <si>
    <t>Cestovné - spiatocne letenky Milano - Riga Heckova, Valky, tréner Hotarek - JGP Riga 19-23.8.2025</t>
  </si>
  <si>
    <t>45575771</t>
  </si>
  <si>
    <t>tripex s.r.o.</t>
  </si>
  <si>
    <t xml:space="preserve">Cestovné -  letenka Rozanov 19.08.2025 Vieden - Riga, JGP Riga </t>
  </si>
  <si>
    <t>0001025188</t>
  </si>
  <si>
    <t>Cestovné  - zaloha na prepravu / JGP Ankara, Turecko 26-30.8.2025</t>
  </si>
  <si>
    <t>Laura Heckova</t>
  </si>
  <si>
    <t>0111250064</t>
  </si>
  <si>
    <t>Prenájom ľadovej plochy 22.2.2025 / testy Trnava</t>
  </si>
  <si>
    <t>34140590</t>
  </si>
  <si>
    <t>Sprava majetku mesta Trnava</t>
  </si>
  <si>
    <t>0000025060</t>
  </si>
  <si>
    <t>Cestovné - zaloha na prepravu / JGP Ankara, Turecko 26-30.8.2025</t>
  </si>
  <si>
    <t>Alex Valky</t>
  </si>
  <si>
    <t>0202505157</t>
  </si>
  <si>
    <t>Cestovné - letenky Vaclavik,Fialkova JGP RIGA 19-24.8.2025</t>
  </si>
  <si>
    <t>tripex a.s.</t>
  </si>
  <si>
    <t>0202505289</t>
  </si>
  <si>
    <t>Cestovné - letenky Miticka, Heckova, Valky, Dematte Milano/Vieden-Ankara - JGP Ankara, Turecko 26-30.8./31.8.</t>
  </si>
  <si>
    <t>0202505344</t>
  </si>
  <si>
    <t>Hrubé mzdy vyplatená osobám (zamestnancom) - komisie                                                počet osôb: 13                                            Obdobie: Jún 2026</t>
  </si>
  <si>
    <t>0000025070</t>
  </si>
  <si>
    <t>Luca Dematte</t>
  </si>
  <si>
    <t>0000025071</t>
  </si>
  <si>
    <t>Cestovné- Polina Shuboderova, Debrecen 24.2.-2.3.2025</t>
  </si>
  <si>
    <t>Polina Shuboderova</t>
  </si>
  <si>
    <t>0202505232</t>
  </si>
  <si>
    <t>Cestovné - záloha na stravné JGP RIGA 19-23.8.2025</t>
  </si>
  <si>
    <t>Sergej Rozanov</t>
  </si>
  <si>
    <t>0202505374</t>
  </si>
  <si>
    <t>Cestovné - letenka Bašová Hana / Bratislava-Miláno 2 - 7.9.2025</t>
  </si>
  <si>
    <t>Cestovné - záloha na prepravu JGP RIGA 19-23.8.2025</t>
  </si>
  <si>
    <t>0000025069</t>
  </si>
  <si>
    <t>Cestovné - záloha na stravné a  prepravu JGP RIGA 19-23.8.2025</t>
  </si>
  <si>
    <t>Ondrej Hotárek</t>
  </si>
  <si>
    <t>0000025028</t>
  </si>
  <si>
    <t>Cestovné MSR Presov 8-9.3.2025</t>
  </si>
  <si>
    <t>Barbora Guzíková</t>
  </si>
  <si>
    <t>0000025072</t>
  </si>
  <si>
    <t>Cestovné MS Boston, USA 24-31.3.2025</t>
  </si>
  <si>
    <t>Vanesa Šelmeková</t>
  </si>
  <si>
    <t>0202505519</t>
  </si>
  <si>
    <t>Rastislav Vrlák</t>
  </si>
  <si>
    <t>Vladimír Dvojnikov</t>
  </si>
  <si>
    <t>Laura Hečková</t>
  </si>
  <si>
    <t>Ubytovanie a preprava - JGP Ankara 26-30.8.2025</t>
  </si>
  <si>
    <t>Turkish Ice Skating Federation</t>
  </si>
  <si>
    <t>Ubytovanie - tréneri Rozanov, Hotárek RIGA Cup 20-23.8.2025, Lotyšsko</t>
  </si>
  <si>
    <t>Latvian Skating Association</t>
  </si>
  <si>
    <t>Hrubé mzdy vyplatené osobám (zamestnancom) vrátane odvodov zamestnávateľa a DzP FO- komisie                      počet fyzických osôb: 11                             obdobie: júl 2025</t>
  </si>
  <si>
    <t>Cestovné - záloha na stravné,  JGP Varese, Taliansko 2-6.9.2025</t>
  </si>
  <si>
    <t>Lucie Kadlčáková</t>
  </si>
  <si>
    <t xml:space="preserve">Cestovné - zaloha na stravne JGP Varese, Taliansko 2.-7.9.2025 </t>
  </si>
  <si>
    <t>Cestovné - záloha na stravné  JGP Varese, Taliansko 2.-7.9.2025</t>
  </si>
  <si>
    <t>0000000022</t>
  </si>
  <si>
    <t>Cestovné - letenky Kadlcakova, Stefanovova, Boeris / JGP Varese, Taliansko 2-6.9.2025</t>
  </si>
  <si>
    <t>FEDERAZIONE ITALIANA SPORT DEL GHIACCIO</t>
  </si>
  <si>
    <t xml:space="preserve">Ubytovanie a preprava - Solidarity Cup GDANSK, Poľsko  30.9.-5.10.2025 Lengyelova Alica, Lengyelová Kristína, Sergej Rozanov, Dmitrij  Rudenko </t>
  </si>
  <si>
    <t>Polski zwiazek lyzwiarstwa figurowego</t>
  </si>
  <si>
    <t>Varese Killer Bees ssd s.r.l.</t>
  </si>
  <si>
    <t xml:space="preserve">Cestovné - letenky Miticka Dana, Lengyelova Alica, Shuboderova Polina, Matloch Michal, Rudenko Dmitrij -  JGP BAKU, Azerbajdžan 22-27.9.2025 </t>
  </si>
  <si>
    <t>0202505939</t>
  </si>
  <si>
    <t xml:space="preserve">fa tripex 202506036 - letenky Selmekova, Simancikova, Vrlak - ISU Skate to Milano Figure Skating Qualifier 2025 – Beijing , Peking, Čína 18-21.9.2025 </t>
  </si>
  <si>
    <t>0000025010</t>
  </si>
  <si>
    <t xml:space="preserve">Ubytovanie, preprava a strava -  JGP BAKU, Azerbajdžan 23-26.9.2025 </t>
  </si>
  <si>
    <t>ALPHA X SPORTS EVENTS MARKETING</t>
  </si>
  <si>
    <t xml:space="preserve">Cestovné - ubytovanie Rastislav Vrlák,  ISU Skate to Milano Figure Skating Qualifier 2025 – Beijing , Peking, Čína 18-21.9.2025 </t>
  </si>
  <si>
    <t>Beijing Luckystar International Economic and Technology Exchange Co.,</t>
  </si>
  <si>
    <t>Letenky Milano - GDANSK / Lengyelova A. a K., Rozanov</t>
  </si>
  <si>
    <t>0202506019</t>
  </si>
  <si>
    <t>Cestovné - záloha na stravné Solidarity Cup Gdansk, Poľsko  1.10.-4.10.2025</t>
  </si>
  <si>
    <t>0202506036</t>
  </si>
  <si>
    <t>Cestovné - záloha na stravu JGP BAKU, Azerbajdzan 23-26.9.2025</t>
  </si>
  <si>
    <t>Matloch Michal</t>
  </si>
  <si>
    <t>0000000031</t>
  </si>
  <si>
    <t>Cestovné -  ubytovanie Výkonnostné testy,  Humenne 20-21.09.2025</t>
  </si>
  <si>
    <t>Michaela Sršňová</t>
  </si>
  <si>
    <t>0202506175</t>
  </si>
  <si>
    <t>Registračný poplatok -  Laura Hečková/Alex Valky Swiss Ice Skating Open, Lausanne, Švajčiarsko  23.-26.10.2025</t>
  </si>
  <si>
    <t>Swiss Ice Skating</t>
  </si>
  <si>
    <t>Letenky Hagarová Alexandra /coach/ , Hagara Miroslav /shaperon/ Viedeň-Osaka, Japonsko  4 - 11.11.2025 NHK Trophy</t>
  </si>
  <si>
    <t>Letenka Adam Hagara Viedeň - Osaka, Japonsko  4.11 - 11.11.2025 NHK Trophy</t>
  </si>
  <si>
    <t>Prenájom ľadovej plochy - Testy výkonnosti,  Humenne 20.9.2025</t>
  </si>
  <si>
    <t>00520560</t>
  </si>
  <si>
    <t>Správa rekreačných a športových zariadení Humenné</t>
  </si>
  <si>
    <t>KK Iskra Banska Bystrica</t>
  </si>
  <si>
    <t>37872761</t>
  </si>
  <si>
    <t>37851641</t>
  </si>
  <si>
    <t>KK Trnava</t>
  </si>
  <si>
    <t>Cestovné Laura Hečková RIGA Cup 19 - 23.8.2025, Lotyšsko</t>
  </si>
  <si>
    <t>Martin Hečko</t>
  </si>
  <si>
    <t>Letenka JUDr. Peter Majernik-team leader  Vienna - Tokio, Japonsko  4 -18.11.2025 NHK Trophy</t>
  </si>
  <si>
    <t xml:space="preserve">Cestovné Alex Valky JGP Ankara, Turecko 26-29.8.2025 </t>
  </si>
  <si>
    <t>Jana Valkyová</t>
  </si>
  <si>
    <t>Cestovné Alex Valky JGP RIGA, 19 - 23.8.2025 Lotyssko</t>
  </si>
  <si>
    <t>Cestovné Laura Heckova, JGP Ankara , Turecko 26-29.8.2025</t>
  </si>
  <si>
    <t>Martin Hecko</t>
  </si>
  <si>
    <t>44188358</t>
  </si>
  <si>
    <t>etna sk, s.r.o.</t>
  </si>
  <si>
    <t>Cestovné Olivia Lengyelova JGP Varese, Italy 02-07.09.2025</t>
  </si>
  <si>
    <t>Ľubomír Lengyel</t>
  </si>
  <si>
    <t>Cestovné Dana Miticka JGP Ankara 26 - 29.8.2025</t>
  </si>
  <si>
    <t>Dana Miticka</t>
  </si>
  <si>
    <t>Lubomir Lengyel</t>
  </si>
  <si>
    <t>Alexandra Polakova</t>
  </si>
  <si>
    <t>Letenka Hedviga Fialkova /judge/  Kosice- Warshawa, Polsko 20-23.11.2025 ISU CS PGE Warsaw Cup 2025</t>
  </si>
  <si>
    <t>Ubytovanie  2-8.3.2026 Tallin, ISU Figure Skating Junior World Championships 2026 - zálohová faktúra</t>
  </si>
  <si>
    <t>The Estonian Skating Union</t>
  </si>
  <si>
    <t>Cestovné Alica Lengyelová JGP BAKU, Azerbajdzan 22-27.9.2025</t>
  </si>
  <si>
    <t>Cestovné Alica Lengyelova Solidarity Cup, Gdansk PL 30.9.-4.10.2025</t>
  </si>
  <si>
    <t>Cestovne Hedviga Fialkova - Testy Humenne 20.9.2025</t>
  </si>
  <si>
    <t>Hedviga Fialkova</t>
  </si>
  <si>
    <t>Cestovné Vladimir Cuchran - testy Humenne 20.9.2025</t>
  </si>
  <si>
    <t>Vladimir Cuchran</t>
  </si>
  <si>
    <t>Ema Doboszova</t>
  </si>
  <si>
    <t>Cestovné Andrea Simančíková ISU Figure skating qualifier Beijing, Cina 16-22.9.2025</t>
  </si>
  <si>
    <t>Andrea Simancikova</t>
  </si>
  <si>
    <t>Miroslav Hagara</t>
  </si>
  <si>
    <t>Hromadné cestovné poistenie SKrZ 20.8.2025 - 6.10.2025</t>
  </si>
  <si>
    <t>54228573</t>
  </si>
  <si>
    <t>Generali Poistovňa, a.s.</t>
  </si>
  <si>
    <t>Cestovné Rastislav Vrlak ISU Skate to Milano Figure skating qualifier - Beijing, Cina 17-22.9.2025</t>
  </si>
  <si>
    <t>Rastislav Vrlak</t>
  </si>
  <si>
    <t>Cestovné Michal Matloch  JGP Baku, Azerbajdzan 22-26.9.2025</t>
  </si>
  <si>
    <t>Michal Matloch</t>
  </si>
  <si>
    <t>Cestovné Dana Miticka  JGP BAKU, Azerbajdzan 22-27.9.2025</t>
  </si>
  <si>
    <t>Ubytovanie, strava a shuttle  Hotel New Otani, Osaka, Japonsko NHK Trophy 2025 7-9.11.2025  Adam Hagara, Alexandra Hagarová, Miroslav Hagara, Judr.Peter Majernik, team leader guests, Judr. Allan Bohm, person acompaying judge</t>
  </si>
  <si>
    <t>Kinki Nippon Tourist Co., Ltd</t>
  </si>
  <si>
    <t>Letenka Hedviga Fialkova, Kosice - Tallin 26-29.11.2025 ISU CS Tallin Trophy</t>
  </si>
  <si>
    <t>Ubytovanie European Championships Sheffield 2026, Great Britain - záloha</t>
  </si>
  <si>
    <t>National Ice Skating Association of the United Kingdom Limited</t>
  </si>
  <si>
    <t>Ubytovanie previerky 8-10.8.2025 Bratislava</t>
  </si>
  <si>
    <t>35880899</t>
  </si>
  <si>
    <t>Hotel Set s.r.o.</t>
  </si>
  <si>
    <t>Občerstvenie pre rozhodcov - Previerky reprezentantov 9 - 10.8.2025, Bratislava</t>
  </si>
  <si>
    <t>52151603</t>
  </si>
  <si>
    <t>KOUVAR s.r.o.</t>
  </si>
  <si>
    <t>Prenájom ľadovej plochy - Zimný štadión V.Dzurilu, Bratislava 9-10.8.2025 Previerky reprezentantov</t>
  </si>
  <si>
    <t>36066257</t>
  </si>
  <si>
    <t>RUŽINOVSKÝ ŠPORTOVÝ KLUB, p.o.</t>
  </si>
  <si>
    <t>Vyuctovanie zo dňa 17.08.2025  - hotovostne výdavky Previerky reprezentantov 8-10.8.2025 Bratislava</t>
  </si>
  <si>
    <t>Katarína Kelschová</t>
  </si>
  <si>
    <t>Služby DRO - Previerky reprezentantov 8-10.8.2025, Bratislava</t>
  </si>
  <si>
    <t>Sluzby zabezpecenia rozhodcovskeho systemu, Previerky reprezentantov 8-10.8.2025, Bratislava</t>
  </si>
  <si>
    <t>54604729</t>
  </si>
  <si>
    <t>NESA FIGURE SKATING TEAM o.z.</t>
  </si>
  <si>
    <t>Vyúčtovanie TOP TIM 1-6/2025 / Sústredenie Malacky,TN,CP 25035 Sophia Trophy, CP25068 Antverpy Belgicko</t>
  </si>
  <si>
    <t>Zdravotna služba pre športovcov  - Previerky reprezentantov, Bratislava 9-10.8.2025</t>
  </si>
  <si>
    <t>44767005</t>
  </si>
  <si>
    <t>MaBaMED s.r.o.</t>
  </si>
  <si>
    <t>0250100035</t>
  </si>
  <si>
    <t>Náhrada za stratu času - Dobrovolnicke zmluvy                       počet fyzických osôb: 9                              obdobie: 08/2025</t>
  </si>
  <si>
    <t>0000053482</t>
  </si>
  <si>
    <t>Cestovné - Previerky reprezentantov, Bratislava 8-10.8.2025</t>
  </si>
  <si>
    <t>Diana Rudy Riskova</t>
  </si>
  <si>
    <t>0250100036</t>
  </si>
  <si>
    <t>Slavka Grincova</t>
  </si>
  <si>
    <t>Jana Vanova</t>
  </si>
  <si>
    <t>0000025015</t>
  </si>
  <si>
    <t>Monika Miklankova</t>
  </si>
  <si>
    <t>0000025019</t>
  </si>
  <si>
    <t>Alica Lengyelová</t>
  </si>
  <si>
    <t>Ubytovanie a strava - doplatok/zúčtovacia faktúra   Previerky, Bratislava 8-10.8.2025</t>
  </si>
  <si>
    <t>0020250455</t>
  </si>
  <si>
    <t>Reprezentačná zmluva č. 16/2025 Alica Drdáková - vyúčtovanie</t>
  </si>
  <si>
    <t>Michaela Drdáková</t>
  </si>
  <si>
    <t>Reprezentačná zmluva č.  6/2025 Ema Doboszová - vyúčtovanie</t>
  </si>
  <si>
    <t>0020250454</t>
  </si>
  <si>
    <t>Reprezentačná zmluva č.  9/2025 Olívia Lengyelová - vyúčtovanie</t>
  </si>
  <si>
    <t>0000025024</t>
  </si>
  <si>
    <t>Cestovné Hedviga Fialkova - Národné previerky Bratislava 9-11.8.2025</t>
  </si>
  <si>
    <t>0001025276</t>
  </si>
  <si>
    <t>Reprezentačná zmluva 19/2025 Laura Hečková - vyúčtovanie</t>
  </si>
  <si>
    <t>Cestovné Zuzana Drnzikova Národné previerky Bratislava 8-10.8.2025</t>
  </si>
  <si>
    <t>Zuzana Drnzikova</t>
  </si>
  <si>
    <t>Cestovné Olivia Lengyelova Národné previerky Bratislava 8-10.8.2025</t>
  </si>
  <si>
    <t>Cestovné Emma Maria Cerkalova Národné previerky Bratislava 8-10.8.2025</t>
  </si>
  <si>
    <t>Monika Cerkalova</t>
  </si>
  <si>
    <t>0000000644</t>
  </si>
  <si>
    <t>Reprezentačná zmluva č.  6/2025 Ema Doboszova - Vyúčtovanie</t>
  </si>
  <si>
    <t>1010131268</t>
  </si>
  <si>
    <t>Reprezentačná zmluva č. 20/2025 Alex Valky - vyúčtovanie</t>
  </si>
  <si>
    <t>0250100048</t>
  </si>
  <si>
    <t>Dušan Kobeľa</t>
  </si>
  <si>
    <t>Adam Hagara</t>
  </si>
  <si>
    <t>31320160</t>
  </si>
  <si>
    <t>Všeobecná úverová banka a.s.</t>
  </si>
  <si>
    <t>0020250019</t>
  </si>
  <si>
    <t>47234407</t>
  </si>
  <si>
    <t>INVEST 5 - Grand House a. s.</t>
  </si>
  <si>
    <t>0020250013</t>
  </si>
  <si>
    <t>Cestovné - Rada predsedov 24.05.2025 LM</t>
  </si>
  <si>
    <t>Maria Lorincikova</t>
  </si>
  <si>
    <t>Cestovne Valne zhromazdenie Zilina 14.6.2025</t>
  </si>
  <si>
    <t>Katarina Nagy</t>
  </si>
  <si>
    <t>Dusan Kobela</t>
  </si>
  <si>
    <t>0000032025</t>
  </si>
  <si>
    <t>Helena Zamborska</t>
  </si>
  <si>
    <t>0002025066</t>
  </si>
  <si>
    <t>46789502</t>
  </si>
  <si>
    <t>Acceler8 s.r.o.</t>
  </si>
  <si>
    <t>Hrubé mzdy vyplatená osobám (zamestnancom) - VV, asistentka                                                 počet osôb: 7                                            Obdobie: Jún 2025</t>
  </si>
  <si>
    <t>Cestovné - Valne zhromazdenie Zilina 14.6.2025</t>
  </si>
  <si>
    <t>Lucia Vozarova</t>
  </si>
  <si>
    <t>Lenka Bohunicka</t>
  </si>
  <si>
    <t>Organizácia zasadnutia valného zhromaždenia SKrZ dňa 14.06.2025 - hotel Dubná Skala, Žilina</t>
  </si>
  <si>
    <t>31579060</t>
  </si>
  <si>
    <t>DOXX RESTAURANT, s.r.o.</t>
  </si>
  <si>
    <t>Janka Schmidová</t>
  </si>
  <si>
    <t>Organizácia zasadnutia valného zhromaždenia SKrZ dňa 14.06.2025 - hotel Dubná Skala, Žilina - prenájom priestorov</t>
  </si>
  <si>
    <t>Ivan Jakubovič</t>
  </si>
  <si>
    <t>Nájom priestorov 9/2025</t>
  </si>
  <si>
    <t>INVEST 5 - Grand house a.s.</t>
  </si>
  <si>
    <t>Miroslava Javorková</t>
  </si>
  <si>
    <t>Internet 8/2025</t>
  </si>
  <si>
    <t>35954612</t>
  </si>
  <si>
    <t>Slovanet, a.s.</t>
  </si>
  <si>
    <t>Hrubé mzdy vyplatené osobám (zamestnancom) vrátane odvodov zamestnávateľa a DzP FO - VV a asistentka                          počet fyzických osôb: 7                             obdobie: júl 2025</t>
  </si>
  <si>
    <t>Cestovné - zasadnutie kontrolnej komisie 16.5.2025</t>
  </si>
  <si>
    <t>JUDr. Peter Majernik</t>
  </si>
  <si>
    <t>Cestovné -  Valné zhromaždenie, Žilina 14.6.2025</t>
  </si>
  <si>
    <t>Cestovné - Rada predsedov 24.5.2025 Liptovský Mikuláš</t>
  </si>
  <si>
    <t>Judr. Peter Majernik</t>
  </si>
  <si>
    <t>31692907</t>
  </si>
  <si>
    <t>BRATON, s.r.o.</t>
  </si>
  <si>
    <t>d - Hagara Adam</t>
  </si>
  <si>
    <t>0000000000</t>
  </si>
  <si>
    <t>2251125491</t>
  </si>
  <si>
    <t>0000322025</t>
  </si>
  <si>
    <t>0000212025</t>
  </si>
  <si>
    <t>0000252025</t>
  </si>
  <si>
    <t>0000012025</t>
  </si>
  <si>
    <t>0000182025</t>
  </si>
  <si>
    <t>0000122025</t>
  </si>
  <si>
    <t>0000092025</t>
  </si>
  <si>
    <t>0000052025</t>
  </si>
  <si>
    <t>0000132025</t>
  </si>
  <si>
    <t>0000112025</t>
  </si>
  <si>
    <t>0000082025</t>
  </si>
  <si>
    <t>0000342025</t>
  </si>
  <si>
    <t>0000282025</t>
  </si>
  <si>
    <t>0000102025</t>
  </si>
  <si>
    <t>0000232025</t>
  </si>
  <si>
    <t>0000072025</t>
  </si>
  <si>
    <t>0000202025</t>
  </si>
  <si>
    <t>Vyuctovanie dodatok PUS Zmluva c. 32/2025 Skating Sports Presov</t>
  </si>
  <si>
    <t>Vyuctovanie dodatok PUS Zmluva c. 21/2025 Krasoklub Ondreja Nepelu Slovan Bratislava, o.z.</t>
  </si>
  <si>
    <t>PUS Zmluva c. 25/2025 KK Spisska Nova Ves - vyuctovanie c. 1 zo dna 17.10.2025</t>
  </si>
  <si>
    <t>Vyuctovanie Zmluva + dodatok PUS 1/2025 ABC Kraso Liptovsky Mikulas</t>
  </si>
  <si>
    <t>Vyuctovanie dodatok PUS zmluva c. 18/2025 Kraso Zilina</t>
  </si>
  <si>
    <t>Vyuctovanie PUS zmluva c. 23/2025 + Dodatok KK Nove Mesto nad Vahom</t>
  </si>
  <si>
    <t>Vyuctovanie Zmluva PUS c. 7/2025 + Dodatok Ice Skating Trnava</t>
  </si>
  <si>
    <t>Vyuctovanie Zmluva PUS c. 20/2025 + Dodatok Kraso Trencin</t>
  </si>
  <si>
    <t>SLOVENSKÝ OCHRANNÝ ZVÄZ AUTORSKÝ PRE PRÁVA K HUDOBNÝM DIELAM</t>
  </si>
  <si>
    <t>Skating Sports Presov</t>
  </si>
  <si>
    <t>Krasoklub Ondreja Nepelu Slovan Bratislava, o.z.</t>
  </si>
  <si>
    <t>Krasokorculiarsky klub Spisska Nova Ves</t>
  </si>
  <si>
    <t>ABC Kraso Liptovsky Mikulas</t>
  </si>
  <si>
    <t>KK Kraso Zilina</t>
  </si>
  <si>
    <t>Klub krasokorculovania Liptovsky Mikulas</t>
  </si>
  <si>
    <t>K.O. Karpatsky Sokol</t>
  </si>
  <si>
    <t>HK Nitra Kraso</t>
  </si>
  <si>
    <t>Klub krasokorculovania  Ruza Ruzomberok</t>
  </si>
  <si>
    <t>KK Krasow Humenne</t>
  </si>
  <si>
    <t>Kraso Hamikovo</t>
  </si>
  <si>
    <t>Sportovy krasokorculiarsky klub mesta  Zvolen</t>
  </si>
  <si>
    <t>MSKM Trebisov</t>
  </si>
  <si>
    <t>Krasokorculiarsky klub Nove Mesto nad Vahom</t>
  </si>
  <si>
    <t>Ice Skating Trnava</t>
  </si>
  <si>
    <t>Kraso Trencin</t>
  </si>
  <si>
    <t>00178454</t>
  </si>
  <si>
    <t>0002025067</t>
  </si>
  <si>
    <t>0002025042</t>
  </si>
  <si>
    <t>0000202506</t>
  </si>
  <si>
    <t>0000062025</t>
  </si>
  <si>
    <t>0000192025</t>
  </si>
  <si>
    <t>0000162025</t>
  </si>
  <si>
    <t>0000000680</t>
  </si>
  <si>
    <t>0002511003</t>
  </si>
  <si>
    <t>0000000030</t>
  </si>
  <si>
    <t>0002025268</t>
  </si>
  <si>
    <t>0202507154</t>
  </si>
  <si>
    <t>0202507155</t>
  </si>
  <si>
    <t>50525603</t>
  </si>
  <si>
    <t>53148401</t>
  </si>
  <si>
    <t>31956505</t>
  </si>
  <si>
    <t>50904485</t>
  </si>
  <si>
    <t>00693090</t>
  </si>
  <si>
    <t>17066026</t>
  </si>
  <si>
    <t>52466060</t>
  </si>
  <si>
    <t>42047218</t>
  </si>
  <si>
    <t>31930026</t>
  </si>
  <si>
    <t>42178665</t>
  </si>
  <si>
    <t>45029482</t>
  </si>
  <si>
    <t>00188549</t>
  </si>
  <si>
    <t>42140374</t>
  </si>
  <si>
    <t>50654926</t>
  </si>
  <si>
    <t>42148723</t>
  </si>
  <si>
    <t>Reprezentačná zmluva č. 3/2025 Vanesa Selmekova / NESA FIGURE SKATING TEAM o.z. - Vyúčtovanie č. 2</t>
  </si>
  <si>
    <t xml:space="preserve">Dodatok č.1 k PUŠ Zmluve c. 13/2025 KK Ruža Ružomberok - vyúčtovanie </t>
  </si>
  <si>
    <t>Dodatok č. 1 k PUŠ zmluve č. 5/2025 HK Nitra Kraso - vyúčtovanie</t>
  </si>
  <si>
    <t>Dodatok č. 1 k PUŠ Zmluve č. 3/2025 Kraso Hamikovo - vyúčtovanie</t>
  </si>
  <si>
    <t>Dodatok č. 1 k PUŠ zmluve č. 12/2025 Klub krasokorculovania Liptovsky Mikulas - vyúčtovanie</t>
  </si>
  <si>
    <t>Dodatok č. 1 k PUŠ Zmluve č. 9/2025 K.O.Karpatsky Sokol - vyúčtovanie</t>
  </si>
  <si>
    <t>Dodatok č. 1 k PUŠ Zmluve č. 11/2025 KK Krasow Humenne - vyúčtovanie</t>
  </si>
  <si>
    <t>Zmluva PUŠ č. 34/2025  + Dodatok č. 1 k Zmluve PUŠ č. 34/2025 Športový krasokorčuliarsky klub mesta Zvolen - vyúčtovanie</t>
  </si>
  <si>
    <t>Zmluva PUŠ č. 28/2025 + dodatok č. 1 k Zmluve PUŠ č. 28/2025 MŠKM Trebisov - vyúčtovanie</t>
  </si>
  <si>
    <t>Dodatok č.1 k Zmluve PUŠ č. 10/2025 KK Iskra Banska Bystrica - vyúčtovanie</t>
  </si>
  <si>
    <t xml:space="preserve">Ubytovanie - Výkonnostné testy Nové mesto nad Váhom 11-12.10.2025  Alexandra Poláková, Hana Bašová, Lenka Bohunická a Katarína Ihnatišinová  </t>
  </si>
  <si>
    <t>Kinki Nippon tourist Co. Ltd</t>
  </si>
  <si>
    <t>Reprezentacna zmluva c. 9/2025 Olívia Lengyelová - vyúčtovanie č. 2</t>
  </si>
  <si>
    <t>Vyuctovanie Zmluva PUS c. 15/2025 + dodatok Kraso klub Bratislava</t>
  </si>
  <si>
    <t>Vyuctovanie dodatok c. 1 k Zmluve PUS 33/2025 Sportovy klub policie Bratislava</t>
  </si>
  <si>
    <t>Vyuctovanie PUS - Dodatok k zmluve c. 25/2025 KK Spisska Nova ves</t>
  </si>
  <si>
    <t>Vyuctovanie PUS zmluvy c. 26/2025 + dodatok KK Trnava</t>
  </si>
  <si>
    <t>Vyuctovanie Zmluva PUS 6/2025 + dodatok  Ice skating team Brezno</t>
  </si>
  <si>
    <t>Vyuctovanie PUS - Zmluva c. 30/2025 + dodatok Skating Club Piestany</t>
  </si>
  <si>
    <t>Vyuctovanie PUS Zmluva c. 22/2025 + dodatok Krasoklub Puchov</t>
  </si>
  <si>
    <t>Vyuctovanie PUS Zmluva c. 31/2025 + dodatok DRJ Skating Dream Kosice</t>
  </si>
  <si>
    <t>Vyuctovanie PUS Zmluva c. 16/2025 + dodatok Kraso klub Detva</t>
  </si>
  <si>
    <t>Vyuctovanie PUS Zmluva c. 29/2025 + dodatok Skate Zilina</t>
  </si>
  <si>
    <t>Vyuctovanie PUS Zmluva c. 8/2025 + dodatok Jumping Joe</t>
  </si>
  <si>
    <t>Vyuctovanie Zmluva PUS 24/2025 + dodatok Krasokorculiarsky klub Prievidza</t>
  </si>
  <si>
    <t>ISU VISITING COACH 2025 - stravne 14.12. a 15.12.25 a 9.30 den / 3 sportovcix2 dni, 1 trenerx2 dni / Krasokorculiarsky klub Spisska Nova ves</t>
  </si>
  <si>
    <t>ISU VISITING COACH 2025 - stravne 5 sportovcov x 2 dni, 3 treneri x 2 dni a 9,30/den - KK Kraso Presov</t>
  </si>
  <si>
    <t>ISU VISITING COACH 2025 - stravne 14.12. a 15.12.2025 / 4 sportovci x2 dni, 1 sportovec x1 den , 2 treneri x2 dni, 2 treneri x1 den DRJ KE</t>
  </si>
  <si>
    <t>ISU VISITING COACH 2025 - stravne 2 treneri x 1 den a 9,30/den KRASO POPRAD</t>
  </si>
  <si>
    <t>ISU VISITING COACH 2025 - stravne 14.12. a 15.12.2025 a 9,30 eur/den - 11 sportovcov x 2 dni , 3 treneri x 2 dni / Kraso Centrum Kosice</t>
  </si>
  <si>
    <t>ISU VISITING COACH 2025 - stravne 14.12. a 15.12.2025 a 9,30/den- 3 sportovcix2 dni, 1 trener x2 dni - Krasokorculiarsky klub Krasow Humenne</t>
  </si>
  <si>
    <t>ISU VISITING COACH 2025 - stravne 14.12. a 15.12.2025 a 9,30eur/den - 1 trener x 2 dni - Mestsky sportovy klub mladeze Trebisov</t>
  </si>
  <si>
    <t>Vyuctovanie Zmluva PUS 4/2025 +dodatok HC Bulls Vranov</t>
  </si>
  <si>
    <t>ISU VISITING COACH 2025 - stravne 16.12.2025 a 9.30 den / 1 trener a 3 sportovci / Krasokorculiarsky klub Spisska No</t>
  </si>
  <si>
    <t>ISU VISITING COACH 2025 - stravne  16.12.2025 3 treneri a 5 sportovcov - 1 storno  9,30/den - KK Kraso Presov</t>
  </si>
  <si>
    <t>ISU VISITING COACH - stravne 16.12.2025  a 9,30eur/den - 1 trener Mestsky sportovy klub mladeze Trebisov</t>
  </si>
  <si>
    <t>ISU VISITING COACH 2025 - stravne 16.12.2026  a 9,30 eur/den - 3 treneri a 10 sportovcov / Kraso Centrum Kosice</t>
  </si>
  <si>
    <t>ISU VISITING COACH 2025 - stravne 16.12.205 a 9,30/den - 3 sportovci, 1 trener  - Krasokorculiarsky klub Krasow Humenne</t>
  </si>
  <si>
    <t>Vyuctovanie Zmluva PUS + dodatok c. 14/2025 Kraso Centrum Kosice</t>
  </si>
  <si>
    <t>Vyuctovanie c. 1 Reprezentacna zmluva c. 11/2025 Emma Maria Cerkalova</t>
  </si>
  <si>
    <t>Vyuctovanie dodatok PUS Zmluva c. 17/2025 KK Kraso Martin</t>
  </si>
  <si>
    <t>Vyuctovanie dodatok PUS Zmluva c. 19/2025 Krasokorculiarsky klub Presov</t>
  </si>
  <si>
    <t>Vyuctovanie Zmluva PUS 27/2025 + dodatok Krasokorculiarsky klub Zvolen</t>
  </si>
  <si>
    <t>KK Bratislava</t>
  </si>
  <si>
    <t>Sportovy klub policie Bratislava</t>
  </si>
  <si>
    <t>KK Spisska Nova Ves</t>
  </si>
  <si>
    <t>Ice skating team Brezno</t>
  </si>
  <si>
    <t>Skating Club Piestany</t>
  </si>
  <si>
    <t>Krasoklub Puchov</t>
  </si>
  <si>
    <t>JL arena, s.r.o.</t>
  </si>
  <si>
    <t>JL arena s.r.o.</t>
  </si>
  <si>
    <t>Erika Studena</t>
  </si>
  <si>
    <t>Kraso klub Detva, o.z.</t>
  </si>
  <si>
    <t>Skate Zilina</t>
  </si>
  <si>
    <t>Zita Mackova</t>
  </si>
  <si>
    <t>Jozef Curma</t>
  </si>
  <si>
    <t>Krasokorculiarsky klub Prievidza</t>
  </si>
  <si>
    <t>Katarina Bittnerova</t>
  </si>
  <si>
    <t>Roman Kazda</t>
  </si>
  <si>
    <t>KK Kraso Presov</t>
  </si>
  <si>
    <t>Skating Dream DRJ Kosice</t>
  </si>
  <si>
    <t>KRASO POPRAD</t>
  </si>
  <si>
    <t>Kraso Centrum Kosice</t>
  </si>
  <si>
    <t>HC Bulls Vranov</t>
  </si>
  <si>
    <t>Figure Skating Club Zilina</t>
  </si>
  <si>
    <t>Kraso centrum Kosice</t>
  </si>
  <si>
    <t>Stanislava Zervanova</t>
  </si>
  <si>
    <t>APLEND, s.r.o.</t>
  </si>
  <si>
    <t>KK Kraso Martin</t>
  </si>
  <si>
    <t>Katarina Zmekova</t>
  </si>
  <si>
    <t>Marianna Jackova</t>
  </si>
  <si>
    <t>KK Zvolen</t>
  </si>
  <si>
    <t>Ing. Katarina Kelschova</t>
  </si>
  <si>
    <t>Acceler8</t>
  </si>
  <si>
    <t>Michaela Srsnova</t>
  </si>
  <si>
    <t>Katarina Kelschova</t>
  </si>
  <si>
    <t>0000152025</t>
  </si>
  <si>
    <t>0000332025</t>
  </si>
  <si>
    <t>0000025025</t>
  </si>
  <si>
    <t>0000262025</t>
  </si>
  <si>
    <t>0000302025</t>
  </si>
  <si>
    <t>0000222025</t>
  </si>
  <si>
    <t>0000025133</t>
  </si>
  <si>
    <t>0052025605</t>
  </si>
  <si>
    <t>0000312025</t>
  </si>
  <si>
    <t>0000292025</t>
  </si>
  <si>
    <t>0000042025</t>
  </si>
  <si>
    <t>0000242025</t>
  </si>
  <si>
    <t>0000172025</t>
  </si>
  <si>
    <t>0000022025</t>
  </si>
  <si>
    <t>0016122025</t>
  </si>
  <si>
    <t>0250010181</t>
  </si>
  <si>
    <t>0000142025</t>
  </si>
  <si>
    <t>0000272025</t>
  </si>
  <si>
    <t>0202509504</t>
  </si>
  <si>
    <t>0020250023</t>
  </si>
  <si>
    <t>0250100075</t>
  </si>
  <si>
    <t>0020250031</t>
  </si>
  <si>
    <t>0020250021</t>
  </si>
  <si>
    <t>Hrubé mzdy vyplatené osobám (zamestnancom) vrátane odvodov zamestnávateľa a DzP FO - VV a asistentka                          počet fyzických osôb: 6                             obdobie: november 2025</t>
  </si>
  <si>
    <t>Hrubé mzdy vyplatené osobám (Zmluva o výkone športového odborníka) vrátane odvodov zamestnávateľa a DzP FO - Komisie                         počet fyzických osôb: 11                             obdobie: november 2025</t>
  </si>
  <si>
    <t>24/GP/2025</t>
  </si>
  <si>
    <t>31933751</t>
  </si>
  <si>
    <t>36066656</t>
  </si>
  <si>
    <t>00681989</t>
  </si>
  <si>
    <t>50320742</t>
  </si>
  <si>
    <t>48412171</t>
  </si>
  <si>
    <t>42145791</t>
  </si>
  <si>
    <t>47243121</t>
  </si>
  <si>
    <t>50753584</t>
  </si>
  <si>
    <t>42197431</t>
  </si>
  <si>
    <t>42216591</t>
  </si>
  <si>
    <t>Jumping Joe, o.z.</t>
  </si>
  <si>
    <t>42254744</t>
  </si>
  <si>
    <t>52645622</t>
  </si>
  <si>
    <t>31303005</t>
  </si>
  <si>
    <t>53754255</t>
  </si>
  <si>
    <t>31299318</t>
  </si>
  <si>
    <t>50078275</t>
  </si>
  <si>
    <t>42055709</t>
  </si>
  <si>
    <t>45512558</t>
  </si>
  <si>
    <t>42224373</t>
  </si>
  <si>
    <t>31931715</t>
  </si>
  <si>
    <t>41410301</t>
  </si>
  <si>
    <t>2025/008</t>
  </si>
  <si>
    <t>0000000023</t>
  </si>
  <si>
    <t>0000000137</t>
  </si>
  <si>
    <t>Ubytovanie a preprava -  JGP Varese 2-7.9.2025, Taliansko / tréneri - Shuboderová P., Rozanov S., Kadlčáková L.</t>
  </si>
  <si>
    <t>0004092025</t>
  </si>
  <si>
    <t>2025/009</t>
  </si>
  <si>
    <t>2025/010</t>
  </si>
  <si>
    <t>Cestovné  - Alexandra Poláková,  Výkonnostné testy Humenne 20.9.2025</t>
  </si>
  <si>
    <t>Cestovné Lengyelová,  EYOF Bakuriani 2025, Batumi GRUZINSKO 8-17.2.2025</t>
  </si>
  <si>
    <t>2025010</t>
  </si>
  <si>
    <t>0202508007</t>
  </si>
  <si>
    <t>2025/06</t>
  </si>
  <si>
    <t>2025/007</t>
  </si>
  <si>
    <t>0000025030</t>
  </si>
  <si>
    <t>0000025023</t>
  </si>
  <si>
    <t>0000025033</t>
  </si>
  <si>
    <t>2025/011</t>
  </si>
  <si>
    <t>Vyuctovanie PUS Zmluva c. 2/2025 + dodatok Figure Skating Club Zilina</t>
  </si>
  <si>
    <t>2025/012</t>
  </si>
  <si>
    <t>TOP TIM Vyúčtovanie 7-8/2025  Sústredenie Ostrava, ČR 20-27.7.2025, Kravaře, ČR 28.7.-2.8.2025</t>
  </si>
  <si>
    <t>TOP TIM  - vyúčtovanie / odmena schválená VV</t>
  </si>
  <si>
    <t>Služby hospodára SKrZ 7/2025</t>
  </si>
  <si>
    <t>Služby hospodára SKrZ 11/2025</t>
  </si>
  <si>
    <t>Služby hospodára SKrZ 6/2025</t>
  </si>
  <si>
    <t>Administrativne sluzby - Valne zhromazdenie SKrZ 14.06.2025</t>
  </si>
  <si>
    <t>Český krasobruslařsky svaz</t>
  </si>
  <si>
    <t>0000025118</t>
  </si>
  <si>
    <t>Ian Lukouski</t>
  </si>
  <si>
    <t>0000025225</t>
  </si>
  <si>
    <t>M&amp;M Excelence services s.r.o.</t>
  </si>
  <si>
    <t>Asistenčné služby Monika Mjartan Kuštárová - Reprezentačný kemp 6.4. - 10.4.2025</t>
  </si>
  <si>
    <t>0002025003</t>
  </si>
  <si>
    <t>Drobný hmotný investičný majetok - notebook pre asistentku predsedu SKrZ</t>
  </si>
  <si>
    <t>DANNAX spol. s r.o.</t>
  </si>
  <si>
    <t>0002616196</t>
  </si>
  <si>
    <t>BRATON s.r.o.</t>
  </si>
  <si>
    <t>0002025006</t>
  </si>
  <si>
    <t>0002025020</t>
  </si>
  <si>
    <t>0002025025</t>
  </si>
  <si>
    <t>0002025029</t>
  </si>
  <si>
    <t>0250100054</t>
  </si>
  <si>
    <t>0002025037</t>
  </si>
  <si>
    <t>0002025039</t>
  </si>
  <si>
    <t>0002025112</t>
  </si>
  <si>
    <t>0202501214</t>
  </si>
  <si>
    <t>0108092025</t>
  </si>
  <si>
    <t>0002025128</t>
  </si>
  <si>
    <t xml:space="preserve">Zdravotná služba 33rd Nepela Memorial, Bratislava  26-27.9.2025        </t>
  </si>
  <si>
    <t xml:space="preserve">Protipožiarna hliadka -  33rd Nepela Memorial, Bratislava  26-27.9.2025      </t>
  </si>
  <si>
    <t xml:space="preserve">Bezpečnostná služba - 33rd Nepela Memorial, Bratislava  26-27.9.2025      </t>
  </si>
  <si>
    <t>Zdravotná služba - 33rd Nepela Memorial, Bratislava 26-27.9.2025 - záloha</t>
  </si>
  <si>
    <t xml:space="preserve">Grafická príprava a obsluha video kocky -  33rd Nepela Memorial, Bratislava  26-27.9.2025      </t>
  </si>
  <si>
    <t xml:space="preserve">Obsluha rozhodc.systému -  33rd Nepela Memorial, Bratislava  26-27.9.2025      </t>
  </si>
  <si>
    <t xml:space="preserve">Moderovanie  - 33rd Nepela Memorial, Bratislava  26-27.9.2025      </t>
  </si>
  <si>
    <t>Účtovné a mzdové služby pre  SKrZ - 4/2025</t>
  </si>
  <si>
    <t>Účtovné a mzdové služby pre  SKrZ - 5/2025</t>
  </si>
  <si>
    <t>Účtovné a mzdové služby pre  SKrZ - 6/2025</t>
  </si>
  <si>
    <t>Účtovné a mzdové služby pre  SKrZ - 7/2025</t>
  </si>
  <si>
    <t>Služby hospodára SKrZ  8/2025</t>
  </si>
  <si>
    <t>Účtovné a mzdové služby pre  SKrZ  - 8/2025</t>
  </si>
  <si>
    <t>Krasokorčuliarsky klub Trnava</t>
  </si>
  <si>
    <t>Zmluva o spolupráci č. 1/2025/TIC zo dňa 26.9.2025 - príspevok na organizáciu 17th TIRNAVIA ICE CUP 2025, Trnava 31.10.-2.11.2025</t>
  </si>
  <si>
    <t>12025</t>
  </si>
  <si>
    <t>53384784</t>
  </si>
  <si>
    <t>LeMur EU s.r.o.</t>
  </si>
  <si>
    <t>20250015</t>
  </si>
  <si>
    <t>B3 Vision s.r.o.</t>
  </si>
  <si>
    <t>0020250039</t>
  </si>
  <si>
    <t>Rescue zdravotná služba</t>
  </si>
  <si>
    <t>42357985</t>
  </si>
  <si>
    <t>M.V.K.SECURITY GROUP s.r.o.</t>
  </si>
  <si>
    <t>FIRE SECURITY s.r.o.</t>
  </si>
  <si>
    <t>45861862</t>
  </si>
  <si>
    <t>Školenie obsluhy rozhodcovskeho systemu - ISU judging system /školenie -prakticka priprava   12.12.2025</t>
  </si>
  <si>
    <t>Školenie obsluhy rozhodcovskeho systemu ISU / prakticka priprava 11/2025</t>
  </si>
  <si>
    <t>TOP Tim - vyuctovanie c. 4 Adam Hagara / CP25089 sustredenie Brno 15-22.8.2025 Česká republika</t>
  </si>
  <si>
    <t>Vyuctovanie c. 3 Reprezentačná zmluva č. 4/2025 Adam Hagara</t>
  </si>
  <si>
    <t>Vyuctovanie c. 3 Reprezentačná zmluva č. 3/2025 Vanesa Šelmeková / NESA FIGURE SKATING TEAM o.z.</t>
  </si>
  <si>
    <t>Vyuctovanie Reprezentačná zmluva č. 14 2025 Scarlet Zmeková</t>
  </si>
  <si>
    <t>Vyuctovanie Reprezentačná  zmluva č. 7/2025 Lucia Jacková</t>
  </si>
  <si>
    <t>Vyuctovanie c. 2 Reprezentačná zmluva č. 20/2025 Alex Valky</t>
  </si>
  <si>
    <t>Cestovné Rada predsedov  24.05.2025</t>
  </si>
  <si>
    <t>Vyuctovanie Zmluva Reprezentačná zmluva č. 13/2025 Nina Studena</t>
  </si>
  <si>
    <t>Vyuctovanie  Reprezentačná zmluva č. 12/2025 Lorna Mackova</t>
  </si>
  <si>
    <t>Vyuctovanie  Reprezentačná zmluva č. 8/2025 Jozef Curma</t>
  </si>
  <si>
    <t>Vyuctovania c. 2   Reprezentačná zmluva č. 19/2025 Laura Heckova</t>
  </si>
  <si>
    <t>Vyuctovanie c. 1  Reprezentačná zmluva č.. 4/2025 Adam Hagara</t>
  </si>
  <si>
    <t>Vyuctovanie č. 2  Reprezentačná zmluva č. 4/2025 Adam Hagara</t>
  </si>
  <si>
    <t>Vyuctovanie  Reprezentačná zmluva č. 15/2025 Boeris Niccolo</t>
  </si>
  <si>
    <t>Vyuctovanie Reprezentačná zmluva č. 17/2025 Nikola Miklankova</t>
  </si>
  <si>
    <t>Vyuctovanie  Reprezentačná zmluva č. 18/2025 Ľuboš Zervan</t>
  </si>
  <si>
    <t>Cestovné - Rada predsedov 24.05.2025 Liptovský Mikuláš</t>
  </si>
  <si>
    <t>Účtovné a mzdové služby pre  SKrZ  3/2025</t>
  </si>
  <si>
    <t>Účtovné a mzdové služby pre SKrZ  9/2025</t>
  </si>
  <si>
    <t>Mzdové služby pre SKrZ 8/2025 - kontrola v Sociálnej poisťovni</t>
  </si>
  <si>
    <t>2025053</t>
  </si>
  <si>
    <t>DF25027</t>
  </si>
  <si>
    <t>DF25176</t>
  </si>
  <si>
    <t>INT250039</t>
  </si>
  <si>
    <t>CP25010</t>
  </si>
  <si>
    <t>PUS25001</t>
  </si>
  <si>
    <t>PUS25005</t>
  </si>
  <si>
    <t>PUS25027</t>
  </si>
  <si>
    <t>PUS25021</t>
  </si>
  <si>
    <t>PUS25035</t>
  </si>
  <si>
    <t>PUS25034</t>
  </si>
  <si>
    <t>PUS25007</t>
  </si>
  <si>
    <t>PUS25013</t>
  </si>
  <si>
    <t>PUS25020</t>
  </si>
  <si>
    <t>PUS25031</t>
  </si>
  <si>
    <t>PUS25033</t>
  </si>
  <si>
    <t>PUS25009</t>
  </si>
  <si>
    <t>PUS25019</t>
  </si>
  <si>
    <t>PUS25010</t>
  </si>
  <si>
    <t>PUS25029</t>
  </si>
  <si>
    <t>PUS25025</t>
  </si>
  <si>
    <t>PUS25015</t>
  </si>
  <si>
    <t>PUS25024</t>
  </si>
  <si>
    <t>PUS25003</t>
  </si>
  <si>
    <t>PUS25032</t>
  </si>
  <si>
    <t>PUS25028</t>
  </si>
  <si>
    <t>PUS25014</t>
  </si>
  <si>
    <t>MZD25011</t>
  </si>
  <si>
    <t>PUS25017</t>
  </si>
  <si>
    <t>PUS25018</t>
  </si>
  <si>
    <t>PUS25022</t>
  </si>
  <si>
    <t>PUS25023</t>
  </si>
  <si>
    <t>PUS25030</t>
  </si>
  <si>
    <t>PUS25026</t>
  </si>
  <si>
    <t>PUS25038</t>
  </si>
  <si>
    <t>PUS25016</t>
  </si>
  <si>
    <t>PUS25006</t>
  </si>
  <si>
    <t>PUS25039</t>
  </si>
  <si>
    <t>PUS25036</t>
  </si>
  <si>
    <t>PUS25037</t>
  </si>
  <si>
    <t>CP25060</t>
  </si>
  <si>
    <t>CP25070</t>
  </si>
  <si>
    <t>CP25071</t>
  </si>
  <si>
    <t>CP25069</t>
  </si>
  <si>
    <t>DF25064</t>
  </si>
  <si>
    <t>DF25070</t>
  </si>
  <si>
    <t>Cestovné - letenka Hedviga Fialkova 24.08.2025 BU-KE, JGP Riga 19.8.-24.8.2025</t>
  </si>
  <si>
    <t>DF25069</t>
  </si>
  <si>
    <t>CP25028</t>
  </si>
  <si>
    <t>CP25072</t>
  </si>
  <si>
    <t>CP25118</t>
  </si>
  <si>
    <t>CP25015</t>
  </si>
  <si>
    <t>CP25019</t>
  </si>
  <si>
    <t>CP25033</t>
  </si>
  <si>
    <t>CP25024</t>
  </si>
  <si>
    <t>CP25023</t>
  </si>
  <si>
    <t>DF25067</t>
  </si>
  <si>
    <t>DF25068</t>
  </si>
  <si>
    <t>MZD25006</t>
  </si>
  <si>
    <t>DF25073</t>
  </si>
  <si>
    <t>CP25075</t>
  </si>
  <si>
    <t>CP25076</t>
  </si>
  <si>
    <t>CP25027</t>
  </si>
  <si>
    <t>CP25065</t>
  </si>
  <si>
    <t>CP25062</t>
  </si>
  <si>
    <t>DFZ25014</t>
  </si>
  <si>
    <t>DFZ25013</t>
  </si>
  <si>
    <t>MZD25007</t>
  </si>
  <si>
    <t>CP25081</t>
  </si>
  <si>
    <t>CP25083</t>
  </si>
  <si>
    <t>CP25082</t>
  </si>
  <si>
    <t>DF25087</t>
  </si>
  <si>
    <t>VF25010</t>
  </si>
  <si>
    <t>Refundácia / Cestovné - ubytovanie, letenka, stravné JGP ANKARA, Turecko 26-30.8.2025 Luca Dematté</t>
  </si>
  <si>
    <t>DFZ25015</t>
  </si>
  <si>
    <t>DFZ25016</t>
  </si>
  <si>
    <t>DF25092</t>
  </si>
  <si>
    <t>DF25091</t>
  </si>
  <si>
    <t>DFZ25018</t>
  </si>
  <si>
    <t>DFZ25023</t>
  </si>
  <si>
    <t>DF25096</t>
  </si>
  <si>
    <t>CP25096</t>
  </si>
  <si>
    <t>CP25095</t>
  </si>
  <si>
    <t>CP25094</t>
  </si>
  <si>
    <t>CP25100</t>
  </si>
  <si>
    <t>DFZ25017</t>
  </si>
  <si>
    <t>DF25114</t>
  </si>
  <si>
    <t>DF25112</t>
  </si>
  <si>
    <t>DF25118</t>
  </si>
  <si>
    <t>CP25093</t>
  </si>
  <si>
    <t>DF25151</t>
  </si>
  <si>
    <t>CP25092</t>
  </si>
  <si>
    <t>DF25150</t>
  </si>
  <si>
    <t>CP25085</t>
  </si>
  <si>
    <t>CP25113</t>
  </si>
  <si>
    <t>CP25059</t>
  </si>
  <si>
    <t>CP25116</t>
  </si>
  <si>
    <t>DF25155</t>
  </si>
  <si>
    <t>CP25086</t>
  </si>
  <si>
    <t>CP25121</t>
  </si>
  <si>
    <t>CP25120</t>
  </si>
  <si>
    <t>CP25209</t>
  </si>
  <si>
    <t>CP25208</t>
  </si>
  <si>
    <t>CP25124</t>
  </si>
  <si>
    <t>DFZ25022</t>
  </si>
  <si>
    <t>DF25157</t>
  </si>
  <si>
    <t xml:space="preserve">Refundácia /  Ubytovanie a preprava - Solidarity Cup GDANSK, Poľsko  30.9.-5.10.2025 Lengyelová Kristína /shaperon/, p.Bohmová /judges guest/ </t>
  </si>
  <si>
    <t>DF25194</t>
  </si>
  <si>
    <t>DF25196</t>
  </si>
  <si>
    <t>IDO25092</t>
  </si>
  <si>
    <t xml:space="preserve">Testy vykonnosti Liptovsky Mikulas 6 - 7.12.2025 / člen komisie </t>
  </si>
  <si>
    <t>DF25235</t>
  </si>
  <si>
    <t>DF25084</t>
  </si>
  <si>
    <t>DF25090</t>
  </si>
  <si>
    <t>IDO25058</t>
  </si>
  <si>
    <t>DF25171</t>
  </si>
  <si>
    <t>DF25172</t>
  </si>
  <si>
    <t>DF25093</t>
  </si>
  <si>
    <t>IDO25045</t>
  </si>
  <si>
    <t>CP25079</t>
  </si>
  <si>
    <t>CP25080</t>
  </si>
  <si>
    <t>CP25091</t>
  </si>
  <si>
    <t>CP25084</t>
  </si>
  <si>
    <t>CP25088</t>
  </si>
  <si>
    <t>INT250043</t>
  </si>
  <si>
    <t>INT250033</t>
  </si>
  <si>
    <t>INT250045</t>
  </si>
  <si>
    <t>CP25090</t>
  </si>
  <si>
    <t>INT250046</t>
  </si>
  <si>
    <t>25090</t>
  </si>
  <si>
    <t>25088</t>
  </si>
  <si>
    <t>25084</t>
  </si>
  <si>
    <t>25091</t>
  </si>
  <si>
    <t>CP25107</t>
  </si>
  <si>
    <t>25107</t>
  </si>
  <si>
    <t>CP25087</t>
  </si>
  <si>
    <t>25087</t>
  </si>
  <si>
    <t>CP25106</t>
  </si>
  <si>
    <t>25106</t>
  </si>
  <si>
    <t>INT250025</t>
  </si>
  <si>
    <t>INT250038</t>
  </si>
  <si>
    <t>INT250059</t>
  </si>
  <si>
    <t>INT250041</t>
  </si>
  <si>
    <t>INT250032</t>
  </si>
  <si>
    <t>INT250047</t>
  </si>
  <si>
    <t>INT250027</t>
  </si>
  <si>
    <t>INT250028</t>
  </si>
  <si>
    <t>INT250042</t>
  </si>
  <si>
    <t>INT250037</t>
  </si>
  <si>
    <t>INT250044</t>
  </si>
  <si>
    <t>DF25210</t>
  </si>
  <si>
    <t>Ubytovanie športovcov, rozhodcov a event officials hotel Best Western - 4NATIONALS , Prešov 11-14.12.2025 - slovenská delegácia</t>
  </si>
  <si>
    <t>INT250035</t>
  </si>
  <si>
    <t>INT250029</t>
  </si>
  <si>
    <t>INT250036</t>
  </si>
  <si>
    <t>INT250034</t>
  </si>
  <si>
    <t>INT250031</t>
  </si>
  <si>
    <t>INT250026</t>
  </si>
  <si>
    <t>DF25224</t>
  </si>
  <si>
    <t>Letenka Judr. Peter Majernik / team leader 12-19.01.2026 Budapest - Manchester / Majstrovstvá Európu Sheffield 2026, Veľká Británia</t>
  </si>
  <si>
    <t>CP25013</t>
  </si>
  <si>
    <t>Bankové poplatky</t>
  </si>
  <si>
    <t>B1-2500251</t>
  </si>
  <si>
    <t>DF25105</t>
  </si>
  <si>
    <t>CP25004</t>
  </si>
  <si>
    <t>CP25018</t>
  </si>
  <si>
    <t>CP25031</t>
  </si>
  <si>
    <t>CP25022</t>
  </si>
  <si>
    <t>0000025031</t>
  </si>
  <si>
    <t>0000025018</t>
  </si>
  <si>
    <t>0000025004</t>
  </si>
  <si>
    <t>0000025013</t>
  </si>
  <si>
    <t>0000025022</t>
  </si>
  <si>
    <t>B1-2500272</t>
  </si>
  <si>
    <t>DF25072</t>
  </si>
  <si>
    <t>DF25071</t>
  </si>
  <si>
    <t>B1-2500315</t>
  </si>
  <si>
    <t>DF25060</t>
  </si>
  <si>
    <t>DF25030</t>
  </si>
  <si>
    <t>DF25059</t>
  </si>
  <si>
    <t>DF25085</t>
  </si>
  <si>
    <t>Nájom priestorov 7/2025</t>
  </si>
  <si>
    <t>B1-2500336</t>
  </si>
  <si>
    <t>DF25089</t>
  </si>
  <si>
    <t>DF25088</t>
  </si>
  <si>
    <t>B1-2500379</t>
  </si>
  <si>
    <t>B1-2500388</t>
  </si>
  <si>
    <t>B1-2500390</t>
  </si>
  <si>
    <t>B1-2500391</t>
  </si>
  <si>
    <t>B1-2500392</t>
  </si>
  <si>
    <t>B1-2500420</t>
  </si>
  <si>
    <t>CP25108</t>
  </si>
  <si>
    <t>0000025108</t>
  </si>
  <si>
    <t>CP25109</t>
  </si>
  <si>
    <t>0000025109</t>
  </si>
  <si>
    <t>CP25110</t>
  </si>
  <si>
    <t>0000025110</t>
  </si>
  <si>
    <t>B1-2500443</t>
  </si>
  <si>
    <t>B1-2500452</t>
  </si>
  <si>
    <t>B1-2500491</t>
  </si>
  <si>
    <t>DF25160</t>
  </si>
  <si>
    <t>DF25163</t>
  </si>
  <si>
    <t>B1-2500500</t>
  </si>
  <si>
    <t>B1-2500501</t>
  </si>
  <si>
    <t>B1-2500502</t>
  </si>
  <si>
    <t>B1-2500514</t>
  </si>
  <si>
    <t>B1-2500511</t>
  </si>
  <si>
    <t>DF25229</t>
  </si>
  <si>
    <t>B1-2500542</t>
  </si>
  <si>
    <t>DF25161</t>
  </si>
  <si>
    <t>Refundácia - Dobropis k licencii SOZA , 33rd  Nepela Memorial 25-26.9.2025</t>
  </si>
  <si>
    <t>DF25227</t>
  </si>
  <si>
    <t>DF25226</t>
  </si>
  <si>
    <t>IDO25015</t>
  </si>
  <si>
    <t>CP25073</t>
  </si>
  <si>
    <t>IDO25016</t>
  </si>
  <si>
    <t>CP25089</t>
  </si>
  <si>
    <t>0000025089</t>
  </si>
  <si>
    <t>0000025075</t>
  </si>
  <si>
    <t>0000025076</t>
  </si>
  <si>
    <t>0000025027</t>
  </si>
  <si>
    <t>0000025065</t>
  </si>
  <si>
    <t>0000025062</t>
  </si>
  <si>
    <t>0000025081</t>
  </si>
  <si>
    <t>0000025083</t>
  </si>
  <si>
    <t>0000025082</t>
  </si>
  <si>
    <t>0000025096</t>
  </si>
  <si>
    <t>0000025095</t>
  </si>
  <si>
    <t>000025094</t>
  </si>
  <si>
    <t>0000025100</t>
  </si>
  <si>
    <t>Refundácia - Náklady za trénera  Dmitra Rudenku ISU Junior Grand Prix Solidarity CUP, Gdansk, Poľsko  1.10.-4.10.2025 /tréner Petr Bidař/</t>
  </si>
  <si>
    <t>Prijatá refundácia nákladov za GP NHK Trophy, Osaka Japonsko 7-9.11.2025  / team leaderś guests - faktúra Kinki Nippon Tourist Co., Ltd VS: 0002511003</t>
  </si>
  <si>
    <t>Refundácia - Cestovné Ian Lukouski - tréner,  Memorial Pavla Romana 14-17.11.2025,  Olomouc, Česká republika</t>
  </si>
  <si>
    <t>Prijatá refundácia -  Travel contribution 190 000 JPY Adam Hagara ISU Grand PRIX NHK Trophy Osaka, Japonsko 7-9.11.2025 / letenka tripex FA 202507154-čiastočná úhrada</t>
  </si>
  <si>
    <t>Prenájom ľadovej plochy Testy vykonnosti  Liptovsky Mikulas 6-7.12.2025</t>
  </si>
  <si>
    <t>Ubytovanie - členovia kommisie / Testy vykonnosti Liptovsky Mikulas  5-7.12.2025</t>
  </si>
  <si>
    <t>Prijatá refundácia - Ubytovanie, strava a shuttle  Hotel New Otani, Osaka, Japonsko NHK Trophy 2025 7-9.11.2025   Miroslav Hagara - shaperon, faktúra VF25017</t>
  </si>
  <si>
    <t>0000025092</t>
  </si>
  <si>
    <t>0000025093</t>
  </si>
  <si>
    <t>0000025085</t>
  </si>
  <si>
    <t>0000025113</t>
  </si>
  <si>
    <t>0000025059</t>
  </si>
  <si>
    <t>0000025116</t>
  </si>
  <si>
    <t>Prijatá refundácia / záloha na prepravu - JGP Ankara 26-30.8.2025, Turecko</t>
  </si>
  <si>
    <t>DF25066</t>
  </si>
  <si>
    <t>202505051</t>
  </si>
  <si>
    <t>Prijatá refundácia - cestovné /  Ema Doboszova, tréner Thomas Kennes  Národné previerky, Bratislava 9-10.8.2025 - faktúra tripex</t>
  </si>
  <si>
    <t xml:space="preserve">Cestovné  - záloha na stravné a prepravu  JGP Ankara 26-30.8.2025 </t>
  </si>
  <si>
    <t>Reprezentacna zmluva Vanesa Šelmekova - vyúčtovanie č. 1</t>
  </si>
  <si>
    <t>MZD25008</t>
  </si>
  <si>
    <t>Refundácia nákladov na biznis účet SKrZ TOP Tim - mzdy 8/2025 tréneri Hagarová Alexandra , Dvojnikov Vladimir</t>
  </si>
  <si>
    <t>DFZ25031</t>
  </si>
  <si>
    <t>IDO25105</t>
  </si>
  <si>
    <t>DFZ25027</t>
  </si>
  <si>
    <t>CP25225</t>
  </si>
  <si>
    <t>DF25082</t>
  </si>
  <si>
    <t>DF25078</t>
  </si>
  <si>
    <t>DF25079</t>
  </si>
  <si>
    <t>DF25080</t>
  </si>
  <si>
    <t>DF25081</t>
  </si>
  <si>
    <t>DF25097</t>
  </si>
  <si>
    <t>DF25108</t>
  </si>
  <si>
    <t>DF25109</t>
  </si>
  <si>
    <t>DF25103</t>
  </si>
  <si>
    <t>DF25107</t>
  </si>
  <si>
    <t>DF25115</t>
  </si>
  <si>
    <t>DF25113</t>
  </si>
  <si>
    <t>DF25135</t>
  </si>
  <si>
    <t>DF25136</t>
  </si>
  <si>
    <t>DF25128</t>
  </si>
  <si>
    <t>INT250061</t>
  </si>
  <si>
    <t>B1-2500469</t>
  </si>
  <si>
    <t>INT250006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</si>
</sst>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i/>
      <sz val="10"/>
      <color theme="1"/>
      <name val="Arial"/>
      <family val="2"/>
      <charset val="238"/>
    </font>
    <font>
      <sz val="10"/>
      <color theme="1"/>
      <name val="Verdana"/>
      <family val="2"/>
      <charset val="238"/>
    </font>
    <font>
      <sz val="11"/>
      <color theme="1"/>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4">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1" fillId="3" borderId="0" xfId="0" applyNumberFormat="1" applyFont="1" applyFill="1" applyAlignment="1" applyProtection="1">
      <alignment vertical="top" wrapText="1"/>
      <protection locked="0"/>
    </xf>
    <xf numFmtId="49" fontId="0" fillId="3" borderId="0" xfId="0" applyNumberFormat="1" applyFill="1" applyAlignment="1" applyProtection="1">
      <alignment vertical="top" wrapText="1"/>
      <protection locked="0"/>
    </xf>
    <xf numFmtId="49" fontId="92" fillId="3" borderId="0" xfId="0" applyNumberFormat="1" applyFont="1" applyFill="1" applyAlignment="1" applyProtection="1">
      <alignment vertical="top" wrapText="1"/>
      <protection locked="0"/>
    </xf>
    <xf numFmtId="49" fontId="93"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9" val="1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06" t="s">
        <v>0</v>
      </c>
      <c r="C1" s="332"/>
      <c r="D1" s="332"/>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2"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3"/>
      <c r="D21" s="333"/>
    </row>
    <row r="22" spans="1:4" x14ac:dyDescent="0.25">
      <c r="C22" s="334"/>
      <c r="D22" s="333"/>
    </row>
    <row r="23" spans="1:4" ht="66" x14ac:dyDescent="0.25">
      <c r="A23" s="23" t="s">
        <v>1353</v>
      </c>
      <c r="C23" s="255"/>
      <c r="D23" s="256"/>
    </row>
    <row r="24" spans="1:4" ht="12.75" customHeight="1" x14ac:dyDescent="0.25">
      <c r="C24" s="330"/>
      <c r="D24" s="331"/>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95"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950000000000003"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7"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5" t="s">
        <v>57</v>
      </c>
      <c r="B1" s="335"/>
      <c r="C1" s="335"/>
      <c r="D1" s="335"/>
      <c r="E1" s="335"/>
      <c r="F1" s="335"/>
      <c r="G1" s="335"/>
      <c r="H1" s="335"/>
      <c r="I1" s="52"/>
      <c r="J1" s="37"/>
    </row>
    <row r="2" spans="1:11" ht="15.6" x14ac:dyDescent="0.3">
      <c r="A2" s="341" t="s">
        <v>58</v>
      </c>
      <c r="B2" s="341"/>
      <c r="C2" s="341"/>
      <c r="D2" s="341"/>
      <c r="E2" s="341"/>
      <c r="F2" s="341"/>
      <c r="G2" s="341"/>
      <c r="H2" s="339" t="str">
        <f>+Doklady!I100</f>
        <v>V4</v>
      </c>
      <c r="I2" s="339"/>
    </row>
    <row r="3" spans="1:11" ht="13.8" x14ac:dyDescent="0.25">
      <c r="A3" s="40"/>
      <c r="B3" s="40"/>
      <c r="C3" s="40"/>
      <c r="D3" s="40"/>
      <c r="E3" s="40"/>
      <c r="F3" s="40"/>
      <c r="G3" s="40"/>
      <c r="H3" s="340">
        <f>+Doklady!I101</f>
        <v>45961</v>
      </c>
      <c r="I3" s="340"/>
    </row>
    <row r="4" spans="1:11" ht="15.75" customHeight="1" x14ac:dyDescent="0.25">
      <c r="A4" s="41" t="s">
        <v>59</v>
      </c>
      <c r="B4" s="336" t="s">
        <v>60</v>
      </c>
      <c r="C4" s="337"/>
      <c r="D4" s="337"/>
      <c r="E4" s="338"/>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4" t="s">
        <v>311</v>
      </c>
      <c r="B1" s="345"/>
      <c r="C1" s="174">
        <v>45688</v>
      </c>
      <c r="D1" s="26"/>
      <c r="G1" s="252">
        <v>45688</v>
      </c>
    </row>
    <row r="2" spans="1:7" ht="13.8" x14ac:dyDescent="0.25">
      <c r="A2" s="28"/>
      <c r="B2" s="28"/>
      <c r="G2" s="252">
        <v>45716</v>
      </c>
    </row>
    <row r="3" spans="1:7" ht="13.8" x14ac:dyDescent="0.25">
      <c r="A3" s="30" t="s">
        <v>312</v>
      </c>
      <c r="B3" s="342" t="str">
        <f>INDEX(Adr!B:B,Doklady!B102+1)</f>
        <v>Slovenský krasokorčuliarsky zväz</v>
      </c>
      <c r="C3" s="342"/>
      <c r="D3" s="342"/>
      <c r="G3" s="252">
        <v>45747</v>
      </c>
    </row>
    <row r="4" spans="1:7" ht="13.8" x14ac:dyDescent="0.25">
      <c r="A4" s="30" t="s">
        <v>313</v>
      </c>
      <c r="B4" s="29" t="str">
        <f>RIGHT("0000"&amp;INDEX(Adr!A:A,Doklady!B102+1),8)</f>
        <v>31805540</v>
      </c>
      <c r="G4" s="252">
        <v>45777</v>
      </c>
    </row>
    <row r="5" spans="1:7" ht="13.8" x14ac:dyDescent="0.25">
      <c r="A5" s="30" t="s">
        <v>314</v>
      </c>
      <c r="B5" s="29" t="str">
        <f>INDEX(Adr!D:D,Doklady!B102+1)&amp;", "&amp;INDEX(Adr!E:E,Doklady!B102+1)</f>
        <v>Záhradnícka 752/95,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189027</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189027</v>
      </c>
      <c r="G15" s="252"/>
    </row>
    <row r="16" spans="1:7" ht="13.8" x14ac:dyDescent="0.25">
      <c r="G16" s="252"/>
    </row>
    <row r="17" spans="1:5" ht="72" customHeight="1" x14ac:dyDescent="0.25">
      <c r="A17" s="343" t="s">
        <v>328</v>
      </c>
      <c r="B17" s="343"/>
      <c r="C17" s="343"/>
      <c r="D17" s="343"/>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4" t="s">
        <v>329</v>
      </c>
      <c r="B1" s="354"/>
      <c r="C1" s="354"/>
      <c r="D1" s="354"/>
      <c r="E1" s="354"/>
      <c r="F1" s="354"/>
      <c r="G1" s="354"/>
      <c r="H1" s="354"/>
      <c r="I1" s="354"/>
    </row>
    <row r="2" spans="1:26" ht="7.5" customHeight="1" x14ac:dyDescent="0.2">
      <c r="C2" s="8"/>
      <c r="D2" s="8"/>
      <c r="E2" s="8"/>
      <c r="F2" s="8"/>
      <c r="G2" s="8"/>
      <c r="H2" s="8"/>
      <c r="I2" s="8"/>
    </row>
    <row r="3" spans="1:26" s="9" customFormat="1" ht="26.1" customHeight="1" x14ac:dyDescent="0.25">
      <c r="B3" s="160" t="s">
        <v>59</v>
      </c>
      <c r="C3" s="355" t="str">
        <f>INDEX(Adr!B2:B244,Doklady!B102)</f>
        <v>Slovenský krasokorčuliarsky zväz</v>
      </c>
      <c r="D3" s="355"/>
      <c r="E3" s="355"/>
      <c r="F3" s="355"/>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31805540</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Záhradnícka 752/95, Bratislava, 821 08</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6" t="s">
        <v>334</v>
      </c>
      <c r="F9" s="357"/>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7">
        <f>SUMIF(K:K,A10,I:I)</f>
        <v>0</v>
      </c>
      <c r="F10" s="348"/>
      <c r="L10" s="120" t="s">
        <v>335</v>
      </c>
      <c r="M10" s="118"/>
      <c r="N10" s="118"/>
      <c r="O10" s="118"/>
      <c r="P10" s="118"/>
      <c r="Q10" s="118"/>
      <c r="R10" s="118"/>
      <c r="S10" s="118"/>
    </row>
    <row r="11" spans="1:26" ht="17.399999999999999" x14ac:dyDescent="0.3">
      <c r="A11" s="69" t="s">
        <v>319</v>
      </c>
      <c r="B11" s="70" t="s">
        <v>320</v>
      </c>
      <c r="C11" s="126">
        <f>SUMIF(FP!J:J,Doklady!$B$1&amp;A11,FP!D:D)</f>
        <v>189027</v>
      </c>
      <c r="D11" s="126">
        <f>+C11-E11</f>
        <v>189027</v>
      </c>
      <c r="E11" s="358">
        <f>+I39-I42+I44-I47</f>
        <v>0</v>
      </c>
      <c r="F11" s="359"/>
      <c r="J11" s="176"/>
      <c r="L11" s="161" t="str">
        <f>L41</f>
        <v>a - krasokorčuľovanie - bežné transfery</v>
      </c>
      <c r="M11" s="118"/>
      <c r="N11" s="118"/>
      <c r="O11" s="118"/>
      <c r="P11" s="118"/>
      <c r="Q11" s="118"/>
      <c r="R11" s="118"/>
      <c r="S11" s="118"/>
    </row>
    <row r="12" spans="1:26" ht="17.399999999999999" x14ac:dyDescent="0.3">
      <c r="A12" s="69" t="s">
        <v>321</v>
      </c>
      <c r="B12" s="70" t="s">
        <v>322</v>
      </c>
      <c r="C12" s="126">
        <f>SUMIF(FP!J:J,Doklady!$B$1&amp;A12,FP!D:D)</f>
        <v>20000</v>
      </c>
      <c r="D12" s="126">
        <f>C12-E12</f>
        <v>20000</v>
      </c>
      <c r="E12" s="347">
        <f>SUMIF(K:K,A12,I:I)</f>
        <v>0</v>
      </c>
      <c r="F12" s="348"/>
      <c r="J12" s="177"/>
      <c r="L12" s="161" t="str">
        <f>L42</f>
        <v>a - krasokorčuľovanie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7">
        <f>SUMIF(K:K,A13,I:I)</f>
        <v>0</v>
      </c>
      <c r="F13" s="34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0">
        <f>SUMIF(K:K,A14,I:I)</f>
        <v>0</v>
      </c>
      <c r="F14" s="361"/>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7" t="s">
        <v>337</v>
      </c>
      <c r="C16" s="368"/>
      <c r="D16" s="368"/>
      <c r="E16" s="368"/>
      <c r="F16" s="368"/>
      <c r="G16" s="368"/>
      <c r="H16" s="36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2" t="s">
        <v>340</v>
      </c>
      <c r="C17" s="362"/>
      <c r="D17" s="362"/>
      <c r="E17" s="362"/>
      <c r="F17" s="362"/>
      <c r="G17" s="362"/>
      <c r="H17" s="362"/>
      <c r="I17" s="73">
        <f>SUMIF(FP!I:I,Doklady!$B$1&amp;A17,FP!D:D)</f>
        <v>189027</v>
      </c>
      <c r="T17" s="86"/>
    </row>
    <row r="18" spans="1:20" x14ac:dyDescent="0.2">
      <c r="A18" s="135" t="s">
        <v>341</v>
      </c>
      <c r="B18" s="362" t="s">
        <v>342</v>
      </c>
      <c r="C18" s="362"/>
      <c r="D18" s="362"/>
      <c r="E18" s="362"/>
      <c r="F18" s="362"/>
      <c r="G18" s="362"/>
      <c r="H18" s="362"/>
      <c r="I18" s="73">
        <f>SUMIF(FP!I:I,Doklady!$B$1&amp;A18,FP!D:D)</f>
        <v>0</v>
      </c>
    </row>
    <row r="19" spans="1:20" x14ac:dyDescent="0.2">
      <c r="A19" s="115" t="s">
        <v>343</v>
      </c>
      <c r="B19" s="362" t="s">
        <v>344</v>
      </c>
      <c r="C19" s="362"/>
      <c r="D19" s="362"/>
      <c r="E19" s="362"/>
      <c r="F19" s="362"/>
      <c r="G19" s="362"/>
      <c r="H19" s="362"/>
      <c r="I19" s="73">
        <f>SUMIF(FP!I:I,Doklady!$B$1&amp;A19,FP!D:D)</f>
        <v>0</v>
      </c>
    </row>
    <row r="20" spans="1:20" x14ac:dyDescent="0.2">
      <c r="A20" s="135" t="s">
        <v>345</v>
      </c>
      <c r="B20" s="351" t="s">
        <v>346</v>
      </c>
      <c r="C20" s="352"/>
      <c r="D20" s="352"/>
      <c r="E20" s="352"/>
      <c r="F20" s="352"/>
      <c r="G20" s="352"/>
      <c r="H20" s="353"/>
      <c r="I20" s="73">
        <f>SUMIF(FP!I:I,Doklady!$B$1&amp;A20,FP!D:D)</f>
        <v>20000</v>
      </c>
      <c r="T20" s="86"/>
    </row>
    <row r="21" spans="1:20" x14ac:dyDescent="0.2">
      <c r="A21" s="115" t="s">
        <v>347</v>
      </c>
      <c r="B21" s="351" t="s">
        <v>348</v>
      </c>
      <c r="C21" s="352"/>
      <c r="D21" s="352"/>
      <c r="E21" s="352"/>
      <c r="F21" s="352"/>
      <c r="G21" s="352"/>
      <c r="H21" s="353"/>
      <c r="I21" s="73">
        <f>SUMIF(FP!I:I,Doklady!$B$1&amp;A21,FP!D:D)</f>
        <v>0</v>
      </c>
      <c r="T21" s="86"/>
    </row>
    <row r="22" spans="1:20" x14ac:dyDescent="0.2">
      <c r="A22" s="135" t="s">
        <v>349</v>
      </c>
      <c r="B22" s="370" t="s">
        <v>350</v>
      </c>
      <c r="C22" s="371"/>
      <c r="D22" s="371"/>
      <c r="E22" s="371"/>
      <c r="F22" s="371"/>
      <c r="G22" s="371"/>
      <c r="H22" s="372"/>
      <c r="I22" s="73">
        <f>SUMIF(FP!I:I,Doklady!$B$1&amp;A22,FP!D:D)</f>
        <v>0</v>
      </c>
      <c r="T22" s="86"/>
    </row>
    <row r="23" spans="1:20" x14ac:dyDescent="0.2">
      <c r="A23" s="115" t="s">
        <v>351</v>
      </c>
      <c r="B23" s="351" t="s">
        <v>352</v>
      </c>
      <c r="C23" s="352"/>
      <c r="D23" s="352"/>
      <c r="E23" s="352"/>
      <c r="F23" s="352"/>
      <c r="G23" s="352"/>
      <c r="H23" s="353"/>
      <c r="I23" s="73">
        <f>SUMIF(FP!I:I,Doklady!$B$1&amp;A23,FP!D:D)</f>
        <v>0</v>
      </c>
      <c r="T23" s="86"/>
    </row>
    <row r="24" spans="1:20" x14ac:dyDescent="0.2">
      <c r="A24" s="135" t="s">
        <v>353</v>
      </c>
      <c r="B24" s="351" t="s">
        <v>354</v>
      </c>
      <c r="C24" s="352"/>
      <c r="D24" s="352"/>
      <c r="E24" s="352"/>
      <c r="F24" s="352"/>
      <c r="G24" s="352"/>
      <c r="H24" s="353"/>
      <c r="I24" s="73">
        <f>SUMIF(FP!I:I,Doklady!$B$1&amp;A24,FP!D:D)</f>
        <v>0</v>
      </c>
      <c r="T24" s="86"/>
    </row>
    <row r="25" spans="1:20" x14ac:dyDescent="0.2">
      <c r="A25" s="115" t="s">
        <v>355</v>
      </c>
      <c r="B25" s="363" t="s">
        <v>2236</v>
      </c>
      <c r="C25" s="364"/>
      <c r="D25" s="364"/>
      <c r="E25" s="364"/>
      <c r="F25" s="364"/>
      <c r="G25" s="364"/>
      <c r="H25" s="365"/>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2990</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73"/>
      <c r="C32" s="374"/>
      <c r="D32" s="374"/>
      <c r="E32" s="374"/>
      <c r="F32" s="374"/>
      <c r="G32" s="374"/>
      <c r="H32" s="375"/>
      <c r="I32" s="73">
        <f>SUMIF(FP!I:I,Doklady!$B$1&amp;A32,FP!D:D)</f>
        <v>0</v>
      </c>
      <c r="T32" s="86"/>
    </row>
    <row r="33" spans="1:21" hidden="1" x14ac:dyDescent="0.2">
      <c r="A33" s="115" t="s">
        <v>367</v>
      </c>
      <c r="B33" s="373"/>
      <c r="C33" s="374"/>
      <c r="D33" s="374"/>
      <c r="E33" s="374"/>
      <c r="F33" s="374"/>
      <c r="G33" s="374"/>
      <c r="H33" s="375"/>
      <c r="I33" s="73">
        <f>SUMIF(FP!I:I,Doklady!$B$1&amp;A33,FP!D:D)</f>
        <v>0</v>
      </c>
      <c r="T33" s="86"/>
    </row>
    <row r="34" spans="1:21" hidden="1" x14ac:dyDescent="0.2">
      <c r="A34" s="135" t="s">
        <v>368</v>
      </c>
      <c r="B34" s="376"/>
      <c r="C34" s="376"/>
      <c r="D34" s="376"/>
      <c r="E34" s="376"/>
      <c r="F34" s="376"/>
      <c r="G34" s="376"/>
      <c r="H34" s="376"/>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krasokorčuľovanie</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37805.4</v>
      </c>
      <c r="D39" s="78">
        <f>I39*0.2</f>
        <v>37805.4</v>
      </c>
      <c r="E39" s="78">
        <f>I39*0.25</f>
        <v>47256.75</v>
      </c>
      <c r="F39" s="78">
        <f>+I39*0.15</f>
        <v>28354.05</v>
      </c>
      <c r="G39" s="78">
        <f>+MAX(I39-C39-D39-E39-F39-H39,0)</f>
        <v>37805.400000000009</v>
      </c>
      <c r="H39" s="78">
        <f>+IFERROR(VLOOKUP(K40&amp;" - kapitálové transfery",B$53:C$90,2,0),0)</f>
        <v>0</v>
      </c>
      <c r="I39" s="73">
        <f>SUMIF(FP!K:K,K40,FP!D:D)</f>
        <v>189027</v>
      </c>
      <c r="L39" s="84">
        <f>COUNTIF(FP!N:N,Doklady!B1&amp;"aK")</f>
        <v>0</v>
      </c>
      <c r="T39" s="86"/>
    </row>
    <row r="40" spans="1:21" x14ac:dyDescent="0.2">
      <c r="A40" s="115" t="s">
        <v>339</v>
      </c>
      <c r="B40" s="116" t="s">
        <v>373</v>
      </c>
      <c r="C40" s="78">
        <f>DSUM(Doklady!A103:J10000,"GGG",Spolu!L40:M42)</f>
        <v>39533.49</v>
      </c>
      <c r="D40" s="78">
        <f>DSUM(Doklady!A103:J10000,"GGG",Spolu!N40:O42)</f>
        <v>40250.989999999983</v>
      </c>
      <c r="E40" s="78">
        <f>DSUM(Doklady!A103:J10000,"GGG",Spolu!P40:Q42)</f>
        <v>70324.009999999995</v>
      </c>
      <c r="F40" s="78">
        <f>DSUM(Doklady!A103:J10000,"GGG",Spolu!R40:S42)</f>
        <v>25445.890000000007</v>
      </c>
      <c r="G40" s="78">
        <f>DSUM(Doklady!A103:J10000,"GGG",Spolu!T40:U42)-H40</f>
        <v>13472.619999999999</v>
      </c>
      <c r="H40" s="78">
        <f>+IFERROR(VLOOKUP(K40&amp;" - kapitálové transfery",B$53:D$90,3,0),0)</f>
        <v>0</v>
      </c>
      <c r="I40" s="73">
        <f>+C40+D40+E40+F40+G40+H40</f>
        <v>189027</v>
      </c>
      <c r="J40" s="218" t="str">
        <f>+K45</f>
        <v>.</v>
      </c>
      <c r="K40" s="218" t="str">
        <f>IF(L38&gt;0,INDEX(FP!K:K,Doklady!B2),".")</f>
        <v>krasokorčuľovanie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krasokorčuľovanie - bežné transfery</v>
      </c>
      <c r="M41" s="120">
        <v>1</v>
      </c>
      <c r="N41" s="161" t="str">
        <f>+L41</f>
        <v>a - krasokorčuľovanie - bežné transfery</v>
      </c>
      <c r="O41" s="120">
        <v>2</v>
      </c>
      <c r="P41" s="161" t="str">
        <f>+L41</f>
        <v>a - krasokorčuľovanie - bežné transfery</v>
      </c>
      <c r="Q41" s="120">
        <v>3</v>
      </c>
      <c r="R41" s="161" t="str">
        <f>+L41</f>
        <v>a - krasokorčuľovanie - bežné transfery</v>
      </c>
      <c r="S41" s="120">
        <v>4</v>
      </c>
      <c r="T41" s="161" t="str">
        <f>+L41</f>
        <v>a - krasokorčuľovanie - bežné transfery</v>
      </c>
      <c r="U41" s="120">
        <v>5</v>
      </c>
    </row>
    <row r="42" spans="1:21" ht="10.5" customHeight="1" x14ac:dyDescent="0.2">
      <c r="A42" s="115" t="s">
        <v>339</v>
      </c>
      <c r="B42" s="116" t="s">
        <v>376</v>
      </c>
      <c r="C42" s="73">
        <f>+C40</f>
        <v>39533.49</v>
      </c>
      <c r="D42" s="216">
        <f>+D40</f>
        <v>40250.989999999983</v>
      </c>
      <c r="E42" s="216">
        <f>+E40</f>
        <v>70324.009999999995</v>
      </c>
      <c r="F42" s="216">
        <f>+MIN(F39:F40)</f>
        <v>25445.890000000007</v>
      </c>
      <c r="G42" s="216">
        <f>+MIN(G39+MAX(F39-F40,0)-MAX(E40-E39,0)-MAX(D40-D39,0)-MAX(C40-C39,0),G40)</f>
        <v>13472.619999999999</v>
      </c>
      <c r="H42" s="216">
        <f>+MIN(H39:H40)</f>
        <v>0</v>
      </c>
      <c r="I42" s="73">
        <f>+C42+D42+E42+MIN(F39:F40)+G42+H42</f>
        <v>189027</v>
      </c>
      <c r="J42" s="219">
        <f>+K47</f>
        <v>0</v>
      </c>
      <c r="K42" s="219">
        <f>+I42-H42</f>
        <v>189027</v>
      </c>
      <c r="L42" s="161" t="str">
        <f>+SUBSTITUTE(L41,"bežné","kapitálové")</f>
        <v>a - krasokorčuľovanie - kapitálové transfery</v>
      </c>
      <c r="M42" s="120">
        <v>1</v>
      </c>
      <c r="N42" s="161" t="str">
        <f>+L42</f>
        <v>a - krasokorčuľovanie - kapitálové transfery</v>
      </c>
      <c r="O42" s="120">
        <v>2</v>
      </c>
      <c r="P42" s="161" t="str">
        <f>+L42</f>
        <v>a - krasokorčuľovanie - kapitálové transfery</v>
      </c>
      <c r="Q42" s="120">
        <v>3</v>
      </c>
      <c r="R42" s="161" t="str">
        <f>+L42</f>
        <v>a - krasokorčuľovanie - kapitálové transfery</v>
      </c>
      <c r="S42" s="120">
        <v>4</v>
      </c>
      <c r="T42" s="161" t="str">
        <f>+L42</f>
        <v>a - krasokorčuľovanie - kapitálové transfery</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9"/>
      <c r="B50" s="350"/>
      <c r="C50" s="350"/>
      <c r="D50" s="350"/>
      <c r="E50" s="350"/>
      <c r="F50" s="350"/>
      <c r="G50" s="350"/>
      <c r="H50" s="350"/>
      <c r="I50" s="35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krasokorčuľovanie - bežné transfery</v>
      </c>
      <c r="C53" s="73">
        <f>IF(A53&lt;&gt;"",INDEX(FP!D:D,Doklady!B$2+(ROW()-53)),"")</f>
        <v>189027</v>
      </c>
      <c r="D53" s="73">
        <f>IF(A53&lt;&gt;"",Doklady!I1-Doklady!J1,"")</f>
        <v>189026.99999999988</v>
      </c>
      <c r="E53" s="73">
        <f>IF(A53&lt;&gt;"",MIN(D53,C53)*Doklady!C1/(1-Doklady!C1),"")</f>
        <v>0</v>
      </c>
      <c r="F53" s="71">
        <f>IF(A53&lt;&gt;"",Doklady!J1,"")</f>
        <v>0</v>
      </c>
      <c r="G53" s="73">
        <f>+IFERROR(HLOOKUP(IF(RIGHT(B53,15)="bežné transfery",LEFT(B53,LEN(B53)-18),0),$J$40:$K$42,3,0),MIN(C53,D53))</f>
        <v>189027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Hagara Adam</v>
      </c>
      <c r="C54" s="73">
        <f>IF(A54&lt;&gt;"",INDEX(FP!D:D,Doklady!B$2+(ROW()-53)),"")</f>
        <v>20000</v>
      </c>
      <c r="D54" s="73">
        <f>IF(A54&lt;&gt;"",Doklady!I2-Doklady!J2,"")</f>
        <v>20000</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209027</v>
      </c>
      <c r="D130" s="228">
        <f t="shared" ref="D130:I130" si="9">SUM(D53:D129)</f>
        <v>209026.99999999988</v>
      </c>
      <c r="E130" s="228">
        <f t="shared" si="9"/>
        <v>0</v>
      </c>
      <c r="F130" s="228">
        <f t="shared" si="9"/>
        <v>0</v>
      </c>
      <c r="G130" s="228">
        <f t="shared" si="9"/>
        <v>209027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6"/>
      <c r="E140" s="366"/>
      <c r="F140" s="366"/>
      <c r="G140" s="366"/>
      <c r="H140" s="366"/>
      <c r="I140" s="366"/>
      <c r="J140" s="85"/>
    </row>
    <row r="141" spans="1:26" ht="68.25" customHeight="1" x14ac:dyDescent="0.25">
      <c r="A141" s="9"/>
      <c r="B141" s="281" t="s">
        <v>393</v>
      </c>
      <c r="C141" s="214"/>
      <c r="D141" s="346" t="s">
        <v>394</v>
      </c>
      <c r="E141" s="346"/>
      <c r="F141" s="346"/>
      <c r="G141" s="346"/>
      <c r="H141" s="346"/>
      <c r="I141" s="34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B241" sqref="B24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krasokorčuľovanie - bežné transfery</v>
      </c>
      <c r="B1" s="232" t="str">
        <f>INDEX(Adr!A:A,B102+1)</f>
        <v>31805540</v>
      </c>
      <c r="C1" s="233">
        <f>IF(ROW()&lt;=B$3,INDEX(FP!E:E,B$2+ROW()-1),"")</f>
        <v>0</v>
      </c>
      <c r="D1" s="234" t="str">
        <f>IF(ROW()&lt;=B$3,INDEX(FP!F:F,B$2+ROW()-1),"")</f>
        <v>a</v>
      </c>
      <c r="E1" s="234"/>
      <c r="F1" s="234" t="str">
        <f>IF(ROW()&lt;=B$3,INDEX(FP!G:G,B$2+ROW()-1),"")</f>
        <v>026 02</v>
      </c>
      <c r="G1" s="234"/>
      <c r="H1" s="235" t="str">
        <f>IF(ROW()&lt;=B$3,INDEX(FP!C:C,B$2+ROW()-1),"")</f>
        <v>krasokorčuľovanie - bežné transfery</v>
      </c>
      <c r="I1" s="236">
        <f t="shared" ref="I1:I6" si="0">IF(ROW()&lt;=B$3,SUMIF(A$107:A$10042,A1,I$107:I$10042),"")</f>
        <v>189026.99999999988</v>
      </c>
      <c r="J1" s="236">
        <f t="shared" ref="J1:J32" si="1">IF(ROW()&lt;=B$3,SUMIFS(I$103:I$50042,A$103:A$50042,K1,J$103:J$50042,L1),"")</f>
        <v>0</v>
      </c>
      <c r="K1" s="110" t="str">
        <f>$A1</f>
        <v>a - krasokorčuľovanie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Hagara Adam</v>
      </c>
      <c r="B2" s="237">
        <f>MATCH(B1,FP!A:A,0)</f>
        <v>260</v>
      </c>
      <c r="C2" s="233">
        <f>IF(ROW()&lt;=B$3,INDEX(FP!E:E,B$2+ROW()-1),"")</f>
        <v>0</v>
      </c>
      <c r="D2" s="234" t="str">
        <f>IF(ROW()&lt;=B$3,INDEX(FP!F:F,B$2+ROW()-1),"")</f>
        <v>d</v>
      </c>
      <c r="E2" s="234"/>
      <c r="F2" s="234" t="str">
        <f>IF(ROW()&lt;=B$3,INDEX(FP!G:G,B$2+ROW()-1),"")</f>
        <v>026 03</v>
      </c>
      <c r="G2" s="234"/>
      <c r="H2" s="235" t="str">
        <f>IF(ROW()&lt;=B$3,INDEX(FP!C:C,B$2+ROW()-1),"")</f>
        <v>Hagara Adam</v>
      </c>
      <c r="I2" s="236">
        <f t="shared" si="0"/>
        <v>20000</v>
      </c>
      <c r="J2" s="236">
        <f t="shared" si="1"/>
        <v>0</v>
      </c>
      <c r="K2" s="110" t="str">
        <f>$A2</f>
        <v>d - Hagara Adam</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Hagara Adam</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7" t="s">
        <v>329</v>
      </c>
      <c r="B100" s="377"/>
      <c r="C100" s="377"/>
      <c r="D100" s="377"/>
      <c r="E100" s="377"/>
      <c r="F100" s="377"/>
      <c r="G100" s="377"/>
      <c r="H100" s="377"/>
      <c r="I100" s="379" t="s">
        <v>2992</v>
      </c>
      <c r="J100" s="379"/>
      <c r="K100" s="89"/>
    </row>
    <row r="101" spans="1:25" ht="15.6" x14ac:dyDescent="0.3">
      <c r="A101" s="377"/>
      <c r="B101" s="377"/>
      <c r="C101" s="377"/>
      <c r="D101" s="377"/>
      <c r="E101" s="377"/>
      <c r="F101" s="377"/>
      <c r="G101" s="377"/>
      <c r="H101" s="377"/>
      <c r="I101" s="378">
        <v>45961</v>
      </c>
      <c r="J101" s="378"/>
    </row>
    <row r="102" spans="1:25" ht="13.8" x14ac:dyDescent="0.25">
      <c r="A102" s="249" t="s">
        <v>399</v>
      </c>
      <c r="B102" s="250">
        <v>139</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80" t="s">
        <v>408</v>
      </c>
      <c r="B105" s="381"/>
      <c r="C105" s="381"/>
      <c r="D105" s="381"/>
      <c r="E105" s="381"/>
      <c r="F105" s="381"/>
      <c r="G105" s="381"/>
      <c r="H105" s="381"/>
      <c r="I105" s="381"/>
      <c r="J105" s="382"/>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2997</v>
      </c>
      <c r="B107" s="14" t="s">
        <v>3522</v>
      </c>
      <c r="C107" s="14" t="s">
        <v>3228</v>
      </c>
      <c r="D107" s="16">
        <v>45967</v>
      </c>
      <c r="E107" s="16"/>
      <c r="F107" s="14" t="s">
        <v>3245</v>
      </c>
      <c r="G107" s="14" t="s">
        <v>3283</v>
      </c>
      <c r="H107" s="14" t="s">
        <v>3254</v>
      </c>
      <c r="I107" s="15">
        <v>246.1</v>
      </c>
      <c r="J107" s="77">
        <v>1</v>
      </c>
      <c r="K107" s="92"/>
    </row>
    <row r="108" spans="1:25" ht="30.6" x14ac:dyDescent="0.25">
      <c r="A108" s="14" t="s">
        <v>2997</v>
      </c>
      <c r="B108" s="14" t="s">
        <v>3523</v>
      </c>
      <c r="C108" s="14" t="s">
        <v>3229</v>
      </c>
      <c r="D108" s="16">
        <v>45967</v>
      </c>
      <c r="E108" s="16"/>
      <c r="F108" s="14" t="s">
        <v>3246</v>
      </c>
      <c r="G108" s="14" t="s">
        <v>3284</v>
      </c>
      <c r="H108" s="14" t="s">
        <v>3255</v>
      </c>
      <c r="I108" s="15">
        <v>426.58</v>
      </c>
      <c r="J108" s="77">
        <v>1</v>
      </c>
      <c r="K108" s="92"/>
    </row>
    <row r="109" spans="1:25" ht="20.399999999999999" x14ac:dyDescent="0.25">
      <c r="A109" s="14" t="s">
        <v>2997</v>
      </c>
      <c r="B109" s="14" t="s">
        <v>3524</v>
      </c>
      <c r="C109" s="14" t="s">
        <v>3230</v>
      </c>
      <c r="D109" s="16">
        <v>45967</v>
      </c>
      <c r="E109" s="16"/>
      <c r="F109" s="14" t="s">
        <v>3247</v>
      </c>
      <c r="G109" s="14" t="s">
        <v>3285</v>
      </c>
      <c r="H109" s="14" t="s">
        <v>3256</v>
      </c>
      <c r="I109" s="15">
        <v>1652.9</v>
      </c>
      <c r="J109" s="77">
        <v>1</v>
      </c>
      <c r="K109" s="92"/>
    </row>
    <row r="110" spans="1:25" ht="20.399999999999999" x14ac:dyDescent="0.25">
      <c r="A110" s="14" t="s">
        <v>2997</v>
      </c>
      <c r="B110" s="14" t="s">
        <v>3525</v>
      </c>
      <c r="C110" s="14" t="s">
        <v>3231</v>
      </c>
      <c r="D110" s="16">
        <v>45967</v>
      </c>
      <c r="E110" s="16"/>
      <c r="F110" s="14" t="s">
        <v>3248</v>
      </c>
      <c r="G110" s="14" t="s">
        <v>3286</v>
      </c>
      <c r="H110" s="14" t="s">
        <v>3257</v>
      </c>
      <c r="I110" s="15">
        <v>1833.37</v>
      </c>
      <c r="J110" s="77">
        <v>1</v>
      </c>
      <c r="K110" s="92"/>
    </row>
    <row r="111" spans="1:25" ht="20.399999999999999" x14ac:dyDescent="0.25">
      <c r="A111" s="14" t="s">
        <v>2997</v>
      </c>
      <c r="B111" s="14" t="s">
        <v>3526</v>
      </c>
      <c r="C111" s="14" t="s">
        <v>3232</v>
      </c>
      <c r="D111" s="16">
        <v>45967</v>
      </c>
      <c r="E111" s="16"/>
      <c r="F111" s="14" t="s">
        <v>3249</v>
      </c>
      <c r="G111" s="14" t="s">
        <v>3287</v>
      </c>
      <c r="H111" s="14" t="s">
        <v>3258</v>
      </c>
      <c r="I111" s="15">
        <v>328.14</v>
      </c>
      <c r="J111" s="77">
        <v>1</v>
      </c>
      <c r="K111" s="92"/>
    </row>
    <row r="112" spans="1:25" ht="30.6" x14ac:dyDescent="0.25">
      <c r="A112" s="14" t="s">
        <v>2997</v>
      </c>
      <c r="B112" s="14" t="s">
        <v>3527</v>
      </c>
      <c r="C112" s="14" t="s">
        <v>3233</v>
      </c>
      <c r="D112" s="16">
        <v>45967</v>
      </c>
      <c r="E112" s="16"/>
      <c r="F112" s="14" t="s">
        <v>3302</v>
      </c>
      <c r="G112" s="14" t="s">
        <v>3288</v>
      </c>
      <c r="H112" s="14" t="s">
        <v>3259</v>
      </c>
      <c r="I112" s="15">
        <v>180.47</v>
      </c>
      <c r="J112" s="77">
        <v>1</v>
      </c>
      <c r="K112" s="92"/>
    </row>
    <row r="113" spans="1:11" ht="20.399999999999999" x14ac:dyDescent="0.25">
      <c r="A113" s="14" t="s">
        <v>2997</v>
      </c>
      <c r="B113" s="14" t="s">
        <v>3528</v>
      </c>
      <c r="C113" s="14" t="s">
        <v>3234</v>
      </c>
      <c r="D113" s="16">
        <v>45967</v>
      </c>
      <c r="E113" s="16"/>
      <c r="F113" s="14" t="s">
        <v>3303</v>
      </c>
      <c r="G113" s="14" t="s">
        <v>3289</v>
      </c>
      <c r="H113" s="14" t="s">
        <v>3260</v>
      </c>
      <c r="I113" s="15">
        <v>213.29</v>
      </c>
      <c r="J113" s="77">
        <v>1</v>
      </c>
      <c r="K113" s="92"/>
    </row>
    <row r="114" spans="1:11" ht="20.399999999999999" x14ac:dyDescent="0.25">
      <c r="A114" s="14" t="s">
        <v>2997</v>
      </c>
      <c r="B114" s="14" t="s">
        <v>3529</v>
      </c>
      <c r="C114" s="14" t="s">
        <v>3235</v>
      </c>
      <c r="D114" s="16">
        <v>45968</v>
      </c>
      <c r="E114" s="16"/>
      <c r="F114" s="14" t="s">
        <v>3300</v>
      </c>
      <c r="G114" s="14" t="s">
        <v>3290</v>
      </c>
      <c r="H114" s="14" t="s">
        <v>3261</v>
      </c>
      <c r="I114" s="15">
        <v>459.39</v>
      </c>
      <c r="J114" s="77">
        <v>1</v>
      </c>
      <c r="K114" s="92"/>
    </row>
    <row r="115" spans="1:11" ht="20.399999999999999" x14ac:dyDescent="0.25">
      <c r="A115" s="14" t="s">
        <v>2997</v>
      </c>
      <c r="B115" s="14" t="s">
        <v>3531</v>
      </c>
      <c r="C115" s="14" t="s">
        <v>3236</v>
      </c>
      <c r="D115" s="16">
        <v>45968</v>
      </c>
      <c r="E115" s="16"/>
      <c r="F115" s="14" t="s">
        <v>3299</v>
      </c>
      <c r="G115" s="14" t="s">
        <v>3291</v>
      </c>
      <c r="H115" s="14" t="s">
        <v>3262</v>
      </c>
      <c r="I115" s="15">
        <v>1000.02</v>
      </c>
      <c r="J115" s="77">
        <v>1</v>
      </c>
      <c r="K115" s="92"/>
    </row>
    <row r="116" spans="1:11" ht="20.399999999999999" x14ac:dyDescent="0.25">
      <c r="A116" s="14" t="s">
        <v>2997</v>
      </c>
      <c r="B116" s="14" t="s">
        <v>3532</v>
      </c>
      <c r="C116" s="14" t="s">
        <v>3237</v>
      </c>
      <c r="D116" s="16">
        <v>45968</v>
      </c>
      <c r="E116" s="16"/>
      <c r="F116" s="14" t="s">
        <v>3304</v>
      </c>
      <c r="G116" s="14" t="s">
        <v>3086</v>
      </c>
      <c r="H116" s="14" t="s">
        <v>3263</v>
      </c>
      <c r="I116" s="15">
        <v>147.66</v>
      </c>
      <c r="J116" s="77">
        <v>1</v>
      </c>
      <c r="K116" s="92"/>
    </row>
    <row r="117" spans="1:11" ht="20.399999999999999" x14ac:dyDescent="0.25">
      <c r="A117" s="14" t="s">
        <v>2997</v>
      </c>
      <c r="B117" s="14" t="s">
        <v>3533</v>
      </c>
      <c r="C117" s="14" t="s">
        <v>3196</v>
      </c>
      <c r="D117" s="16">
        <v>45968</v>
      </c>
      <c r="E117" s="16"/>
      <c r="F117" s="14" t="s">
        <v>3301</v>
      </c>
      <c r="G117" s="14" t="s">
        <v>3292</v>
      </c>
      <c r="H117" s="14" t="s">
        <v>3264</v>
      </c>
      <c r="I117" s="15">
        <v>246.1</v>
      </c>
      <c r="J117" s="77">
        <v>1</v>
      </c>
      <c r="K117" s="92"/>
    </row>
    <row r="118" spans="1:11" ht="40.799999999999997" x14ac:dyDescent="0.25">
      <c r="A118" s="14" t="s">
        <v>2997</v>
      </c>
      <c r="B118" s="14" t="s">
        <v>3530</v>
      </c>
      <c r="C118" s="14" t="s">
        <v>3239</v>
      </c>
      <c r="D118" s="16">
        <v>45975</v>
      </c>
      <c r="E118" s="16"/>
      <c r="F118" s="14" t="s">
        <v>3305</v>
      </c>
      <c r="G118" s="14" t="s">
        <v>3293</v>
      </c>
      <c r="H118" s="14" t="s">
        <v>3265</v>
      </c>
      <c r="I118" s="15">
        <v>666.69</v>
      </c>
      <c r="J118" s="77">
        <v>1</v>
      </c>
      <c r="K118" s="92"/>
    </row>
    <row r="119" spans="1:11" ht="30.6" x14ac:dyDescent="0.25">
      <c r="A119" s="14" t="s">
        <v>2997</v>
      </c>
      <c r="B119" s="14" t="s">
        <v>3534</v>
      </c>
      <c r="C119" s="14" t="s">
        <v>3240</v>
      </c>
      <c r="D119" s="16">
        <v>45975</v>
      </c>
      <c r="E119" s="16"/>
      <c r="F119" s="14" t="s">
        <v>3306</v>
      </c>
      <c r="G119" s="14" t="s">
        <v>3294</v>
      </c>
      <c r="H119" s="14" t="s">
        <v>3266</v>
      </c>
      <c r="I119" s="15">
        <v>500.01</v>
      </c>
      <c r="J119" s="77">
        <v>1</v>
      </c>
      <c r="K119" s="92"/>
    </row>
    <row r="120" spans="1:11" ht="20.399999999999999" x14ac:dyDescent="0.25">
      <c r="A120" s="14" t="s">
        <v>2997</v>
      </c>
      <c r="B120" s="14" t="s">
        <v>3535</v>
      </c>
      <c r="C120" s="14" t="s">
        <v>3241</v>
      </c>
      <c r="D120" s="16">
        <v>45975</v>
      </c>
      <c r="E120" s="16"/>
      <c r="F120" s="14" t="s">
        <v>3307</v>
      </c>
      <c r="G120" s="14" t="s">
        <v>2541</v>
      </c>
      <c r="H120" s="14" t="s">
        <v>3085</v>
      </c>
      <c r="I120" s="15">
        <v>196.88</v>
      </c>
      <c r="J120" s="77">
        <v>1</v>
      </c>
      <c r="K120" s="92"/>
    </row>
    <row r="121" spans="1:11" ht="20.399999999999999" x14ac:dyDescent="0.25">
      <c r="A121" s="14" t="s">
        <v>2997</v>
      </c>
      <c r="B121" s="14" t="s">
        <v>3537</v>
      </c>
      <c r="C121" s="14" t="s">
        <v>3242</v>
      </c>
      <c r="D121" s="16">
        <v>45982</v>
      </c>
      <c r="E121" s="16"/>
      <c r="F121" s="14" t="s">
        <v>3250</v>
      </c>
      <c r="G121" s="14" t="s">
        <v>3295</v>
      </c>
      <c r="H121" s="14" t="s">
        <v>3267</v>
      </c>
      <c r="I121" s="15">
        <v>3000.07</v>
      </c>
      <c r="J121" s="77">
        <v>1</v>
      </c>
      <c r="K121" s="92"/>
    </row>
    <row r="122" spans="1:11" ht="20.399999999999999" x14ac:dyDescent="0.25">
      <c r="A122" s="14" t="s">
        <v>2997</v>
      </c>
      <c r="B122" s="14" t="s">
        <v>3538</v>
      </c>
      <c r="C122" s="14" t="s">
        <v>3243</v>
      </c>
      <c r="D122" s="16">
        <v>45982</v>
      </c>
      <c r="E122" s="16"/>
      <c r="F122" s="14" t="s">
        <v>3251</v>
      </c>
      <c r="G122" s="14" t="s">
        <v>3296</v>
      </c>
      <c r="H122" s="14" t="s">
        <v>3268</v>
      </c>
      <c r="I122" s="15">
        <v>1333.36</v>
      </c>
      <c r="J122" s="77">
        <v>1</v>
      </c>
      <c r="K122" s="92"/>
    </row>
    <row r="123" spans="1:11" ht="20.399999999999999" x14ac:dyDescent="0.25">
      <c r="A123" s="14" t="s">
        <v>2997</v>
      </c>
      <c r="B123" s="14" t="s">
        <v>3539</v>
      </c>
      <c r="C123" s="14" t="s">
        <v>3244</v>
      </c>
      <c r="D123" s="16">
        <v>45986</v>
      </c>
      <c r="E123" s="16"/>
      <c r="F123" s="14" t="s">
        <v>3252</v>
      </c>
      <c r="G123" s="14" t="s">
        <v>3297</v>
      </c>
      <c r="H123" s="14" t="s">
        <v>3269</v>
      </c>
      <c r="I123" s="15">
        <v>2500.06</v>
      </c>
      <c r="J123" s="77">
        <v>1</v>
      </c>
      <c r="K123" s="92"/>
    </row>
    <row r="124" spans="1:11" ht="20.399999999999999" x14ac:dyDescent="0.25">
      <c r="A124" s="14" t="s">
        <v>2997</v>
      </c>
      <c r="B124" s="14" t="s">
        <v>3540</v>
      </c>
      <c r="C124" s="14" t="s">
        <v>3374</v>
      </c>
      <c r="D124" s="16">
        <v>45993</v>
      </c>
      <c r="E124" s="16"/>
      <c r="F124" s="14" t="s">
        <v>3311</v>
      </c>
      <c r="G124" s="14" t="s">
        <v>3401</v>
      </c>
      <c r="H124" s="14" t="s">
        <v>3341</v>
      </c>
      <c r="I124" s="15">
        <v>1833.37</v>
      </c>
      <c r="J124" s="77">
        <v>1</v>
      </c>
      <c r="K124" s="92"/>
    </row>
    <row r="125" spans="1:11" ht="20.399999999999999" x14ac:dyDescent="0.25">
      <c r="A125" s="14" t="s">
        <v>2997</v>
      </c>
      <c r="B125" s="14" t="s">
        <v>3541</v>
      </c>
      <c r="C125" s="14" t="s">
        <v>3375</v>
      </c>
      <c r="D125" s="16">
        <v>45993</v>
      </c>
      <c r="E125" s="16"/>
      <c r="F125" s="14" t="s">
        <v>3312</v>
      </c>
      <c r="G125" s="14" t="s">
        <v>3402</v>
      </c>
      <c r="H125" s="14" t="s">
        <v>3342</v>
      </c>
      <c r="I125" s="15">
        <v>410.17</v>
      </c>
      <c r="J125" s="77">
        <v>1</v>
      </c>
      <c r="K125" s="92"/>
    </row>
    <row r="126" spans="1:11" ht="20.399999999999999" x14ac:dyDescent="0.25">
      <c r="A126" s="14" t="s">
        <v>2997</v>
      </c>
      <c r="B126" s="14" t="s">
        <v>3524</v>
      </c>
      <c r="C126" s="14" t="s">
        <v>3376</v>
      </c>
      <c r="D126" s="16">
        <v>45995</v>
      </c>
      <c r="E126" s="16"/>
      <c r="F126" s="14" t="s">
        <v>3313</v>
      </c>
      <c r="G126" s="14" t="s">
        <v>3285</v>
      </c>
      <c r="H126" s="14" t="s">
        <v>3343</v>
      </c>
      <c r="I126" s="15">
        <v>180.47</v>
      </c>
      <c r="J126" s="77">
        <v>1</v>
      </c>
      <c r="K126" s="92"/>
    </row>
    <row r="127" spans="1:11" ht="20.399999999999999" x14ac:dyDescent="0.25">
      <c r="A127" s="14" t="s">
        <v>2997</v>
      </c>
      <c r="B127" s="14" t="s">
        <v>3542</v>
      </c>
      <c r="C127" s="14" t="s">
        <v>3377</v>
      </c>
      <c r="D127" s="16">
        <v>45995</v>
      </c>
      <c r="E127" s="16"/>
      <c r="F127" s="14" t="s">
        <v>3314</v>
      </c>
      <c r="G127" s="14" t="s">
        <v>3087</v>
      </c>
      <c r="H127" s="14" t="s">
        <v>3088</v>
      </c>
      <c r="I127" s="15">
        <v>5000.12</v>
      </c>
      <c r="J127" s="77">
        <v>1</v>
      </c>
      <c r="K127" s="92"/>
    </row>
    <row r="128" spans="1:11" ht="20.399999999999999" x14ac:dyDescent="0.25">
      <c r="A128" s="14" t="s">
        <v>2997</v>
      </c>
      <c r="B128" s="14" t="s">
        <v>3543</v>
      </c>
      <c r="C128" s="14" t="s">
        <v>3274</v>
      </c>
      <c r="D128" s="16">
        <v>45999</v>
      </c>
      <c r="E128" s="16"/>
      <c r="F128" s="14" t="s">
        <v>3315</v>
      </c>
      <c r="G128" s="14" t="s">
        <v>3403</v>
      </c>
      <c r="H128" s="14" t="s">
        <v>3344</v>
      </c>
      <c r="I128" s="15">
        <v>1833.37</v>
      </c>
      <c r="J128" s="77">
        <v>1</v>
      </c>
      <c r="K128" s="92"/>
    </row>
    <row r="129" spans="1:11" ht="20.399999999999999" x14ac:dyDescent="0.25">
      <c r="A129" s="14" t="s">
        <v>2997</v>
      </c>
      <c r="B129" s="14" t="s">
        <v>3545</v>
      </c>
      <c r="C129" s="14" t="s">
        <v>3378</v>
      </c>
      <c r="D129" s="16">
        <v>46000</v>
      </c>
      <c r="E129" s="16"/>
      <c r="F129" s="14" t="s">
        <v>3316</v>
      </c>
      <c r="G129" s="14" t="s">
        <v>3404</v>
      </c>
      <c r="H129" s="14" t="s">
        <v>3345</v>
      </c>
      <c r="I129" s="15">
        <v>1000.02</v>
      </c>
      <c r="J129" s="77">
        <v>1</v>
      </c>
      <c r="K129" s="92"/>
    </row>
    <row r="130" spans="1:11" ht="20.399999999999999" x14ac:dyDescent="0.25">
      <c r="A130" s="14" t="s">
        <v>2997</v>
      </c>
      <c r="B130" s="14" t="s">
        <v>3546</v>
      </c>
      <c r="C130" s="14" t="s">
        <v>3379</v>
      </c>
      <c r="D130" s="16">
        <v>46000</v>
      </c>
      <c r="E130" s="16"/>
      <c r="F130" s="14" t="s">
        <v>3317</v>
      </c>
      <c r="G130" s="14" t="s">
        <v>3405</v>
      </c>
      <c r="H130" s="14" t="s">
        <v>3346</v>
      </c>
      <c r="I130" s="15">
        <v>666.69</v>
      </c>
      <c r="J130" s="77">
        <v>1</v>
      </c>
      <c r="K130" s="92"/>
    </row>
    <row r="131" spans="1:11" ht="20.399999999999999" x14ac:dyDescent="0.25">
      <c r="A131" s="14" t="s">
        <v>2997</v>
      </c>
      <c r="B131" s="14" t="s">
        <v>3547</v>
      </c>
      <c r="C131" s="14" t="s">
        <v>3382</v>
      </c>
      <c r="D131" s="16">
        <v>46001</v>
      </c>
      <c r="E131" s="16"/>
      <c r="F131" s="14" t="s">
        <v>3318</v>
      </c>
      <c r="G131" s="14" t="s">
        <v>3407</v>
      </c>
      <c r="H131" s="14" t="s">
        <v>3358</v>
      </c>
      <c r="I131" s="15">
        <v>333.34</v>
      </c>
      <c r="J131" s="77">
        <v>1</v>
      </c>
      <c r="K131" s="92"/>
    </row>
    <row r="132" spans="1:11" ht="20.399999999999999" x14ac:dyDescent="0.25">
      <c r="A132" s="14" t="s">
        <v>2997</v>
      </c>
      <c r="B132" s="14" t="s">
        <v>3548</v>
      </c>
      <c r="C132" s="14" t="s">
        <v>3276</v>
      </c>
      <c r="D132" s="16">
        <v>46001</v>
      </c>
      <c r="E132" s="16"/>
      <c r="F132" s="14" t="s">
        <v>3319</v>
      </c>
      <c r="G132" s="14" t="s">
        <v>3408</v>
      </c>
      <c r="H132" s="14" t="s">
        <v>3350</v>
      </c>
      <c r="I132" s="15">
        <v>1000.02</v>
      </c>
      <c r="J132" s="77">
        <v>1</v>
      </c>
      <c r="K132" s="92"/>
    </row>
    <row r="133" spans="1:11" ht="20.399999999999999" x14ac:dyDescent="0.25">
      <c r="A133" s="14" t="s">
        <v>2997</v>
      </c>
      <c r="B133" s="14" t="s">
        <v>3536</v>
      </c>
      <c r="C133" s="14" t="s">
        <v>3383</v>
      </c>
      <c r="D133" s="16">
        <v>46001</v>
      </c>
      <c r="E133" s="16"/>
      <c r="F133" s="14" t="s">
        <v>3320</v>
      </c>
      <c r="G133" s="14" t="s">
        <v>3409</v>
      </c>
      <c r="H133" s="14" t="s">
        <v>3351</v>
      </c>
      <c r="I133" s="15">
        <v>2166.7199999999998</v>
      </c>
      <c r="J133" s="77">
        <v>1</v>
      </c>
      <c r="K133" s="92"/>
    </row>
    <row r="134" spans="1:11" ht="20.399999999999999" x14ac:dyDescent="0.25">
      <c r="A134" s="14" t="s">
        <v>2997</v>
      </c>
      <c r="B134" s="14" t="s">
        <v>3549</v>
      </c>
      <c r="C134" s="14" t="s">
        <v>3238</v>
      </c>
      <c r="D134" s="16">
        <v>46002</v>
      </c>
      <c r="E134" s="16"/>
      <c r="F134" s="14" t="s">
        <v>3321</v>
      </c>
      <c r="G134" s="14" t="s">
        <v>3411</v>
      </c>
      <c r="H134" s="14" t="s">
        <v>3410</v>
      </c>
      <c r="I134" s="15">
        <v>500.01</v>
      </c>
      <c r="J134" s="77">
        <v>1</v>
      </c>
      <c r="K134" s="92"/>
    </row>
    <row r="135" spans="1:11" ht="20.399999999999999" x14ac:dyDescent="0.25">
      <c r="A135" s="14" t="s">
        <v>2997</v>
      </c>
      <c r="B135" s="14" t="s">
        <v>3550</v>
      </c>
      <c r="C135" s="14" t="s">
        <v>3385</v>
      </c>
      <c r="D135" s="16">
        <v>46003</v>
      </c>
      <c r="E135" s="16"/>
      <c r="F135" s="14" t="s">
        <v>3322</v>
      </c>
      <c r="G135" s="14" t="s">
        <v>3412</v>
      </c>
      <c r="H135" s="14" t="s">
        <v>3354</v>
      </c>
      <c r="I135" s="15">
        <v>1166.69</v>
      </c>
      <c r="J135" s="77">
        <v>1</v>
      </c>
      <c r="K135" s="92"/>
    </row>
    <row r="136" spans="1:11" ht="20.399999999999999" x14ac:dyDescent="0.25">
      <c r="A136" s="14" t="s">
        <v>2997</v>
      </c>
      <c r="B136" s="14" t="s">
        <v>3551</v>
      </c>
      <c r="C136" s="14" t="s">
        <v>3384</v>
      </c>
      <c r="D136" s="16">
        <v>46006</v>
      </c>
      <c r="E136" s="16"/>
      <c r="F136" s="14" t="s">
        <v>3330</v>
      </c>
      <c r="G136" s="14" t="s">
        <v>3416</v>
      </c>
      <c r="H136" s="14" t="s">
        <v>3361</v>
      </c>
      <c r="I136" s="15">
        <v>1166.7</v>
      </c>
      <c r="J136" s="77">
        <v>1</v>
      </c>
      <c r="K136" s="92"/>
    </row>
    <row r="137" spans="1:11" ht="20.399999999999999" x14ac:dyDescent="0.25">
      <c r="A137" s="14" t="s">
        <v>2997</v>
      </c>
      <c r="B137" s="14" t="s">
        <v>3552</v>
      </c>
      <c r="C137" s="14" t="s">
        <v>3387</v>
      </c>
      <c r="D137" s="16">
        <v>46006</v>
      </c>
      <c r="E137" s="16"/>
      <c r="F137" s="14" t="s">
        <v>3439</v>
      </c>
      <c r="G137" s="14" t="s">
        <v>3417</v>
      </c>
      <c r="H137" s="14" t="s">
        <v>3362</v>
      </c>
      <c r="I137" s="15">
        <v>2500.06</v>
      </c>
      <c r="J137" s="77">
        <v>1</v>
      </c>
      <c r="K137" s="92"/>
    </row>
    <row r="138" spans="1:11" ht="20.399999999999999" x14ac:dyDescent="0.25">
      <c r="A138" s="14" t="s">
        <v>2997</v>
      </c>
      <c r="B138" s="14" t="s">
        <v>3553</v>
      </c>
      <c r="C138" s="14" t="s">
        <v>3386</v>
      </c>
      <c r="D138" s="16">
        <v>46008</v>
      </c>
      <c r="E138" s="16"/>
      <c r="F138" s="14" t="s">
        <v>3338</v>
      </c>
      <c r="G138" s="14" t="s">
        <v>3419</v>
      </c>
      <c r="H138" s="14" t="s">
        <v>3366</v>
      </c>
      <c r="I138" s="15">
        <v>98.44</v>
      </c>
      <c r="J138" s="77">
        <v>1</v>
      </c>
      <c r="K138" s="92"/>
    </row>
    <row r="139" spans="1:11" ht="20.399999999999999" x14ac:dyDescent="0.25">
      <c r="A139" s="14" t="s">
        <v>2997</v>
      </c>
      <c r="B139" s="14" t="s">
        <v>3554</v>
      </c>
      <c r="C139" s="14" t="s">
        <v>3390</v>
      </c>
      <c r="D139" s="16">
        <v>46007</v>
      </c>
      <c r="E139" s="16"/>
      <c r="F139" s="14" t="s">
        <v>3336</v>
      </c>
      <c r="G139" s="14" t="s">
        <v>3415</v>
      </c>
      <c r="H139" s="14" t="s">
        <v>3363</v>
      </c>
      <c r="I139" s="15">
        <v>4333.4399999999996</v>
      </c>
      <c r="J139" s="77">
        <v>1</v>
      </c>
      <c r="K139" s="92"/>
    </row>
    <row r="140" spans="1:11" ht="20.399999999999999" x14ac:dyDescent="0.25">
      <c r="A140" s="14" t="s">
        <v>2997</v>
      </c>
      <c r="B140" s="14" t="s">
        <v>3555</v>
      </c>
      <c r="C140" s="14" t="s">
        <v>3275</v>
      </c>
      <c r="D140" s="16">
        <v>46009</v>
      </c>
      <c r="E140" s="16"/>
      <c r="F140" s="14" t="s">
        <v>3339</v>
      </c>
      <c r="G140" s="14" t="s">
        <v>3413</v>
      </c>
      <c r="H140" s="14" t="s">
        <v>3357</v>
      </c>
      <c r="I140" s="15">
        <v>246.1</v>
      </c>
      <c r="J140" s="77">
        <v>1</v>
      </c>
      <c r="K140" s="92"/>
    </row>
    <row r="141" spans="1:11" ht="20.399999999999999" x14ac:dyDescent="0.25">
      <c r="A141" s="14" t="s">
        <v>2997</v>
      </c>
      <c r="B141" s="14" t="s">
        <v>3556</v>
      </c>
      <c r="C141" s="14" t="s">
        <v>3391</v>
      </c>
      <c r="D141" s="16">
        <v>46009</v>
      </c>
      <c r="E141" s="16"/>
      <c r="F141" s="14" t="s">
        <v>3340</v>
      </c>
      <c r="G141" s="14" t="s">
        <v>3420</v>
      </c>
      <c r="H141" s="14" t="s">
        <v>3369</v>
      </c>
      <c r="I141" s="15">
        <v>166.67</v>
      </c>
      <c r="J141" s="77">
        <v>1</v>
      </c>
      <c r="K141" s="92"/>
    </row>
    <row r="142" spans="1:11" ht="20.399999999999999" x14ac:dyDescent="0.25">
      <c r="A142" s="14" t="s">
        <v>2997</v>
      </c>
      <c r="B142" s="14" t="s">
        <v>3518</v>
      </c>
      <c r="C142" s="14" t="s">
        <v>3007</v>
      </c>
      <c r="D142" s="16">
        <v>45839</v>
      </c>
      <c r="E142" s="16"/>
      <c r="F142" s="14" t="s">
        <v>3008</v>
      </c>
      <c r="G142" s="14" t="s">
        <v>3009</v>
      </c>
      <c r="H142" s="14" t="s">
        <v>3010</v>
      </c>
      <c r="I142" s="15">
        <v>882.94</v>
      </c>
      <c r="J142" s="77">
        <v>2</v>
      </c>
      <c r="K142" s="92"/>
    </row>
    <row r="143" spans="1:11" ht="20.399999999999999" x14ac:dyDescent="0.25">
      <c r="A143" s="14" t="s">
        <v>2997</v>
      </c>
      <c r="B143" s="14" t="s">
        <v>3557</v>
      </c>
      <c r="C143" s="14" t="s">
        <v>3011</v>
      </c>
      <c r="D143" s="16">
        <v>45854</v>
      </c>
      <c r="E143" s="16"/>
      <c r="F143" s="14" t="s">
        <v>2998</v>
      </c>
      <c r="G143" s="14"/>
      <c r="H143" s="14" t="s">
        <v>2999</v>
      </c>
      <c r="I143" s="15">
        <v>200</v>
      </c>
      <c r="J143" s="77">
        <v>2</v>
      </c>
      <c r="K143" s="92"/>
    </row>
    <row r="144" spans="1:11" ht="30.6" x14ac:dyDescent="0.25">
      <c r="A144" s="14" t="s">
        <v>2997</v>
      </c>
      <c r="B144" s="14" t="s">
        <v>3561</v>
      </c>
      <c r="C144" s="14" t="s">
        <v>3014</v>
      </c>
      <c r="D144" s="16">
        <v>45854</v>
      </c>
      <c r="E144" s="16"/>
      <c r="F144" s="14" t="s">
        <v>3000</v>
      </c>
      <c r="G144" s="14" t="s">
        <v>3001</v>
      </c>
      <c r="H144" s="14" t="s">
        <v>3002</v>
      </c>
      <c r="I144" s="15">
        <v>1070</v>
      </c>
      <c r="J144" s="77">
        <v>2</v>
      </c>
      <c r="K144" s="92"/>
    </row>
    <row r="145" spans="1:11" ht="20.399999999999999" x14ac:dyDescent="0.25">
      <c r="A145" s="14" t="s">
        <v>2997</v>
      </c>
      <c r="B145" s="14" t="s">
        <v>3562</v>
      </c>
      <c r="C145" s="14" t="s">
        <v>3017</v>
      </c>
      <c r="D145" s="16">
        <v>45862</v>
      </c>
      <c r="E145" s="16"/>
      <c r="F145" s="14" t="s">
        <v>3003</v>
      </c>
      <c r="G145" s="14" t="s">
        <v>3001</v>
      </c>
      <c r="H145" s="14" t="s">
        <v>3002</v>
      </c>
      <c r="I145" s="15">
        <v>128</v>
      </c>
      <c r="J145" s="77">
        <v>2</v>
      </c>
      <c r="K145" s="92"/>
    </row>
    <row r="146" spans="1:11" ht="20.399999999999999" x14ac:dyDescent="0.25">
      <c r="A146" s="14" t="s">
        <v>2997</v>
      </c>
      <c r="B146" s="14" t="s">
        <v>3564</v>
      </c>
      <c r="C146" s="14" t="s">
        <v>3019</v>
      </c>
      <c r="D146" s="16">
        <v>45862</v>
      </c>
      <c r="E146" s="16"/>
      <c r="F146" s="14" t="s">
        <v>3563</v>
      </c>
      <c r="G146" s="14" t="s">
        <v>3001</v>
      </c>
      <c r="H146" s="14" t="s">
        <v>3002</v>
      </c>
      <c r="I146" s="15">
        <v>44.95</v>
      </c>
      <c r="J146" s="77">
        <v>2</v>
      </c>
      <c r="K146" s="92"/>
    </row>
    <row r="147" spans="1:11" ht="20.399999999999999" x14ac:dyDescent="0.25">
      <c r="A147" s="14" t="s">
        <v>2997</v>
      </c>
      <c r="B147" s="14" t="s">
        <v>3558</v>
      </c>
      <c r="C147" s="14" t="s">
        <v>3021</v>
      </c>
      <c r="D147" s="16">
        <v>45862</v>
      </c>
      <c r="E147" s="16"/>
      <c r="F147" s="14" t="s">
        <v>3005</v>
      </c>
      <c r="G147" s="14"/>
      <c r="H147" s="14" t="s">
        <v>3006</v>
      </c>
      <c r="I147" s="15">
        <v>120</v>
      </c>
      <c r="J147" s="77">
        <v>2</v>
      </c>
      <c r="K147" s="92"/>
    </row>
    <row r="148" spans="1:11" ht="20.399999999999999" x14ac:dyDescent="0.25">
      <c r="A148" s="14" t="s">
        <v>2997</v>
      </c>
      <c r="B148" s="14" t="s">
        <v>3559</v>
      </c>
      <c r="C148" s="14" t="s">
        <v>3023</v>
      </c>
      <c r="D148" s="16">
        <v>45862</v>
      </c>
      <c r="E148" s="16"/>
      <c r="F148" s="14" t="s">
        <v>3012</v>
      </c>
      <c r="G148" s="14"/>
      <c r="H148" s="14" t="s">
        <v>3013</v>
      </c>
      <c r="I148" s="15">
        <v>120</v>
      </c>
      <c r="J148" s="77">
        <v>2</v>
      </c>
      <c r="K148" s="92"/>
    </row>
    <row r="149" spans="1:11" ht="20.399999999999999" x14ac:dyDescent="0.25">
      <c r="A149" s="14" t="s">
        <v>2997</v>
      </c>
      <c r="B149" s="14" t="s">
        <v>3573</v>
      </c>
      <c r="C149" s="14" t="s">
        <v>3026</v>
      </c>
      <c r="D149" s="16">
        <v>45863</v>
      </c>
      <c r="E149" s="16"/>
      <c r="F149" s="14" t="s">
        <v>3015</v>
      </c>
      <c r="G149" s="14" t="s">
        <v>3001</v>
      </c>
      <c r="H149" s="14" t="s">
        <v>3016</v>
      </c>
      <c r="I149" s="15">
        <v>711</v>
      </c>
      <c r="J149" s="77">
        <v>2</v>
      </c>
      <c r="K149" s="92"/>
    </row>
    <row r="150" spans="1:11" ht="30.6" x14ac:dyDescent="0.25">
      <c r="A150" s="14" t="s">
        <v>2997</v>
      </c>
      <c r="B150" s="14" t="s">
        <v>3574</v>
      </c>
      <c r="C150" s="14" t="s">
        <v>3029</v>
      </c>
      <c r="D150" s="16">
        <v>45863</v>
      </c>
      <c r="E150" s="16"/>
      <c r="F150" s="14" t="s">
        <v>3018</v>
      </c>
      <c r="G150" s="14" t="s">
        <v>3001</v>
      </c>
      <c r="H150" s="14" t="s">
        <v>3002</v>
      </c>
      <c r="I150" s="15">
        <v>2247</v>
      </c>
      <c r="J150" s="77">
        <v>2</v>
      </c>
      <c r="K150" s="92"/>
    </row>
    <row r="151" spans="1:11" ht="40.799999999999997" x14ac:dyDescent="0.25">
      <c r="A151" s="14" t="s">
        <v>2997</v>
      </c>
      <c r="B151" s="14" t="s">
        <v>3575</v>
      </c>
      <c r="C151" s="14" t="s">
        <v>3273</v>
      </c>
      <c r="D151" s="16">
        <v>45866</v>
      </c>
      <c r="E151" s="16"/>
      <c r="F151" s="14" t="s">
        <v>3020</v>
      </c>
      <c r="G151" s="14"/>
      <c r="H151" s="14"/>
      <c r="I151" s="15">
        <v>3072.47</v>
      </c>
      <c r="J151" s="77">
        <v>2</v>
      </c>
      <c r="K151" s="92"/>
    </row>
    <row r="152" spans="1:11" ht="20.399999999999999" x14ac:dyDescent="0.25">
      <c r="A152" s="14" t="s">
        <v>2997</v>
      </c>
      <c r="B152" s="14" t="s">
        <v>3560</v>
      </c>
      <c r="C152" s="14" t="s">
        <v>3032</v>
      </c>
      <c r="D152" s="16">
        <v>45867</v>
      </c>
      <c r="E152" s="16"/>
      <c r="F152" s="14" t="s">
        <v>3764</v>
      </c>
      <c r="G152" s="14"/>
      <c r="H152" s="14" t="s">
        <v>3022</v>
      </c>
      <c r="I152" s="15">
        <v>252</v>
      </c>
      <c r="J152" s="77">
        <v>2</v>
      </c>
      <c r="K152" s="92"/>
    </row>
    <row r="153" spans="1:11" ht="20.399999999999999" x14ac:dyDescent="0.25">
      <c r="A153" s="14" t="s">
        <v>2997</v>
      </c>
      <c r="B153" s="14" t="s">
        <v>3565</v>
      </c>
      <c r="C153" s="14" t="s">
        <v>3035</v>
      </c>
      <c r="D153" s="16">
        <v>45867</v>
      </c>
      <c r="E153" s="16"/>
      <c r="F153" s="14" t="s">
        <v>3024</v>
      </c>
      <c r="G153" s="14"/>
      <c r="H153" s="14" t="s">
        <v>3025</v>
      </c>
      <c r="I153" s="15">
        <v>647.75</v>
      </c>
      <c r="J153" s="77">
        <v>2</v>
      </c>
      <c r="K153" s="92"/>
    </row>
    <row r="154" spans="1:11" ht="20.399999999999999" x14ac:dyDescent="0.25">
      <c r="A154" s="14" t="s">
        <v>2997</v>
      </c>
      <c r="B154" s="14" t="s">
        <v>3566</v>
      </c>
      <c r="C154" s="14" t="s">
        <v>3038</v>
      </c>
      <c r="D154" s="16">
        <v>45867</v>
      </c>
      <c r="E154" s="16"/>
      <c r="F154" s="14" t="s">
        <v>3027</v>
      </c>
      <c r="G154" s="14"/>
      <c r="H154" s="14" t="s">
        <v>3028</v>
      </c>
      <c r="I154" s="15">
        <v>110</v>
      </c>
      <c r="J154" s="77">
        <v>2</v>
      </c>
      <c r="K154" s="92"/>
    </row>
    <row r="155" spans="1:11" ht="20.399999999999999" x14ac:dyDescent="0.25">
      <c r="A155" s="14" t="s">
        <v>2997</v>
      </c>
      <c r="B155" s="14" t="s">
        <v>3576</v>
      </c>
      <c r="C155" s="14" t="s">
        <v>3041</v>
      </c>
      <c r="D155" s="16">
        <v>45874</v>
      </c>
      <c r="E155" s="16"/>
      <c r="F155" s="14" t="s">
        <v>3030</v>
      </c>
      <c r="G155" s="14" t="s">
        <v>3001</v>
      </c>
      <c r="H155" s="14" t="s">
        <v>3002</v>
      </c>
      <c r="I155" s="15">
        <v>123</v>
      </c>
      <c r="J155" s="77">
        <v>2</v>
      </c>
      <c r="K155" s="92"/>
    </row>
    <row r="156" spans="1:11" ht="20.399999999999999" x14ac:dyDescent="0.25">
      <c r="A156" s="14" t="s">
        <v>2997</v>
      </c>
      <c r="B156" s="14" t="s">
        <v>3566</v>
      </c>
      <c r="C156" s="14" t="s">
        <v>3038</v>
      </c>
      <c r="D156" s="16">
        <v>45877</v>
      </c>
      <c r="E156" s="16"/>
      <c r="F156" s="14" t="s">
        <v>3031</v>
      </c>
      <c r="G156" s="14"/>
      <c r="H156" s="14" t="s">
        <v>3028</v>
      </c>
      <c r="I156" s="15">
        <v>40</v>
      </c>
      <c r="J156" s="77">
        <v>2</v>
      </c>
      <c r="K156" s="92"/>
    </row>
    <row r="157" spans="1:11" ht="20.399999999999999" x14ac:dyDescent="0.25">
      <c r="A157" s="14" t="s">
        <v>2997</v>
      </c>
      <c r="B157" s="14" t="s">
        <v>3577</v>
      </c>
      <c r="C157" s="14" t="s">
        <v>3735</v>
      </c>
      <c r="D157" s="16">
        <v>45877</v>
      </c>
      <c r="E157" s="16"/>
      <c r="F157" s="14" t="s">
        <v>3033</v>
      </c>
      <c r="G157" s="14"/>
      <c r="H157" s="14" t="s">
        <v>3034</v>
      </c>
      <c r="I157" s="15">
        <v>180</v>
      </c>
      <c r="J157" s="77">
        <v>2</v>
      </c>
      <c r="K157" s="92"/>
    </row>
    <row r="158" spans="1:11" ht="13.2" x14ac:dyDescent="0.25">
      <c r="A158" s="14" t="s">
        <v>2997</v>
      </c>
      <c r="B158" s="14" t="s">
        <v>3578</v>
      </c>
      <c r="C158" s="14" t="s">
        <v>3736</v>
      </c>
      <c r="D158" s="16">
        <v>45880</v>
      </c>
      <c r="E158" s="16"/>
      <c r="F158" s="14" t="s">
        <v>3036</v>
      </c>
      <c r="G158" s="14"/>
      <c r="H158" s="14" t="s">
        <v>3037</v>
      </c>
      <c r="I158" s="15">
        <v>129.19999999999999</v>
      </c>
      <c r="J158" s="77">
        <v>2</v>
      </c>
      <c r="K158" s="92"/>
    </row>
    <row r="159" spans="1:11" ht="13.2" x14ac:dyDescent="0.25">
      <c r="A159" s="14" t="s">
        <v>2997</v>
      </c>
      <c r="B159" s="14" t="s">
        <v>3579</v>
      </c>
      <c r="C159" s="14" t="s">
        <v>3737</v>
      </c>
      <c r="D159" s="16">
        <v>45880</v>
      </c>
      <c r="E159" s="16"/>
      <c r="F159" s="14" t="s">
        <v>3039</v>
      </c>
      <c r="G159" s="14"/>
      <c r="H159" s="14" t="s">
        <v>3040</v>
      </c>
      <c r="I159" s="15">
        <v>395.58</v>
      </c>
      <c r="J159" s="77">
        <v>2</v>
      </c>
      <c r="K159" s="92"/>
    </row>
    <row r="160" spans="1:11" ht="13.2" x14ac:dyDescent="0.25">
      <c r="A160" s="14" t="s">
        <v>2997</v>
      </c>
      <c r="B160" s="14" t="s">
        <v>3580</v>
      </c>
      <c r="C160" s="14" t="s">
        <v>3738</v>
      </c>
      <c r="D160" s="16">
        <v>45880</v>
      </c>
      <c r="E160" s="16"/>
      <c r="F160" s="14" t="s">
        <v>3039</v>
      </c>
      <c r="G160" s="14"/>
      <c r="H160" s="14" t="s">
        <v>3042</v>
      </c>
      <c r="I160" s="15">
        <v>129.91999999999999</v>
      </c>
      <c r="J160" s="77">
        <v>2</v>
      </c>
      <c r="K160" s="92"/>
    </row>
    <row r="161" spans="1:11" ht="13.2" x14ac:dyDescent="0.25">
      <c r="A161" s="14" t="s">
        <v>2997</v>
      </c>
      <c r="B161" s="14" t="s">
        <v>3581</v>
      </c>
      <c r="C161" s="14" t="s">
        <v>3739</v>
      </c>
      <c r="D161" s="16">
        <v>45880</v>
      </c>
      <c r="E161" s="16"/>
      <c r="F161" s="14" t="s">
        <v>3039</v>
      </c>
      <c r="G161" s="14"/>
      <c r="H161" s="14" t="s">
        <v>3043</v>
      </c>
      <c r="I161" s="15">
        <v>248.57</v>
      </c>
      <c r="J161" s="77">
        <v>2</v>
      </c>
      <c r="K161" s="92"/>
    </row>
    <row r="162" spans="1:11" ht="20.399999999999999" x14ac:dyDescent="0.25">
      <c r="A162" s="14" t="s">
        <v>2997</v>
      </c>
      <c r="B162" s="14" t="s">
        <v>3559</v>
      </c>
      <c r="C162" s="14" t="s">
        <v>3023</v>
      </c>
      <c r="D162" s="16">
        <v>45881</v>
      </c>
      <c r="E162" s="16">
        <v>45862</v>
      </c>
      <c r="F162" s="14" t="s">
        <v>3760</v>
      </c>
      <c r="G162" s="14"/>
      <c r="H162" s="14" t="s">
        <v>3013</v>
      </c>
      <c r="I162" s="15">
        <v>-120</v>
      </c>
      <c r="J162" s="77">
        <v>2</v>
      </c>
      <c r="K162" s="92"/>
    </row>
    <row r="163" spans="1:11" ht="20.399999999999999" x14ac:dyDescent="0.25">
      <c r="A163" s="14" t="s">
        <v>2997</v>
      </c>
      <c r="B163" s="14" t="s">
        <v>3558</v>
      </c>
      <c r="C163" s="14" t="s">
        <v>3021</v>
      </c>
      <c r="D163" s="16">
        <v>45881</v>
      </c>
      <c r="E163" s="16">
        <v>45862</v>
      </c>
      <c r="F163" s="14" t="s">
        <v>3760</v>
      </c>
      <c r="G163" s="14"/>
      <c r="H163" s="14" t="s">
        <v>3044</v>
      </c>
      <c r="I163" s="15">
        <v>-120</v>
      </c>
      <c r="J163" s="77">
        <v>2</v>
      </c>
      <c r="K163" s="92"/>
    </row>
    <row r="164" spans="1:11" ht="20.399999999999999" x14ac:dyDescent="0.25">
      <c r="A164" s="14" t="s">
        <v>2997</v>
      </c>
      <c r="B164" s="14" t="s">
        <v>3582</v>
      </c>
      <c r="C164" s="14" t="s">
        <v>3423</v>
      </c>
      <c r="D164" s="16">
        <v>45881</v>
      </c>
      <c r="E164" s="16"/>
      <c r="F164" s="14" t="s">
        <v>3045</v>
      </c>
      <c r="G164" s="14"/>
      <c r="H164" s="14" t="s">
        <v>3046</v>
      </c>
      <c r="I164" s="15">
        <v>1060</v>
      </c>
      <c r="J164" s="77">
        <v>2</v>
      </c>
      <c r="K164" s="92"/>
    </row>
    <row r="165" spans="1:11" ht="20.399999999999999" x14ac:dyDescent="0.25">
      <c r="A165" s="14" t="s">
        <v>2997</v>
      </c>
      <c r="B165" s="14" t="s">
        <v>3560</v>
      </c>
      <c r="C165" s="14" t="s">
        <v>3032</v>
      </c>
      <c r="D165" s="16">
        <v>45888</v>
      </c>
      <c r="E165" s="16">
        <v>45867</v>
      </c>
      <c r="F165" s="14" t="s">
        <v>3760</v>
      </c>
      <c r="G165" s="14"/>
      <c r="H165" s="14" t="s">
        <v>3022</v>
      </c>
      <c r="I165" s="15">
        <v>-120</v>
      </c>
      <c r="J165" s="77">
        <v>2</v>
      </c>
      <c r="K165" s="92"/>
    </row>
    <row r="166" spans="1:11" ht="20.399999999999999" x14ac:dyDescent="0.25">
      <c r="A166" s="14" t="s">
        <v>2997</v>
      </c>
      <c r="B166" s="14" t="s">
        <v>3583</v>
      </c>
      <c r="C166" s="14" t="s">
        <v>3054</v>
      </c>
      <c r="D166" s="16">
        <v>45888</v>
      </c>
      <c r="E166" s="16"/>
      <c r="F166" s="14" t="s">
        <v>3047</v>
      </c>
      <c r="G166" s="14"/>
      <c r="H166" s="14" t="s">
        <v>3048</v>
      </c>
      <c r="I166" s="15">
        <v>865</v>
      </c>
      <c r="J166" s="77">
        <v>2</v>
      </c>
      <c r="K166" s="92"/>
    </row>
    <row r="167" spans="1:11" ht="51" x14ac:dyDescent="0.25">
      <c r="A167" s="14" t="s">
        <v>2997</v>
      </c>
      <c r="B167" s="14" t="s">
        <v>3584</v>
      </c>
      <c r="C167" s="14" t="s">
        <v>3422</v>
      </c>
      <c r="D167" s="16">
        <v>45889</v>
      </c>
      <c r="E167" s="16"/>
      <c r="F167" s="14" t="s">
        <v>3049</v>
      </c>
      <c r="G167" s="14"/>
      <c r="H167" s="14"/>
      <c r="I167" s="15">
        <v>1098.94</v>
      </c>
      <c r="J167" s="77">
        <v>2</v>
      </c>
      <c r="K167" s="92"/>
    </row>
    <row r="168" spans="1:11" ht="20.399999999999999" x14ac:dyDescent="0.25">
      <c r="A168" s="14" t="s">
        <v>2997</v>
      </c>
      <c r="B168" s="14" t="s">
        <v>3585</v>
      </c>
      <c r="C168" s="14" t="s">
        <v>3740</v>
      </c>
      <c r="D168" s="16">
        <v>45889</v>
      </c>
      <c r="E168" s="16"/>
      <c r="F168" s="14" t="s">
        <v>3050</v>
      </c>
      <c r="G168" s="14"/>
      <c r="H168" s="14" t="s">
        <v>3051</v>
      </c>
      <c r="I168" s="15">
        <v>180</v>
      </c>
      <c r="J168" s="77">
        <v>2</v>
      </c>
      <c r="K168" s="92"/>
    </row>
    <row r="169" spans="1:11" ht="20.399999999999999" x14ac:dyDescent="0.25">
      <c r="A169" s="14" t="s">
        <v>2997</v>
      </c>
      <c r="B169" s="14" t="s">
        <v>3586</v>
      </c>
      <c r="C169" s="14" t="s">
        <v>3741</v>
      </c>
      <c r="D169" s="16">
        <v>45889</v>
      </c>
      <c r="E169" s="16"/>
      <c r="F169" s="14" t="s">
        <v>3052</v>
      </c>
      <c r="G169" s="14"/>
      <c r="H169" s="14" t="s">
        <v>3025</v>
      </c>
      <c r="I169" s="15">
        <v>213.75</v>
      </c>
      <c r="J169" s="77">
        <v>2</v>
      </c>
      <c r="K169" s="92"/>
    </row>
    <row r="170" spans="1:11" ht="20.399999999999999" x14ac:dyDescent="0.25">
      <c r="A170" s="14" t="s">
        <v>2997</v>
      </c>
      <c r="B170" s="14" t="s">
        <v>3587</v>
      </c>
      <c r="C170" s="14" t="s">
        <v>3742</v>
      </c>
      <c r="D170" s="16">
        <v>45889</v>
      </c>
      <c r="E170" s="16"/>
      <c r="F170" s="14" t="s">
        <v>3053</v>
      </c>
      <c r="G170" s="14"/>
      <c r="H170" s="14" t="s">
        <v>3028</v>
      </c>
      <c r="I170" s="15">
        <v>213.75</v>
      </c>
      <c r="J170" s="77">
        <v>2</v>
      </c>
      <c r="K170" s="92"/>
    </row>
    <row r="171" spans="1:11" ht="20.399999999999999" x14ac:dyDescent="0.25">
      <c r="A171" s="14" t="s">
        <v>2997</v>
      </c>
      <c r="B171" s="14" t="s">
        <v>3588</v>
      </c>
      <c r="C171" s="14" t="s">
        <v>3061</v>
      </c>
      <c r="D171" s="16">
        <v>45889</v>
      </c>
      <c r="E171" s="16"/>
      <c r="F171" s="14" t="s">
        <v>3055</v>
      </c>
      <c r="G171" s="14" t="s">
        <v>3001</v>
      </c>
      <c r="H171" s="14" t="s">
        <v>3002</v>
      </c>
      <c r="I171" s="15">
        <v>591</v>
      </c>
      <c r="J171" s="77">
        <v>2</v>
      </c>
      <c r="K171" s="92"/>
    </row>
    <row r="172" spans="1:11" ht="30.6" x14ac:dyDescent="0.25">
      <c r="A172" s="14" t="s">
        <v>2997</v>
      </c>
      <c r="B172" s="14" t="s">
        <v>3589</v>
      </c>
      <c r="C172" s="14" t="s">
        <v>3063</v>
      </c>
      <c r="D172" s="16">
        <v>45896</v>
      </c>
      <c r="E172" s="16"/>
      <c r="F172" s="14" t="s">
        <v>3590</v>
      </c>
      <c r="G172" s="14"/>
      <c r="H172" s="14" t="s">
        <v>3056</v>
      </c>
      <c r="I172" s="15">
        <v>-1455</v>
      </c>
      <c r="J172" s="77">
        <v>2</v>
      </c>
      <c r="K172" s="92"/>
    </row>
    <row r="173" spans="1:11" ht="40.799999999999997" x14ac:dyDescent="0.25">
      <c r="A173" s="14" t="s">
        <v>2997</v>
      </c>
      <c r="B173" s="14" t="s">
        <v>3591</v>
      </c>
      <c r="C173" s="14" t="s">
        <v>3399</v>
      </c>
      <c r="D173" s="16">
        <v>45901</v>
      </c>
      <c r="E173" s="16"/>
      <c r="F173" s="14" t="s">
        <v>3057</v>
      </c>
      <c r="G173" s="14"/>
      <c r="H173" s="14" t="s">
        <v>3058</v>
      </c>
      <c r="I173" s="15">
        <v>1430</v>
      </c>
      <c r="J173" s="77">
        <v>2</v>
      </c>
      <c r="K173" s="92"/>
    </row>
    <row r="174" spans="1:11" ht="30.6" x14ac:dyDescent="0.25">
      <c r="A174" s="14" t="s">
        <v>2997</v>
      </c>
      <c r="B174" s="14" t="s">
        <v>3592</v>
      </c>
      <c r="C174" s="14" t="s">
        <v>3424</v>
      </c>
      <c r="D174" s="16">
        <v>45901</v>
      </c>
      <c r="E174" s="16"/>
      <c r="F174" s="14" t="s">
        <v>3425</v>
      </c>
      <c r="G174" s="14"/>
      <c r="H174" s="14" t="s">
        <v>3059</v>
      </c>
      <c r="I174" s="15">
        <v>1552</v>
      </c>
      <c r="J174" s="77">
        <v>2</v>
      </c>
      <c r="K174" s="92"/>
    </row>
    <row r="175" spans="1:11" ht="40.799999999999997" x14ac:dyDescent="0.25">
      <c r="A175" s="14" t="s">
        <v>2997</v>
      </c>
      <c r="B175" s="14" t="s">
        <v>3593</v>
      </c>
      <c r="C175" s="14" t="s">
        <v>3069</v>
      </c>
      <c r="D175" s="16">
        <v>45904</v>
      </c>
      <c r="E175" s="16"/>
      <c r="F175" s="14" t="s">
        <v>3060</v>
      </c>
      <c r="G175" s="14" t="s">
        <v>3001</v>
      </c>
      <c r="H175" s="14" t="s">
        <v>3002</v>
      </c>
      <c r="I175" s="15">
        <v>2473.4499999999998</v>
      </c>
      <c r="J175" s="77">
        <v>2</v>
      </c>
      <c r="K175" s="92"/>
    </row>
    <row r="176" spans="1:11" ht="40.799999999999997" x14ac:dyDescent="0.25">
      <c r="A176" s="14" t="s">
        <v>2997</v>
      </c>
      <c r="B176" s="14" t="s">
        <v>3594</v>
      </c>
      <c r="C176" s="14" t="s">
        <v>3071</v>
      </c>
      <c r="D176" s="16">
        <v>45904</v>
      </c>
      <c r="E176" s="16"/>
      <c r="F176" s="14" t="s">
        <v>3062</v>
      </c>
      <c r="G176" s="14" t="s">
        <v>3001</v>
      </c>
      <c r="H176" s="14" t="s">
        <v>3002</v>
      </c>
      <c r="I176" s="15">
        <v>2007</v>
      </c>
      <c r="J176" s="77">
        <v>2</v>
      </c>
      <c r="K176" s="92"/>
    </row>
    <row r="177" spans="1:11" ht="20.399999999999999" x14ac:dyDescent="0.25">
      <c r="A177" s="14" t="s">
        <v>2997</v>
      </c>
      <c r="B177" s="14" t="s">
        <v>3768</v>
      </c>
      <c r="C177" s="14" t="s">
        <v>3074</v>
      </c>
      <c r="D177" s="16">
        <v>45905</v>
      </c>
      <c r="E177" s="16"/>
      <c r="F177" s="14" t="s">
        <v>3064</v>
      </c>
      <c r="G177" s="14"/>
      <c r="H177" s="14" t="s">
        <v>3065</v>
      </c>
      <c r="I177" s="15">
        <v>2239.56</v>
      </c>
      <c r="J177" s="77">
        <v>2</v>
      </c>
      <c r="K177" s="92"/>
    </row>
    <row r="178" spans="1:11" ht="30.6" x14ac:dyDescent="0.25">
      <c r="A178" s="14" t="s">
        <v>2997</v>
      </c>
      <c r="B178" s="14" t="s">
        <v>3595</v>
      </c>
      <c r="C178" s="14" t="s">
        <v>3426</v>
      </c>
      <c r="D178" s="16">
        <v>45905</v>
      </c>
      <c r="E178" s="16"/>
      <c r="F178" s="14" t="s">
        <v>3066</v>
      </c>
      <c r="G178" s="14"/>
      <c r="H178" s="14" t="s">
        <v>3067</v>
      </c>
      <c r="I178" s="15">
        <v>619.78</v>
      </c>
      <c r="J178" s="77">
        <v>2</v>
      </c>
      <c r="K178" s="92"/>
    </row>
    <row r="179" spans="1:11" ht="20.399999999999999" x14ac:dyDescent="0.25">
      <c r="A179" s="14" t="s">
        <v>2997</v>
      </c>
      <c r="B179" s="14" t="s">
        <v>3597</v>
      </c>
      <c r="C179" s="14" t="s">
        <v>3077</v>
      </c>
      <c r="D179" s="16">
        <v>45905</v>
      </c>
      <c r="E179" s="16"/>
      <c r="F179" s="14" t="s">
        <v>3068</v>
      </c>
      <c r="G179" s="14" t="s">
        <v>3001</v>
      </c>
      <c r="H179" s="14" t="s">
        <v>3002</v>
      </c>
      <c r="I179" s="15">
        <v>784.96</v>
      </c>
      <c r="J179" s="77">
        <v>2</v>
      </c>
      <c r="K179" s="92"/>
    </row>
    <row r="180" spans="1:11" ht="20.399999999999999" x14ac:dyDescent="0.25">
      <c r="A180" s="14" t="s">
        <v>2997</v>
      </c>
      <c r="B180" s="14" t="s">
        <v>3598</v>
      </c>
      <c r="C180" s="14" t="s">
        <v>3743</v>
      </c>
      <c r="D180" s="16">
        <v>45922</v>
      </c>
      <c r="E180" s="16"/>
      <c r="F180" s="14" t="s">
        <v>3070</v>
      </c>
      <c r="G180" s="14"/>
      <c r="H180" s="14" t="s">
        <v>3028</v>
      </c>
      <c r="I180" s="15">
        <v>120.25</v>
      </c>
      <c r="J180" s="77">
        <v>2</v>
      </c>
      <c r="K180" s="92"/>
    </row>
    <row r="181" spans="1:11" ht="20.399999999999999" x14ac:dyDescent="0.25">
      <c r="A181" s="14" t="s">
        <v>2997</v>
      </c>
      <c r="B181" s="14" t="s">
        <v>3599</v>
      </c>
      <c r="C181" s="14" t="s">
        <v>3744</v>
      </c>
      <c r="D181" s="16">
        <v>45922</v>
      </c>
      <c r="E181" s="16"/>
      <c r="F181" s="14" t="s">
        <v>3072</v>
      </c>
      <c r="G181" s="14"/>
      <c r="H181" s="14" t="s">
        <v>3073</v>
      </c>
      <c r="I181" s="15">
        <v>98</v>
      </c>
      <c r="J181" s="77">
        <v>2</v>
      </c>
      <c r="K181" s="92"/>
    </row>
    <row r="182" spans="1:11" ht="20.399999999999999" x14ac:dyDescent="0.25">
      <c r="A182" s="14" t="s">
        <v>2997</v>
      </c>
      <c r="B182" s="14" t="s">
        <v>3600</v>
      </c>
      <c r="C182" s="14" t="s">
        <v>3745</v>
      </c>
      <c r="D182" s="16">
        <v>45922</v>
      </c>
      <c r="E182" s="16"/>
      <c r="F182" s="14" t="s">
        <v>3072</v>
      </c>
      <c r="G182" s="14"/>
      <c r="H182" s="14" t="s">
        <v>3025</v>
      </c>
      <c r="I182" s="15">
        <v>105</v>
      </c>
      <c r="J182" s="77">
        <v>2</v>
      </c>
      <c r="K182" s="92"/>
    </row>
    <row r="183" spans="1:11" ht="20.399999999999999" x14ac:dyDescent="0.25">
      <c r="A183" s="14" t="s">
        <v>2997</v>
      </c>
      <c r="B183" s="14" t="s">
        <v>3601</v>
      </c>
      <c r="C183" s="14" t="s">
        <v>3746</v>
      </c>
      <c r="D183" s="16">
        <v>45923</v>
      </c>
      <c r="E183" s="16"/>
      <c r="F183" s="14" t="s">
        <v>3075</v>
      </c>
      <c r="G183" s="14"/>
      <c r="H183" s="14" t="s">
        <v>3076</v>
      </c>
      <c r="I183" s="15">
        <v>91.8</v>
      </c>
      <c r="J183" s="77">
        <v>2</v>
      </c>
      <c r="K183" s="92"/>
    </row>
    <row r="184" spans="1:11" ht="30.6" x14ac:dyDescent="0.25">
      <c r="A184" s="14" t="s">
        <v>2997</v>
      </c>
      <c r="B184" s="14" t="s">
        <v>3602</v>
      </c>
      <c r="C184" s="14" t="s">
        <v>3427</v>
      </c>
      <c r="D184" s="16">
        <v>45926</v>
      </c>
      <c r="E184" s="16"/>
      <c r="F184" s="14" t="s">
        <v>3078</v>
      </c>
      <c r="G184" s="14"/>
      <c r="H184" s="14" t="s">
        <v>3079</v>
      </c>
      <c r="I184" s="15">
        <v>150</v>
      </c>
      <c r="J184" s="77">
        <v>2</v>
      </c>
      <c r="K184" s="92"/>
    </row>
    <row r="185" spans="1:11" ht="30.6" x14ac:dyDescent="0.25">
      <c r="A185" s="14" t="s">
        <v>2997</v>
      </c>
      <c r="B185" s="14" t="s">
        <v>3603</v>
      </c>
      <c r="C185" s="14" t="s">
        <v>3282</v>
      </c>
      <c r="D185" s="16">
        <v>45932</v>
      </c>
      <c r="E185" s="16"/>
      <c r="F185" s="14" t="s">
        <v>3080</v>
      </c>
      <c r="G185" s="14" t="s">
        <v>3001</v>
      </c>
      <c r="H185" s="14" t="s">
        <v>3002</v>
      </c>
      <c r="I185" s="15">
        <v>2170</v>
      </c>
      <c r="J185" s="77">
        <v>2</v>
      </c>
      <c r="K185" s="92"/>
    </row>
    <row r="186" spans="1:11" ht="20.399999999999999" x14ac:dyDescent="0.25">
      <c r="A186" s="14" t="s">
        <v>2997</v>
      </c>
      <c r="B186" s="14" t="s">
        <v>3604</v>
      </c>
      <c r="C186" s="14" t="s">
        <v>3281</v>
      </c>
      <c r="D186" s="16">
        <v>45933</v>
      </c>
      <c r="E186" s="16"/>
      <c r="F186" s="14" t="s">
        <v>3081</v>
      </c>
      <c r="G186" s="14" t="s">
        <v>3001</v>
      </c>
      <c r="H186" s="14" t="s">
        <v>3002</v>
      </c>
      <c r="I186" s="15">
        <v>1085</v>
      </c>
      <c r="J186" s="77">
        <v>2</v>
      </c>
      <c r="K186" s="92"/>
    </row>
    <row r="187" spans="1:11" ht="20.399999999999999" x14ac:dyDescent="0.25">
      <c r="A187" s="14" t="s">
        <v>2997</v>
      </c>
      <c r="B187" s="14" t="s">
        <v>3605</v>
      </c>
      <c r="C187" s="14" t="s">
        <v>3280</v>
      </c>
      <c r="D187" s="16">
        <v>45933</v>
      </c>
      <c r="E187" s="16"/>
      <c r="F187" s="14" t="s">
        <v>3082</v>
      </c>
      <c r="G187" s="14" t="s">
        <v>3083</v>
      </c>
      <c r="H187" s="14" t="s">
        <v>3084</v>
      </c>
      <c r="I187" s="15">
        <v>2000</v>
      </c>
      <c r="J187" s="77">
        <v>2</v>
      </c>
      <c r="K187" s="92"/>
    </row>
    <row r="188" spans="1:11" ht="20.399999999999999" x14ac:dyDescent="0.25">
      <c r="A188" s="14" t="s">
        <v>2997</v>
      </c>
      <c r="B188" s="14" t="s">
        <v>3608</v>
      </c>
      <c r="C188" s="14" t="s">
        <v>3754</v>
      </c>
      <c r="D188" s="16">
        <v>45937</v>
      </c>
      <c r="E188" s="16"/>
      <c r="F188" s="14" t="s">
        <v>3089</v>
      </c>
      <c r="G188" s="326"/>
      <c r="H188" s="14" t="s">
        <v>3090</v>
      </c>
      <c r="I188" s="15">
        <v>36</v>
      </c>
      <c r="J188" s="77">
        <v>2</v>
      </c>
      <c r="K188" s="92"/>
    </row>
    <row r="189" spans="1:11" ht="30.6" x14ac:dyDescent="0.25">
      <c r="A189" s="14" t="s">
        <v>2997</v>
      </c>
      <c r="B189" s="14" t="s">
        <v>3607</v>
      </c>
      <c r="C189" s="14">
        <v>202507224</v>
      </c>
      <c r="D189" s="16">
        <v>45937</v>
      </c>
      <c r="E189" s="16"/>
      <c r="F189" s="14" t="s">
        <v>3091</v>
      </c>
      <c r="G189" s="327" t="s">
        <v>3001</v>
      </c>
      <c r="H189" s="14" t="s">
        <v>3002</v>
      </c>
      <c r="I189" s="15">
        <v>1125</v>
      </c>
      <c r="J189" s="77">
        <v>2</v>
      </c>
      <c r="K189" s="92"/>
    </row>
    <row r="190" spans="1:11" ht="20.399999999999999" x14ac:dyDescent="0.25">
      <c r="A190" s="14" t="s">
        <v>2997</v>
      </c>
      <c r="B190" s="14" t="s">
        <v>3559</v>
      </c>
      <c r="C190" s="14" t="s">
        <v>3023</v>
      </c>
      <c r="D190" s="16">
        <v>45937</v>
      </c>
      <c r="E190" s="16"/>
      <c r="F190" s="14" t="s">
        <v>3092</v>
      </c>
      <c r="G190" s="14"/>
      <c r="H190" s="14" t="s">
        <v>3093</v>
      </c>
      <c r="I190" s="15">
        <v>55</v>
      </c>
      <c r="J190" s="77">
        <v>2</v>
      </c>
      <c r="K190" s="92"/>
    </row>
    <row r="191" spans="1:11" ht="20.399999999999999" x14ac:dyDescent="0.25">
      <c r="A191" s="14" t="s">
        <v>2997</v>
      </c>
      <c r="B191" s="14" t="s">
        <v>3606</v>
      </c>
      <c r="C191" s="14" t="s">
        <v>3755</v>
      </c>
      <c r="D191" s="16">
        <v>45937</v>
      </c>
      <c r="E191" s="16"/>
      <c r="F191" s="14" t="s">
        <v>3094</v>
      </c>
      <c r="G191" s="14"/>
      <c r="H191" s="14" t="s">
        <v>3093</v>
      </c>
      <c r="I191" s="15">
        <v>36</v>
      </c>
      <c r="J191" s="77">
        <v>2</v>
      </c>
      <c r="K191" s="92"/>
    </row>
    <row r="192" spans="1:11" ht="20.399999999999999" x14ac:dyDescent="0.25">
      <c r="A192" s="14" t="s">
        <v>2997</v>
      </c>
      <c r="B192" s="14" t="s">
        <v>3558</v>
      </c>
      <c r="C192" s="14" t="s">
        <v>3021</v>
      </c>
      <c r="D192" s="16">
        <v>45937</v>
      </c>
      <c r="E192" s="16"/>
      <c r="F192" s="14" t="s">
        <v>3095</v>
      </c>
      <c r="G192" s="14"/>
      <c r="H192" s="14" t="s">
        <v>3096</v>
      </c>
      <c r="I192" s="15">
        <v>55</v>
      </c>
      <c r="J192" s="77">
        <v>2</v>
      </c>
      <c r="K192" s="92"/>
    </row>
    <row r="193" spans="1:11" ht="40.799999999999997" x14ac:dyDescent="0.25">
      <c r="A193" s="14" t="s">
        <v>2997</v>
      </c>
      <c r="B193" s="14" t="s">
        <v>3609</v>
      </c>
      <c r="C193" s="14">
        <v>325000026</v>
      </c>
      <c r="D193" s="16">
        <v>45940</v>
      </c>
      <c r="E193" s="16"/>
      <c r="F193" s="14" t="s">
        <v>3308</v>
      </c>
      <c r="G193" s="14" t="s">
        <v>3097</v>
      </c>
      <c r="H193" s="14" t="s">
        <v>3098</v>
      </c>
      <c r="I193" s="15">
        <v>182</v>
      </c>
      <c r="J193" s="77">
        <v>2</v>
      </c>
      <c r="K193" s="92"/>
    </row>
    <row r="194" spans="1:11" ht="20.399999999999999" x14ac:dyDescent="0.25">
      <c r="A194" s="14" t="s">
        <v>2997</v>
      </c>
      <c r="B194" s="14" t="s">
        <v>3610</v>
      </c>
      <c r="C194" s="14" t="s">
        <v>3756</v>
      </c>
      <c r="D194" s="16">
        <v>45940</v>
      </c>
      <c r="E194" s="16"/>
      <c r="F194" s="14" t="s">
        <v>3099</v>
      </c>
      <c r="G194" s="14"/>
      <c r="H194" s="14" t="s">
        <v>3100</v>
      </c>
      <c r="I194" s="15">
        <v>284.41000000000003</v>
      </c>
      <c r="J194" s="77">
        <v>2</v>
      </c>
      <c r="K194" s="92"/>
    </row>
    <row r="195" spans="1:11" ht="20.399999999999999" x14ac:dyDescent="0.25">
      <c r="A195" s="14" t="s">
        <v>2997</v>
      </c>
      <c r="B195" s="14" t="s">
        <v>3611</v>
      </c>
      <c r="C195" s="14" t="s">
        <v>3757</v>
      </c>
      <c r="D195" s="16">
        <v>45940</v>
      </c>
      <c r="E195" s="16"/>
      <c r="F195" s="14" t="s">
        <v>3101</v>
      </c>
      <c r="G195" s="14"/>
      <c r="H195" s="14" t="s">
        <v>3102</v>
      </c>
      <c r="I195" s="15">
        <v>40.01</v>
      </c>
      <c r="J195" s="77">
        <v>2</v>
      </c>
      <c r="K195" s="92"/>
    </row>
    <row r="196" spans="1:11" ht="20.399999999999999" x14ac:dyDescent="0.25">
      <c r="A196" s="14" t="s">
        <v>2997</v>
      </c>
      <c r="B196" s="14" t="s">
        <v>3612</v>
      </c>
      <c r="C196" s="14" t="s">
        <v>3758</v>
      </c>
      <c r="D196" s="16">
        <v>45946</v>
      </c>
      <c r="E196" s="16"/>
      <c r="F196" s="14" t="s">
        <v>3430</v>
      </c>
      <c r="G196" s="14"/>
      <c r="H196" s="14" t="s">
        <v>3103</v>
      </c>
      <c r="I196" s="15">
        <v>554.02</v>
      </c>
      <c r="J196" s="77">
        <v>2</v>
      </c>
      <c r="K196" s="92"/>
    </row>
    <row r="197" spans="1:11" ht="20.399999999999999" x14ac:dyDescent="0.25">
      <c r="A197" s="14" t="s">
        <v>2997</v>
      </c>
      <c r="B197" s="14" t="s">
        <v>3613</v>
      </c>
      <c r="C197" s="14" t="s">
        <v>3759</v>
      </c>
      <c r="D197" s="16">
        <v>45947</v>
      </c>
      <c r="E197" s="16"/>
      <c r="F197" s="14" t="s">
        <v>3429</v>
      </c>
      <c r="G197" s="14"/>
      <c r="H197" s="14" t="s">
        <v>3104</v>
      </c>
      <c r="I197" s="15">
        <v>13.68</v>
      </c>
      <c r="J197" s="77">
        <v>2</v>
      </c>
      <c r="K197" s="92"/>
    </row>
    <row r="198" spans="1:11" ht="30.6" x14ac:dyDescent="0.25">
      <c r="A198" s="14" t="s">
        <v>2997</v>
      </c>
      <c r="B198" s="14" t="s">
        <v>3614</v>
      </c>
      <c r="C198" s="14">
        <v>202507641</v>
      </c>
      <c r="D198" s="16">
        <v>45947</v>
      </c>
      <c r="E198" s="16"/>
      <c r="F198" s="14" t="s">
        <v>3105</v>
      </c>
      <c r="G198" s="14" t="s">
        <v>3001</v>
      </c>
      <c r="H198" s="14" t="s">
        <v>3002</v>
      </c>
      <c r="I198" s="15">
        <v>185</v>
      </c>
      <c r="J198" s="77">
        <v>2</v>
      </c>
      <c r="K198" s="92"/>
    </row>
    <row r="199" spans="1:11" ht="30.6" x14ac:dyDescent="0.25">
      <c r="A199" s="14" t="s">
        <v>2997</v>
      </c>
      <c r="B199" s="14" t="s">
        <v>3788</v>
      </c>
      <c r="C199" s="14" t="s">
        <v>3279</v>
      </c>
      <c r="D199" s="16">
        <v>45947</v>
      </c>
      <c r="E199" s="16"/>
      <c r="F199" s="14" t="s">
        <v>3106</v>
      </c>
      <c r="G199" s="14"/>
      <c r="H199" s="14" t="s">
        <v>3107</v>
      </c>
      <c r="I199" s="15">
        <v>1800</v>
      </c>
      <c r="J199" s="77">
        <v>2</v>
      </c>
      <c r="K199" s="92"/>
    </row>
    <row r="200" spans="1:11" ht="20.399999999999999" x14ac:dyDescent="0.25">
      <c r="A200" s="14" t="s">
        <v>2997</v>
      </c>
      <c r="B200" s="14" t="s">
        <v>3615</v>
      </c>
      <c r="C200" s="14" t="s">
        <v>3428</v>
      </c>
      <c r="D200" s="16">
        <v>45947</v>
      </c>
      <c r="E200" s="16"/>
      <c r="F200" s="14" t="s">
        <v>3108</v>
      </c>
      <c r="G200" s="14"/>
      <c r="H200" s="14" t="s">
        <v>3103</v>
      </c>
      <c r="I200" s="15">
        <v>368.2</v>
      </c>
      <c r="J200" s="77">
        <v>2</v>
      </c>
      <c r="K200" s="92"/>
    </row>
    <row r="201" spans="1:11" ht="20.399999999999999" x14ac:dyDescent="0.25">
      <c r="A201" s="14" t="s">
        <v>2997</v>
      </c>
      <c r="B201" s="14" t="s">
        <v>3567</v>
      </c>
      <c r="C201" s="14" t="s">
        <v>3428</v>
      </c>
      <c r="D201" s="16">
        <v>45947</v>
      </c>
      <c r="E201" s="16"/>
      <c r="F201" s="14" t="s">
        <v>3109</v>
      </c>
      <c r="G201" s="14"/>
      <c r="H201" s="14" t="s">
        <v>3103</v>
      </c>
      <c r="I201" s="15">
        <v>200.05</v>
      </c>
      <c r="J201" s="77">
        <v>2</v>
      </c>
      <c r="K201" s="92"/>
    </row>
    <row r="202" spans="1:11" ht="20.399999999999999" x14ac:dyDescent="0.25">
      <c r="A202" s="14" t="s">
        <v>2997</v>
      </c>
      <c r="B202" s="14" t="s">
        <v>3616</v>
      </c>
      <c r="C202" s="14" t="s">
        <v>3428</v>
      </c>
      <c r="D202" s="16">
        <v>45947</v>
      </c>
      <c r="E202" s="16"/>
      <c r="F202" s="14" t="s">
        <v>3110</v>
      </c>
      <c r="G202" s="14"/>
      <c r="H202" s="14" t="s">
        <v>3111</v>
      </c>
      <c r="I202" s="15">
        <v>9.1999999999999993</v>
      </c>
      <c r="J202" s="77">
        <v>2</v>
      </c>
      <c r="K202" s="92"/>
    </row>
    <row r="203" spans="1:11" ht="20.399999999999999" x14ac:dyDescent="0.25">
      <c r="A203" s="14" t="s">
        <v>2997</v>
      </c>
      <c r="B203" s="14" t="s">
        <v>3617</v>
      </c>
      <c r="C203" s="14" t="s">
        <v>3428</v>
      </c>
      <c r="D203" s="16">
        <v>45947</v>
      </c>
      <c r="E203" s="16"/>
      <c r="F203" s="14" t="s">
        <v>3112</v>
      </c>
      <c r="G203" s="14"/>
      <c r="H203" s="14" t="s">
        <v>3113</v>
      </c>
      <c r="I203" s="15">
        <v>9</v>
      </c>
      <c r="J203" s="77">
        <v>2</v>
      </c>
      <c r="K203" s="92"/>
    </row>
    <row r="204" spans="1:11" ht="40.799999999999997" x14ac:dyDescent="0.25">
      <c r="A204" s="14" t="s">
        <v>2997</v>
      </c>
      <c r="B204" s="14" t="s">
        <v>3761</v>
      </c>
      <c r="C204" s="14" t="s">
        <v>3762</v>
      </c>
      <c r="D204" s="16">
        <v>45951</v>
      </c>
      <c r="E204" s="16">
        <v>45854</v>
      </c>
      <c r="F204" s="14" t="s">
        <v>3763</v>
      </c>
      <c r="G204" s="14" t="s">
        <v>3001</v>
      </c>
      <c r="H204" s="14" t="s">
        <v>3002</v>
      </c>
      <c r="I204" s="15">
        <v>-507.45</v>
      </c>
      <c r="J204" s="77">
        <v>2</v>
      </c>
      <c r="K204" s="92"/>
    </row>
    <row r="205" spans="1:11" ht="20.399999999999999" x14ac:dyDescent="0.25">
      <c r="A205" s="14" t="s">
        <v>2997</v>
      </c>
      <c r="B205" s="14" t="s">
        <v>3618</v>
      </c>
      <c r="C205" s="14" t="s">
        <v>3431</v>
      </c>
      <c r="D205" s="16">
        <v>45951</v>
      </c>
      <c r="E205" s="16"/>
      <c r="F205" s="14" t="s">
        <v>3115</v>
      </c>
      <c r="G205" s="14"/>
      <c r="H205" s="14" t="s">
        <v>3116</v>
      </c>
      <c r="I205" s="15">
        <v>79.2</v>
      </c>
      <c r="J205" s="77">
        <v>2</v>
      </c>
      <c r="K205" s="92"/>
    </row>
    <row r="206" spans="1:11" ht="20.399999999999999" x14ac:dyDescent="0.25">
      <c r="A206" s="14" t="s">
        <v>2997</v>
      </c>
      <c r="B206" s="329" t="s">
        <v>3769</v>
      </c>
      <c r="C206" s="14">
        <v>3806700001</v>
      </c>
      <c r="D206" s="16">
        <v>45954</v>
      </c>
      <c r="E206" s="16"/>
      <c r="F206" s="14" t="s">
        <v>3118</v>
      </c>
      <c r="G206" s="14" t="s">
        <v>3119</v>
      </c>
      <c r="H206" s="14" t="s">
        <v>3120</v>
      </c>
      <c r="I206" s="15">
        <v>323.95</v>
      </c>
      <c r="J206" s="77">
        <v>2</v>
      </c>
      <c r="K206" s="92"/>
    </row>
    <row r="207" spans="1:11" ht="30.6" x14ac:dyDescent="0.25">
      <c r="A207" s="14" t="s">
        <v>2997</v>
      </c>
      <c r="B207" s="14" t="s">
        <v>3619</v>
      </c>
      <c r="C207" s="14" t="s">
        <v>3431</v>
      </c>
      <c r="D207" s="16">
        <v>45954</v>
      </c>
      <c r="E207" s="16"/>
      <c r="F207" s="14" t="s">
        <v>3121</v>
      </c>
      <c r="G207" s="14"/>
      <c r="H207" s="14" t="s">
        <v>3122</v>
      </c>
      <c r="I207" s="15">
        <v>79.2</v>
      </c>
      <c r="J207" s="77">
        <v>2</v>
      </c>
      <c r="K207" s="92"/>
    </row>
    <row r="208" spans="1:11" ht="20.399999999999999" x14ac:dyDescent="0.25">
      <c r="A208" s="14" t="s">
        <v>2997</v>
      </c>
      <c r="B208" s="14" t="s">
        <v>3599</v>
      </c>
      <c r="C208" s="14" t="s">
        <v>3431</v>
      </c>
      <c r="D208" s="16">
        <v>45954</v>
      </c>
      <c r="E208" s="16"/>
      <c r="F208" s="14" t="s">
        <v>3123</v>
      </c>
      <c r="G208" s="14"/>
      <c r="H208" s="14" t="s">
        <v>3124</v>
      </c>
      <c r="I208" s="15">
        <v>26.31</v>
      </c>
      <c r="J208" s="77">
        <v>2</v>
      </c>
      <c r="K208" s="92"/>
    </row>
    <row r="209" spans="1:11" ht="20.399999999999999" x14ac:dyDescent="0.25">
      <c r="A209" s="14" t="s">
        <v>2997</v>
      </c>
      <c r="B209" s="14" t="s">
        <v>3620</v>
      </c>
      <c r="C209" s="14" t="s">
        <v>3431</v>
      </c>
      <c r="D209" s="16">
        <v>45954</v>
      </c>
      <c r="E209" s="16"/>
      <c r="F209" s="14" t="s">
        <v>3125</v>
      </c>
      <c r="G209" s="14"/>
      <c r="H209" s="14" t="s">
        <v>3102</v>
      </c>
      <c r="I209" s="15">
        <v>63.26</v>
      </c>
      <c r="J209" s="77">
        <v>2</v>
      </c>
      <c r="K209" s="92"/>
    </row>
    <row r="210" spans="1:11" ht="61.2" x14ac:dyDescent="0.25">
      <c r="A210" s="14" t="s">
        <v>2997</v>
      </c>
      <c r="B210" s="14" t="s">
        <v>3621</v>
      </c>
      <c r="C210" s="14" t="s">
        <v>3278</v>
      </c>
      <c r="D210" s="16">
        <v>45957</v>
      </c>
      <c r="E210" s="16"/>
      <c r="F210" s="14" t="s">
        <v>3126</v>
      </c>
      <c r="G210" s="14"/>
      <c r="H210" s="14" t="s">
        <v>3127</v>
      </c>
      <c r="I210" s="15">
        <v>3167.54</v>
      </c>
      <c r="J210" s="77">
        <v>2</v>
      </c>
      <c r="K210" s="92"/>
    </row>
    <row r="211" spans="1:11" ht="40.799999999999997" x14ac:dyDescent="0.25">
      <c r="A211" s="14" t="s">
        <v>2997</v>
      </c>
      <c r="B211" s="14" t="s">
        <v>3621</v>
      </c>
      <c r="C211" s="14" t="s">
        <v>3278</v>
      </c>
      <c r="D211" s="16">
        <v>45958</v>
      </c>
      <c r="E211" s="16">
        <v>45957</v>
      </c>
      <c r="F211" s="14" t="s">
        <v>3753</v>
      </c>
      <c r="G211" s="14"/>
      <c r="H211" s="14" t="s">
        <v>3127</v>
      </c>
      <c r="I211" s="15">
        <v>-1685.2</v>
      </c>
      <c r="J211" s="77">
        <v>2</v>
      </c>
      <c r="K211" s="92"/>
    </row>
    <row r="212" spans="1:11" ht="20.399999999999999" x14ac:dyDescent="0.25">
      <c r="A212" s="14" t="s">
        <v>2997</v>
      </c>
      <c r="B212" s="14" t="s">
        <v>3622</v>
      </c>
      <c r="C212" s="14" t="s">
        <v>3432</v>
      </c>
      <c r="D212" s="16">
        <v>45958</v>
      </c>
      <c r="E212" s="16"/>
      <c r="F212" s="14" t="s">
        <v>3128</v>
      </c>
      <c r="G212" s="14" t="s">
        <v>3001</v>
      </c>
      <c r="H212" s="14" t="s">
        <v>3002</v>
      </c>
      <c r="I212" s="15">
        <v>438.95</v>
      </c>
      <c r="J212" s="77">
        <v>2</v>
      </c>
      <c r="K212" s="92"/>
    </row>
    <row r="213" spans="1:11" ht="20.399999999999999" x14ac:dyDescent="0.25">
      <c r="A213" s="14" t="s">
        <v>2997</v>
      </c>
      <c r="B213" s="14" t="s">
        <v>3596</v>
      </c>
      <c r="C213" s="14" t="s">
        <v>3277</v>
      </c>
      <c r="D213" s="16">
        <v>45959</v>
      </c>
      <c r="E213" s="16"/>
      <c r="F213" s="14" t="s">
        <v>3129</v>
      </c>
      <c r="G213" s="14"/>
      <c r="H213" s="14" t="s">
        <v>3130</v>
      </c>
      <c r="I213" s="15">
        <v>889.62</v>
      </c>
      <c r="J213" s="77">
        <v>2</v>
      </c>
      <c r="K213" s="92"/>
    </row>
    <row r="214" spans="1:11" ht="40.799999999999997" x14ac:dyDescent="0.25">
      <c r="A214" s="14" t="s">
        <v>2997</v>
      </c>
      <c r="B214" s="14" t="s">
        <v>3621</v>
      </c>
      <c r="C214" s="14" t="s">
        <v>3278</v>
      </c>
      <c r="D214" s="16">
        <v>45987</v>
      </c>
      <c r="E214" s="16">
        <v>45957</v>
      </c>
      <c r="F214" s="14" t="s">
        <v>3748</v>
      </c>
      <c r="G214" s="14"/>
      <c r="H214" s="14" t="s">
        <v>3309</v>
      </c>
      <c r="I214" s="15">
        <v>-766.8</v>
      </c>
      <c r="J214" s="77">
        <v>2</v>
      </c>
      <c r="K214" s="92"/>
    </row>
    <row r="215" spans="1:11" ht="40.799999999999997" x14ac:dyDescent="0.25">
      <c r="A215" s="14" t="s">
        <v>2997</v>
      </c>
      <c r="B215" s="14" t="s">
        <v>3770</v>
      </c>
      <c r="C215" s="14" t="s">
        <v>3448</v>
      </c>
      <c r="D215" s="16">
        <v>45993</v>
      </c>
      <c r="E215" s="16">
        <v>46111</v>
      </c>
      <c r="F215" s="14" t="s">
        <v>3747</v>
      </c>
      <c r="G215" s="14"/>
      <c r="H215" s="14" t="s">
        <v>3447</v>
      </c>
      <c r="I215" s="15">
        <v>557.74</v>
      </c>
      <c r="J215" s="77">
        <v>2</v>
      </c>
      <c r="K215" s="92"/>
    </row>
    <row r="216" spans="1:11" ht="30.6" x14ac:dyDescent="0.25">
      <c r="A216" s="14" t="s">
        <v>2997</v>
      </c>
      <c r="B216" s="14" t="s">
        <v>3771</v>
      </c>
      <c r="C216" s="14" t="s">
        <v>3450</v>
      </c>
      <c r="D216" s="16">
        <v>45993</v>
      </c>
      <c r="E216" s="16">
        <v>46111</v>
      </c>
      <c r="F216" s="14" t="s">
        <v>3749</v>
      </c>
      <c r="G216" s="14"/>
      <c r="H216" s="14" t="s">
        <v>3449</v>
      </c>
      <c r="I216" s="15">
        <v>113.13</v>
      </c>
      <c r="J216" s="77">
        <v>2</v>
      </c>
      <c r="K216" s="92"/>
    </row>
    <row r="217" spans="1:11" ht="40.799999999999997" x14ac:dyDescent="0.25">
      <c r="A217" s="14" t="s">
        <v>2997</v>
      </c>
      <c r="B217" s="14" t="s">
        <v>3604</v>
      </c>
      <c r="C217" s="14" t="s">
        <v>3281</v>
      </c>
      <c r="D217" s="16">
        <v>45995</v>
      </c>
      <c r="E217" s="16">
        <v>45932</v>
      </c>
      <c r="F217" s="14" t="s">
        <v>3750</v>
      </c>
      <c r="G217" s="14" t="s">
        <v>3001</v>
      </c>
      <c r="H217" s="14" t="s">
        <v>3002</v>
      </c>
      <c r="I217" s="15">
        <f>-1032.72</f>
        <v>-1032.72</v>
      </c>
      <c r="J217" s="77">
        <v>2</v>
      </c>
      <c r="K217" s="92"/>
    </row>
    <row r="218" spans="1:11" ht="20.399999999999999" x14ac:dyDescent="0.25">
      <c r="A218" s="14" t="s">
        <v>2997</v>
      </c>
      <c r="B218" s="14" t="s">
        <v>3625</v>
      </c>
      <c r="C218" s="14" t="s">
        <v>3380</v>
      </c>
      <c r="D218" s="16">
        <v>46000</v>
      </c>
      <c r="E218" s="16"/>
      <c r="F218" s="14" t="s">
        <v>3751</v>
      </c>
      <c r="G218" s="14" t="s">
        <v>3406</v>
      </c>
      <c r="H218" s="14" t="s">
        <v>3347</v>
      </c>
      <c r="I218" s="15">
        <v>2675.25</v>
      </c>
      <c r="J218" s="77">
        <v>2</v>
      </c>
      <c r="K218" s="92"/>
    </row>
    <row r="219" spans="1:11" ht="20.399999999999999" x14ac:dyDescent="0.25">
      <c r="A219" s="14" t="s">
        <v>2997</v>
      </c>
      <c r="B219" s="14" t="s">
        <v>3624</v>
      </c>
      <c r="C219" s="14" t="s">
        <v>3381</v>
      </c>
      <c r="D219" s="16">
        <v>46000</v>
      </c>
      <c r="E219" s="16"/>
      <c r="F219" s="14" t="s">
        <v>3752</v>
      </c>
      <c r="G219" s="14" t="s">
        <v>3406</v>
      </c>
      <c r="H219" s="14" t="s">
        <v>3348</v>
      </c>
      <c r="I219" s="15">
        <v>300</v>
      </c>
      <c r="J219" s="77">
        <v>2</v>
      </c>
      <c r="K219" s="92"/>
    </row>
    <row r="220" spans="1:11" ht="40.799999999999997" x14ac:dyDescent="0.25">
      <c r="A220" s="14" t="s">
        <v>2997</v>
      </c>
      <c r="B220" s="14" t="s">
        <v>3626</v>
      </c>
      <c r="C220" s="14" t="s">
        <v>3226</v>
      </c>
      <c r="D220" s="16">
        <v>46006</v>
      </c>
      <c r="E220" s="16"/>
      <c r="F220" s="14" t="s">
        <v>3323</v>
      </c>
      <c r="G220" s="14" t="s">
        <v>3285</v>
      </c>
      <c r="H220" s="14" t="s">
        <v>3256</v>
      </c>
      <c r="I220" s="15">
        <v>74.400000000000006</v>
      </c>
      <c r="J220" s="77">
        <v>2</v>
      </c>
      <c r="K220" s="92"/>
    </row>
    <row r="221" spans="1:11" ht="30.6" x14ac:dyDescent="0.25">
      <c r="A221" s="14" t="s">
        <v>2997</v>
      </c>
      <c r="B221" s="14" t="s">
        <v>3626</v>
      </c>
      <c r="C221" s="14" t="s">
        <v>3226</v>
      </c>
      <c r="D221" s="16">
        <v>46006</v>
      </c>
      <c r="E221" s="16"/>
      <c r="F221" s="14" t="s">
        <v>3324</v>
      </c>
      <c r="G221" s="14" t="s">
        <v>3413</v>
      </c>
      <c r="H221" s="14" t="s">
        <v>3357</v>
      </c>
      <c r="I221" s="15">
        <v>148.80000000000001</v>
      </c>
      <c r="J221" s="77">
        <v>2</v>
      </c>
      <c r="K221" s="92"/>
    </row>
    <row r="222" spans="1:11" ht="30.6" x14ac:dyDescent="0.25">
      <c r="A222" s="14" t="s">
        <v>2997</v>
      </c>
      <c r="B222" s="14" t="s">
        <v>3626</v>
      </c>
      <c r="C222" s="14" t="s">
        <v>3226</v>
      </c>
      <c r="D222" s="16">
        <v>46006</v>
      </c>
      <c r="E222" s="16"/>
      <c r="F222" s="14" t="s">
        <v>3325</v>
      </c>
      <c r="G222" s="14" t="s">
        <v>3407</v>
      </c>
      <c r="H222" s="14" t="s">
        <v>3358</v>
      </c>
      <c r="I222" s="15">
        <v>139.5</v>
      </c>
      <c r="J222" s="77">
        <v>2</v>
      </c>
      <c r="K222" s="92"/>
    </row>
    <row r="223" spans="1:11" ht="20.399999999999999" x14ac:dyDescent="0.25">
      <c r="A223" s="14" t="s">
        <v>2997</v>
      </c>
      <c r="B223" s="14" t="s">
        <v>3626</v>
      </c>
      <c r="C223" s="14" t="s">
        <v>3226</v>
      </c>
      <c r="D223" s="16">
        <v>46006</v>
      </c>
      <c r="E223" s="16"/>
      <c r="F223" s="14" t="s">
        <v>3326</v>
      </c>
      <c r="G223" s="14" t="s">
        <v>3414</v>
      </c>
      <c r="H223" s="14" t="s">
        <v>3359</v>
      </c>
      <c r="I223" s="15">
        <v>18.600000000000001</v>
      </c>
      <c r="J223" s="77">
        <v>2</v>
      </c>
      <c r="K223" s="92"/>
    </row>
    <row r="224" spans="1:11" ht="30.6" x14ac:dyDescent="0.25">
      <c r="A224" s="14" t="s">
        <v>2997</v>
      </c>
      <c r="B224" s="14" t="s">
        <v>3626</v>
      </c>
      <c r="C224" s="14" t="s">
        <v>3226</v>
      </c>
      <c r="D224" s="16">
        <v>46006</v>
      </c>
      <c r="E224" s="16"/>
      <c r="F224" s="14" t="s">
        <v>3327</v>
      </c>
      <c r="G224" s="14" t="s">
        <v>3415</v>
      </c>
      <c r="H224" s="14" t="s">
        <v>3360</v>
      </c>
      <c r="I224" s="15">
        <v>260.39999999999998</v>
      </c>
      <c r="J224" s="77">
        <v>2</v>
      </c>
      <c r="K224" s="92"/>
    </row>
    <row r="225" spans="1:11" ht="40.799999999999997" x14ac:dyDescent="0.25">
      <c r="A225" s="14" t="s">
        <v>2997</v>
      </c>
      <c r="B225" s="14" t="s">
        <v>3626</v>
      </c>
      <c r="C225" s="14" t="s">
        <v>3226</v>
      </c>
      <c r="D225" s="16">
        <v>46006</v>
      </c>
      <c r="E225" s="16"/>
      <c r="F225" s="14" t="s">
        <v>3328</v>
      </c>
      <c r="G225" s="14" t="s">
        <v>3086</v>
      </c>
      <c r="H225" s="14" t="s">
        <v>3263</v>
      </c>
      <c r="I225" s="15">
        <v>74.400000000000006</v>
      </c>
      <c r="J225" s="77">
        <v>2</v>
      </c>
      <c r="K225" s="92"/>
    </row>
    <row r="226" spans="1:11" ht="30.6" x14ac:dyDescent="0.25">
      <c r="A226" s="14" t="s">
        <v>2997</v>
      </c>
      <c r="B226" s="14" t="s">
        <v>3626</v>
      </c>
      <c r="C226" s="14" t="s">
        <v>3226</v>
      </c>
      <c r="D226" s="16">
        <v>46006</v>
      </c>
      <c r="E226" s="16"/>
      <c r="F226" s="14" t="s">
        <v>3329</v>
      </c>
      <c r="G226" s="14" t="s">
        <v>3294</v>
      </c>
      <c r="H226" s="14" t="s">
        <v>3266</v>
      </c>
      <c r="I226" s="15">
        <v>18.600000000000001</v>
      </c>
      <c r="J226" s="77">
        <v>2</v>
      </c>
      <c r="K226" s="92"/>
    </row>
    <row r="227" spans="1:11" ht="30.6" x14ac:dyDescent="0.25">
      <c r="A227" s="14" t="s">
        <v>2997</v>
      </c>
      <c r="B227" s="14" t="s">
        <v>3626</v>
      </c>
      <c r="C227" s="14" t="s">
        <v>3388</v>
      </c>
      <c r="D227" s="16">
        <v>46007</v>
      </c>
      <c r="E227" s="16"/>
      <c r="F227" s="14" t="s">
        <v>3331</v>
      </c>
      <c r="G227" s="14" t="s">
        <v>3285</v>
      </c>
      <c r="H227" s="14" t="s">
        <v>3343</v>
      </c>
      <c r="I227" s="15">
        <v>37.200000000000003</v>
      </c>
      <c r="J227" s="77">
        <v>2</v>
      </c>
      <c r="K227" s="92"/>
    </row>
    <row r="228" spans="1:11" ht="30.6" x14ac:dyDescent="0.25">
      <c r="A228" s="14" t="s">
        <v>2997</v>
      </c>
      <c r="B228" s="14" t="s">
        <v>3626</v>
      </c>
      <c r="C228" s="14" t="s">
        <v>3388</v>
      </c>
      <c r="D228" s="16">
        <v>46007</v>
      </c>
      <c r="E228" s="16"/>
      <c r="F228" s="14" t="s">
        <v>3332</v>
      </c>
      <c r="G228" s="14" t="s">
        <v>3413</v>
      </c>
      <c r="H228" s="14" t="s">
        <v>3357</v>
      </c>
      <c r="I228" s="15">
        <v>65.099999999999994</v>
      </c>
      <c r="J228" s="77">
        <v>2</v>
      </c>
      <c r="K228" s="92"/>
    </row>
    <row r="229" spans="1:11" ht="30.6" x14ac:dyDescent="0.25">
      <c r="A229" s="14" t="s">
        <v>2997</v>
      </c>
      <c r="B229" s="14" t="s">
        <v>3626</v>
      </c>
      <c r="C229" s="14" t="s">
        <v>3388</v>
      </c>
      <c r="D229" s="16">
        <v>46007</v>
      </c>
      <c r="E229" s="16"/>
      <c r="F229" s="14" t="s">
        <v>3333</v>
      </c>
      <c r="G229" s="14" t="s">
        <v>3294</v>
      </c>
      <c r="H229" s="14" t="s">
        <v>3266</v>
      </c>
      <c r="I229" s="15">
        <v>9.3000000000000007</v>
      </c>
      <c r="J229" s="77">
        <v>2</v>
      </c>
      <c r="K229" s="92"/>
    </row>
    <row r="230" spans="1:11" ht="30.6" x14ac:dyDescent="0.25">
      <c r="A230" s="14" t="s">
        <v>2997</v>
      </c>
      <c r="B230" s="14" t="s">
        <v>3626</v>
      </c>
      <c r="C230" s="14" t="s">
        <v>3388</v>
      </c>
      <c r="D230" s="16">
        <v>46007</v>
      </c>
      <c r="E230" s="16"/>
      <c r="F230" s="14" t="s">
        <v>3334</v>
      </c>
      <c r="G230" s="14" t="s">
        <v>3415</v>
      </c>
      <c r="H230" s="14" t="s">
        <v>3363</v>
      </c>
      <c r="I230" s="15">
        <v>111.6</v>
      </c>
      <c r="J230" s="77">
        <v>2</v>
      </c>
      <c r="K230" s="92"/>
    </row>
    <row r="231" spans="1:11" ht="30.6" x14ac:dyDescent="0.25">
      <c r="A231" s="14" t="s">
        <v>2997</v>
      </c>
      <c r="B231" s="14" t="s">
        <v>3626</v>
      </c>
      <c r="C231" s="14" t="s">
        <v>3388</v>
      </c>
      <c r="D231" s="16">
        <v>46007</v>
      </c>
      <c r="E231" s="16"/>
      <c r="F231" s="14" t="s">
        <v>3335</v>
      </c>
      <c r="G231" s="14" t="s">
        <v>3086</v>
      </c>
      <c r="H231" s="14" t="s">
        <v>3263</v>
      </c>
      <c r="I231" s="15">
        <v>37.200000000000003</v>
      </c>
      <c r="J231" s="77">
        <v>2</v>
      </c>
      <c r="K231" s="92"/>
    </row>
    <row r="232" spans="1:11" ht="40.799999999999997" x14ac:dyDescent="0.25">
      <c r="A232" s="14" t="s">
        <v>2997</v>
      </c>
      <c r="B232" s="14" t="s">
        <v>3591</v>
      </c>
      <c r="C232" s="14" t="s">
        <v>3399</v>
      </c>
      <c r="D232" s="16">
        <v>46009</v>
      </c>
      <c r="E232" s="16">
        <v>45901</v>
      </c>
      <c r="F232" s="14" t="s">
        <v>3623</v>
      </c>
      <c r="G232" s="14" t="s">
        <v>708</v>
      </c>
      <c r="H232" s="14" t="s">
        <v>3058</v>
      </c>
      <c r="I232" s="15">
        <f>-700</f>
        <v>-700</v>
      </c>
      <c r="J232" s="77">
        <v>2</v>
      </c>
      <c r="K232" s="92"/>
    </row>
    <row r="233" spans="1:11" ht="20.399999999999999" x14ac:dyDescent="0.25">
      <c r="A233" s="14" t="s">
        <v>2997</v>
      </c>
      <c r="B233" s="14" t="s">
        <v>3628</v>
      </c>
      <c r="C233" s="14" t="s">
        <v>3395</v>
      </c>
      <c r="D233" s="16">
        <v>46013</v>
      </c>
      <c r="E233" s="16"/>
      <c r="F233" s="14" t="s">
        <v>3627</v>
      </c>
      <c r="G233" s="14" t="s">
        <v>3421</v>
      </c>
      <c r="H233" s="14" t="s">
        <v>3372</v>
      </c>
      <c r="I233" s="15">
        <v>94.72</v>
      </c>
      <c r="J233" s="77">
        <v>2</v>
      </c>
      <c r="K233" s="92"/>
    </row>
    <row r="234" spans="1:11" ht="13.2" x14ac:dyDescent="0.25">
      <c r="A234" s="14" t="s">
        <v>2997</v>
      </c>
      <c r="B234" s="14" t="s">
        <v>3519</v>
      </c>
      <c r="C234" s="14" t="s">
        <v>3152</v>
      </c>
      <c r="D234" s="16">
        <v>45863</v>
      </c>
      <c r="E234" s="16"/>
      <c r="F234" s="14" t="s">
        <v>3131</v>
      </c>
      <c r="G234" s="14" t="s">
        <v>3132</v>
      </c>
      <c r="H234" s="14" t="s">
        <v>3133</v>
      </c>
      <c r="I234" s="15">
        <v>840.75</v>
      </c>
      <c r="J234" s="77">
        <v>3</v>
      </c>
      <c r="K234" s="92"/>
    </row>
    <row r="235" spans="1:11" ht="20.399999999999999" x14ac:dyDescent="0.25">
      <c r="A235" s="14" t="s">
        <v>2997</v>
      </c>
      <c r="B235" s="14"/>
      <c r="C235" s="14" t="s">
        <v>3453</v>
      </c>
      <c r="D235" s="16">
        <v>45874</v>
      </c>
      <c r="E235" s="16">
        <v>46111</v>
      </c>
      <c r="F235" s="14" t="s">
        <v>3452</v>
      </c>
      <c r="G235" s="14">
        <v>55179444</v>
      </c>
      <c r="H235" s="14" t="s">
        <v>3451</v>
      </c>
      <c r="I235" s="15">
        <v>630</v>
      </c>
      <c r="J235" s="77">
        <v>3</v>
      </c>
      <c r="K235" s="92"/>
    </row>
    <row r="236" spans="1:11" ht="20.399999999999999" x14ac:dyDescent="0.25">
      <c r="A236" s="14" t="s">
        <v>2997</v>
      </c>
      <c r="B236" s="14" t="s">
        <v>3629</v>
      </c>
      <c r="C236" s="14" t="s">
        <v>3169</v>
      </c>
      <c r="D236" s="16">
        <v>45880</v>
      </c>
      <c r="E236" s="16"/>
      <c r="F236" s="14" t="s">
        <v>3134</v>
      </c>
      <c r="G236" s="14" t="s">
        <v>3135</v>
      </c>
      <c r="H236" s="14" t="s">
        <v>3136</v>
      </c>
      <c r="I236" s="15">
        <v>286.7</v>
      </c>
      <c r="J236" s="77">
        <v>3</v>
      </c>
      <c r="K236" s="92"/>
    </row>
    <row r="237" spans="1:11" ht="30.6" x14ac:dyDescent="0.25">
      <c r="A237" s="14" t="s">
        <v>2997</v>
      </c>
      <c r="B237" s="14" t="s">
        <v>3630</v>
      </c>
      <c r="C237" s="14" t="s">
        <v>3178</v>
      </c>
      <c r="D237" s="16">
        <v>45887</v>
      </c>
      <c r="E237" s="16"/>
      <c r="F237" s="14" t="s">
        <v>3137</v>
      </c>
      <c r="G237" s="14" t="s">
        <v>3138</v>
      </c>
      <c r="H237" s="14" t="s">
        <v>3139</v>
      </c>
      <c r="I237" s="15">
        <v>1000</v>
      </c>
      <c r="J237" s="77">
        <v>3</v>
      </c>
      <c r="K237" s="92"/>
    </row>
    <row r="238" spans="1:11" ht="30.6" x14ac:dyDescent="0.25">
      <c r="A238" s="14" t="s">
        <v>2997</v>
      </c>
      <c r="B238" s="14" t="s">
        <v>3631</v>
      </c>
      <c r="C238" s="14" t="s">
        <v>3422</v>
      </c>
      <c r="D238" s="16">
        <v>45889</v>
      </c>
      <c r="E238" s="16"/>
      <c r="F238" s="14" t="s">
        <v>3140</v>
      </c>
      <c r="G238" s="14"/>
      <c r="H238" s="14" t="s">
        <v>3141</v>
      </c>
      <c r="I238" s="15">
        <v>73.25</v>
      </c>
      <c r="J238" s="77">
        <v>3</v>
      </c>
      <c r="K238" s="92"/>
    </row>
    <row r="239" spans="1:11" ht="20.399999999999999" x14ac:dyDescent="0.25">
      <c r="A239" s="14" t="s">
        <v>2997</v>
      </c>
      <c r="B239" s="14" t="s">
        <v>3632</v>
      </c>
      <c r="C239" s="14" t="s">
        <v>3187</v>
      </c>
      <c r="D239" s="16">
        <v>45889</v>
      </c>
      <c r="E239" s="16"/>
      <c r="F239" s="14" t="s">
        <v>3142</v>
      </c>
      <c r="G239" s="14" t="s">
        <v>3421</v>
      </c>
      <c r="H239" s="14" t="s">
        <v>3076</v>
      </c>
      <c r="I239" s="15">
        <v>100</v>
      </c>
      <c r="J239" s="77">
        <v>3</v>
      </c>
      <c r="K239" s="92"/>
    </row>
    <row r="240" spans="1:11" ht="30.6" x14ac:dyDescent="0.25">
      <c r="A240" s="14" t="s">
        <v>2997</v>
      </c>
      <c r="B240" s="14" t="s">
        <v>3633</v>
      </c>
      <c r="C240" s="14" t="s">
        <v>3190</v>
      </c>
      <c r="D240" s="16">
        <v>45889</v>
      </c>
      <c r="E240" s="16"/>
      <c r="F240" s="14" t="s">
        <v>3143</v>
      </c>
      <c r="G240" s="14">
        <v>31933751</v>
      </c>
      <c r="H240" s="14" t="s">
        <v>3141</v>
      </c>
      <c r="I240" s="15">
        <v>347.88</v>
      </c>
      <c r="J240" s="77">
        <v>3</v>
      </c>
      <c r="K240" s="92"/>
    </row>
    <row r="241" spans="1:11" ht="20.399999999999999" x14ac:dyDescent="0.25">
      <c r="A241" s="14" t="s">
        <v>2997</v>
      </c>
      <c r="B241" s="14" t="s">
        <v>3789</v>
      </c>
      <c r="C241" s="14" t="s">
        <v>3196</v>
      </c>
      <c r="D241" s="16">
        <v>45904</v>
      </c>
      <c r="E241" s="16"/>
      <c r="F241" s="14" t="s">
        <v>3765</v>
      </c>
      <c r="G241" s="14" t="s">
        <v>3144</v>
      </c>
      <c r="H241" s="14" t="s">
        <v>3145</v>
      </c>
      <c r="I241" s="15">
        <v>4432</v>
      </c>
      <c r="J241" s="77">
        <v>3</v>
      </c>
      <c r="K241" s="92"/>
    </row>
    <row r="242" spans="1:11" ht="20.399999999999999" x14ac:dyDescent="0.25">
      <c r="A242" s="14" t="s">
        <v>2997</v>
      </c>
      <c r="B242" s="14" t="s">
        <v>3634</v>
      </c>
      <c r="C242" s="14" t="s">
        <v>3198</v>
      </c>
      <c r="D242" s="16">
        <v>45904</v>
      </c>
      <c r="E242" s="16"/>
      <c r="F242" s="14" t="s">
        <v>3147</v>
      </c>
      <c r="G242" s="14" t="s">
        <v>3148</v>
      </c>
      <c r="H242" s="14" t="s">
        <v>3149</v>
      </c>
      <c r="I242" s="15">
        <v>140</v>
      </c>
      <c r="J242" s="77">
        <v>3</v>
      </c>
      <c r="K242" s="92"/>
    </row>
    <row r="243" spans="1:11" ht="30.6" x14ac:dyDescent="0.25">
      <c r="A243" s="14" t="s">
        <v>2997</v>
      </c>
      <c r="B243" s="14" t="s">
        <v>3635</v>
      </c>
      <c r="C243" s="14" t="s">
        <v>3427</v>
      </c>
      <c r="D243" s="16">
        <v>45916</v>
      </c>
      <c r="E243" s="16"/>
      <c r="F243" s="14" t="s">
        <v>3151</v>
      </c>
      <c r="G243" s="14"/>
      <c r="H243" s="14"/>
      <c r="I243" s="15">
        <v>907.56</v>
      </c>
      <c r="J243" s="77">
        <v>3</v>
      </c>
      <c r="K243" s="92"/>
    </row>
    <row r="244" spans="1:11" ht="20.399999999999999" x14ac:dyDescent="0.25">
      <c r="A244" s="14" t="s">
        <v>2997</v>
      </c>
      <c r="B244" s="14" t="s">
        <v>3636</v>
      </c>
      <c r="C244" s="14" t="s">
        <v>3427</v>
      </c>
      <c r="D244" s="16">
        <v>45922</v>
      </c>
      <c r="E244" s="16"/>
      <c r="F244" s="14" t="s">
        <v>3153</v>
      </c>
      <c r="G244" s="14"/>
      <c r="H244" s="14" t="s">
        <v>3154</v>
      </c>
      <c r="I244" s="15">
        <v>62.31</v>
      </c>
      <c r="J244" s="77">
        <v>3</v>
      </c>
      <c r="K244" s="92"/>
    </row>
    <row r="245" spans="1:11" ht="20.399999999999999" x14ac:dyDescent="0.25">
      <c r="A245" s="14" t="s">
        <v>2997</v>
      </c>
      <c r="B245" s="14" t="s">
        <v>3637</v>
      </c>
      <c r="C245" s="14" t="s">
        <v>3427</v>
      </c>
      <c r="D245" s="16">
        <v>45922</v>
      </c>
      <c r="E245" s="16"/>
      <c r="F245" s="14" t="s">
        <v>3153</v>
      </c>
      <c r="G245" s="14"/>
      <c r="H245" s="14" t="s">
        <v>3156</v>
      </c>
      <c r="I245" s="15">
        <v>165.91</v>
      </c>
      <c r="J245" s="77">
        <v>3</v>
      </c>
      <c r="K245" s="92"/>
    </row>
    <row r="246" spans="1:11" ht="20.399999999999999" x14ac:dyDescent="0.25">
      <c r="A246" s="14" t="s">
        <v>2997</v>
      </c>
      <c r="B246" s="14" t="s">
        <v>3638</v>
      </c>
      <c r="C246" s="14" t="s">
        <v>3649</v>
      </c>
      <c r="D246" s="16">
        <v>45922</v>
      </c>
      <c r="E246" s="16"/>
      <c r="F246" s="14" t="s">
        <v>3153</v>
      </c>
      <c r="G246" s="14"/>
      <c r="H246" s="14" t="s">
        <v>3157</v>
      </c>
      <c r="I246" s="15">
        <v>6.83</v>
      </c>
      <c r="J246" s="77">
        <v>3</v>
      </c>
      <c r="K246" s="92"/>
    </row>
    <row r="247" spans="1:11" ht="20.399999999999999" x14ac:dyDescent="0.25">
      <c r="A247" s="14" t="s">
        <v>2997</v>
      </c>
      <c r="B247" s="14" t="s">
        <v>3639</v>
      </c>
      <c r="C247" s="14" t="s">
        <v>3648</v>
      </c>
      <c r="D247" s="16">
        <v>45922</v>
      </c>
      <c r="E247" s="16"/>
      <c r="F247" s="14" t="s">
        <v>3153</v>
      </c>
      <c r="G247" s="14"/>
      <c r="H247" s="14" t="s">
        <v>3159</v>
      </c>
      <c r="I247" s="15">
        <v>21.01</v>
      </c>
      <c r="J247" s="77">
        <v>3</v>
      </c>
      <c r="K247" s="92"/>
    </row>
    <row r="248" spans="1:11" ht="20.399999999999999" x14ac:dyDescent="0.25">
      <c r="A248" s="14" t="s">
        <v>2997</v>
      </c>
      <c r="B248" s="14" t="s">
        <v>3640</v>
      </c>
      <c r="C248" s="14" t="s">
        <v>3647</v>
      </c>
      <c r="D248" s="16">
        <v>45922</v>
      </c>
      <c r="E248" s="16"/>
      <c r="F248" s="14" t="s">
        <v>3153</v>
      </c>
      <c r="G248" s="14"/>
      <c r="H248" s="14" t="s">
        <v>3161</v>
      </c>
      <c r="I248" s="15">
        <v>13.11</v>
      </c>
      <c r="J248" s="77">
        <v>3</v>
      </c>
      <c r="K248" s="92"/>
    </row>
    <row r="249" spans="1:11" ht="20.399999999999999" x14ac:dyDescent="0.25">
      <c r="A249" s="14" t="s">
        <v>2997</v>
      </c>
      <c r="B249" s="14" t="s">
        <v>3519</v>
      </c>
      <c r="C249" s="14" t="s">
        <v>3152</v>
      </c>
      <c r="D249" s="16">
        <v>45931</v>
      </c>
      <c r="E249" s="16"/>
      <c r="F249" s="14" t="s">
        <v>3162</v>
      </c>
      <c r="G249" s="14" t="s">
        <v>3132</v>
      </c>
      <c r="H249" s="14" t="s">
        <v>3133</v>
      </c>
      <c r="I249" s="15">
        <v>360</v>
      </c>
      <c r="J249" s="77">
        <v>3</v>
      </c>
      <c r="K249" s="92"/>
    </row>
    <row r="250" spans="1:11" ht="20.399999999999999" x14ac:dyDescent="0.25">
      <c r="A250" s="14" t="s">
        <v>2997</v>
      </c>
      <c r="B250" s="14" t="s">
        <v>3641</v>
      </c>
      <c r="C250" s="14" t="s">
        <v>3276</v>
      </c>
      <c r="D250" s="16">
        <v>45936</v>
      </c>
      <c r="E250" s="16"/>
      <c r="F250" s="14" t="s">
        <v>3164</v>
      </c>
      <c r="G250" s="14"/>
      <c r="H250" s="14" t="s">
        <v>3165</v>
      </c>
      <c r="I250" s="15">
        <v>1000</v>
      </c>
      <c r="J250" s="77">
        <v>3</v>
      </c>
      <c r="K250" s="92"/>
    </row>
    <row r="251" spans="1:11" ht="20.399999999999999" x14ac:dyDescent="0.25">
      <c r="A251" s="14" t="s">
        <v>2997</v>
      </c>
      <c r="B251" s="14" t="s">
        <v>3642</v>
      </c>
      <c r="C251" s="14" t="s">
        <v>3274</v>
      </c>
      <c r="D251" s="16">
        <v>45936</v>
      </c>
      <c r="E251" s="16"/>
      <c r="F251" s="14" t="s">
        <v>3166</v>
      </c>
      <c r="G251" s="14"/>
      <c r="H251" s="14" t="s">
        <v>3114</v>
      </c>
      <c r="I251" s="15">
        <v>2481</v>
      </c>
      <c r="J251" s="77">
        <v>3</v>
      </c>
      <c r="K251" s="92"/>
    </row>
    <row r="252" spans="1:11" ht="20.399999999999999" x14ac:dyDescent="0.25">
      <c r="A252" s="14" t="s">
        <v>2997</v>
      </c>
      <c r="B252" s="14" t="s">
        <v>3643</v>
      </c>
      <c r="C252" s="14" t="s">
        <v>3234</v>
      </c>
      <c r="D252" s="16">
        <v>45937</v>
      </c>
      <c r="E252" s="16"/>
      <c r="F252" s="14" t="s">
        <v>3168</v>
      </c>
      <c r="G252" s="14"/>
      <c r="H252" s="14" t="s">
        <v>3100</v>
      </c>
      <c r="I252" s="15">
        <v>4500</v>
      </c>
      <c r="J252" s="77">
        <v>3</v>
      </c>
      <c r="K252" s="92"/>
    </row>
    <row r="253" spans="1:11" ht="20.399999999999999" x14ac:dyDescent="0.25">
      <c r="A253" s="14" t="s">
        <v>2997</v>
      </c>
      <c r="B253" s="14" t="s">
        <v>3644</v>
      </c>
      <c r="C253" s="14" t="s">
        <v>3646</v>
      </c>
      <c r="D253" s="16">
        <v>45940</v>
      </c>
      <c r="E253" s="16"/>
      <c r="F253" s="14" t="s">
        <v>3170</v>
      </c>
      <c r="G253" s="14"/>
      <c r="H253" s="14" t="s">
        <v>3111</v>
      </c>
      <c r="I253" s="15">
        <v>11.71</v>
      </c>
      <c r="J253" s="77">
        <v>3</v>
      </c>
      <c r="K253" s="92"/>
    </row>
    <row r="254" spans="1:11" ht="20.399999999999999" x14ac:dyDescent="0.25">
      <c r="A254" s="14" t="s">
        <v>2997</v>
      </c>
      <c r="B254" s="14" t="s">
        <v>3645</v>
      </c>
      <c r="C254" s="14" t="s">
        <v>3275</v>
      </c>
      <c r="D254" s="16">
        <v>45944</v>
      </c>
      <c r="E254" s="16"/>
      <c r="F254" s="14" t="s">
        <v>3172</v>
      </c>
      <c r="G254" s="14"/>
      <c r="H254" s="14" t="s">
        <v>3096</v>
      </c>
      <c r="I254" s="15">
        <v>3500</v>
      </c>
      <c r="J254" s="77">
        <v>3</v>
      </c>
      <c r="K254" s="92"/>
    </row>
    <row r="255" spans="1:11" ht="20.399999999999999" x14ac:dyDescent="0.25">
      <c r="A255" s="14" t="s">
        <v>2997</v>
      </c>
      <c r="B255" s="14" t="s">
        <v>3650</v>
      </c>
      <c r="C255" s="14" t="s">
        <v>3651</v>
      </c>
      <c r="D255" s="16">
        <v>45947</v>
      </c>
      <c r="E255" s="16"/>
      <c r="F255" s="14" t="s">
        <v>3173</v>
      </c>
      <c r="G255" s="14"/>
      <c r="H255" s="14" t="s">
        <v>3174</v>
      </c>
      <c r="I255" s="15">
        <v>19.899999999999999</v>
      </c>
      <c r="J255" s="77">
        <v>3</v>
      </c>
      <c r="K255" s="92"/>
    </row>
    <row r="256" spans="1:11" ht="20.399999999999999" x14ac:dyDescent="0.25">
      <c r="A256" s="14" t="s">
        <v>2997</v>
      </c>
      <c r="B256" s="14" t="s">
        <v>3652</v>
      </c>
      <c r="C256" s="14" t="s">
        <v>3653</v>
      </c>
      <c r="D256" s="16">
        <v>45947</v>
      </c>
      <c r="E256" s="16"/>
      <c r="F256" s="14" t="s">
        <v>3175</v>
      </c>
      <c r="G256" s="14"/>
      <c r="H256" s="14" t="s">
        <v>3103</v>
      </c>
      <c r="I256" s="15">
        <v>570.03</v>
      </c>
      <c r="J256" s="77">
        <v>3</v>
      </c>
      <c r="K256" s="92"/>
    </row>
    <row r="257" spans="1:11" ht="20.399999999999999" x14ac:dyDescent="0.25">
      <c r="A257" s="14" t="s">
        <v>2997</v>
      </c>
      <c r="B257" s="14" t="s">
        <v>3654</v>
      </c>
      <c r="C257" s="14" t="s">
        <v>3655</v>
      </c>
      <c r="D257" s="16">
        <v>45947</v>
      </c>
      <c r="E257" s="16"/>
      <c r="F257" s="14" t="s">
        <v>3176</v>
      </c>
      <c r="G257" s="14"/>
      <c r="H257" s="14" t="s">
        <v>3177</v>
      </c>
      <c r="I257" s="15">
        <v>64.5</v>
      </c>
      <c r="J257" s="77">
        <v>3</v>
      </c>
      <c r="K257" s="92"/>
    </row>
    <row r="258" spans="1:11" ht="20.399999999999999" x14ac:dyDescent="0.25">
      <c r="A258" s="14" t="s">
        <v>2997</v>
      </c>
      <c r="B258" s="14" t="s">
        <v>3642</v>
      </c>
      <c r="C258" s="14" t="s">
        <v>3274</v>
      </c>
      <c r="D258" s="16">
        <v>45954</v>
      </c>
      <c r="E258" s="16"/>
      <c r="F258" s="14" t="s">
        <v>3179</v>
      </c>
      <c r="G258" s="326"/>
      <c r="H258" s="14" t="s">
        <v>3114</v>
      </c>
      <c r="I258" s="15">
        <v>507.45</v>
      </c>
      <c r="J258" s="77">
        <v>3</v>
      </c>
      <c r="K258" s="92"/>
    </row>
    <row r="259" spans="1:11" ht="20.399999999999999" x14ac:dyDescent="0.25">
      <c r="A259" s="14" t="s">
        <v>2997</v>
      </c>
      <c r="B259" s="14" t="s">
        <v>3656</v>
      </c>
      <c r="C259" s="14" t="s">
        <v>3244</v>
      </c>
      <c r="D259" s="16">
        <v>45954</v>
      </c>
      <c r="E259" s="16"/>
      <c r="F259" s="14" t="s">
        <v>3181</v>
      </c>
      <c r="G259" s="14"/>
      <c r="H259" s="14" t="s">
        <v>3013</v>
      </c>
      <c r="I259" s="15">
        <v>3700</v>
      </c>
      <c r="J259" s="77">
        <v>3</v>
      </c>
      <c r="K259" s="92"/>
    </row>
    <row r="260" spans="1:11" ht="30.6" x14ac:dyDescent="0.25">
      <c r="A260" s="14" t="s">
        <v>2997</v>
      </c>
      <c r="B260" s="14" t="s">
        <v>3657</v>
      </c>
      <c r="C260" s="14" t="s">
        <v>3196</v>
      </c>
      <c r="D260" s="16">
        <v>45968</v>
      </c>
      <c r="E260" s="16"/>
      <c r="F260" s="14" t="s">
        <v>3298</v>
      </c>
      <c r="G260" s="14" t="s">
        <v>3144</v>
      </c>
      <c r="H260" s="14" t="s">
        <v>3145</v>
      </c>
      <c r="I260" s="15">
        <v>2301</v>
      </c>
      <c r="J260" s="77">
        <v>3</v>
      </c>
      <c r="K260" s="92"/>
    </row>
    <row r="261" spans="1:11" ht="20.399999999999999" x14ac:dyDescent="0.25">
      <c r="A261" s="14" t="s">
        <v>2997</v>
      </c>
      <c r="B261" s="14" t="s">
        <v>3658</v>
      </c>
      <c r="C261" s="14" t="s">
        <v>3234</v>
      </c>
      <c r="D261" s="16">
        <v>45989</v>
      </c>
      <c r="E261" s="16"/>
      <c r="F261" s="14" t="s">
        <v>3310</v>
      </c>
      <c r="G261" s="14"/>
      <c r="H261" s="14" t="s">
        <v>3103</v>
      </c>
      <c r="I261" s="15">
        <v>5500</v>
      </c>
      <c r="J261" s="77">
        <v>3</v>
      </c>
      <c r="K261" s="92"/>
    </row>
    <row r="262" spans="1:11" ht="51" x14ac:dyDescent="0.25">
      <c r="A262" s="14" t="s">
        <v>2997</v>
      </c>
      <c r="B262" s="14" t="s">
        <v>3544</v>
      </c>
      <c r="C262" s="14" t="s">
        <v>3237</v>
      </c>
      <c r="D262" s="16">
        <v>45999</v>
      </c>
      <c r="E262" s="16"/>
      <c r="F262" s="14" t="s">
        <v>3398</v>
      </c>
      <c r="G262" s="14"/>
      <c r="H262" s="14"/>
      <c r="I262" s="15">
        <v>1098.94</v>
      </c>
      <c r="J262" s="77">
        <v>3</v>
      </c>
      <c r="K262" s="92"/>
    </row>
    <row r="263" spans="1:11" ht="20.399999999999999" x14ac:dyDescent="0.25">
      <c r="A263" s="14" t="s">
        <v>2997</v>
      </c>
      <c r="B263" s="14" t="s">
        <v>3520</v>
      </c>
      <c r="C263" s="14" t="s">
        <v>3236</v>
      </c>
      <c r="D263" s="16">
        <v>46001</v>
      </c>
      <c r="E263" s="16"/>
      <c r="F263" s="14" t="s">
        <v>3504</v>
      </c>
      <c r="G263" s="14"/>
      <c r="H263" s="14" t="s">
        <v>3349</v>
      </c>
      <c r="I263" s="15">
        <f>500-445</f>
        <v>55</v>
      </c>
      <c r="J263" s="77">
        <v>3</v>
      </c>
      <c r="K263" s="92"/>
    </row>
    <row r="264" spans="1:11" ht="20.399999999999999" x14ac:dyDescent="0.25">
      <c r="A264" s="14" t="s">
        <v>2997</v>
      </c>
      <c r="B264" s="14" t="s">
        <v>3659</v>
      </c>
      <c r="C264" s="14" t="s">
        <v>3233</v>
      </c>
      <c r="D264" s="16">
        <v>46002</v>
      </c>
      <c r="E264" s="16"/>
      <c r="F264" s="14" t="s">
        <v>3505</v>
      </c>
      <c r="G264" s="14"/>
      <c r="H264" s="14" t="s">
        <v>3352</v>
      </c>
      <c r="I264" s="15">
        <v>1500</v>
      </c>
      <c r="J264" s="77">
        <v>3</v>
      </c>
      <c r="K264" s="92"/>
    </row>
    <row r="265" spans="1:11" ht="20.399999999999999" x14ac:dyDescent="0.25">
      <c r="A265" s="14" t="s">
        <v>2997</v>
      </c>
      <c r="B265" s="14" t="s">
        <v>3660</v>
      </c>
      <c r="C265" s="14" t="s">
        <v>3238</v>
      </c>
      <c r="D265" s="16">
        <v>46002</v>
      </c>
      <c r="E265" s="16"/>
      <c r="F265" s="14" t="s">
        <v>3506</v>
      </c>
      <c r="G265" s="14"/>
      <c r="H265" s="14" t="s">
        <v>3353</v>
      </c>
      <c r="I265" s="15">
        <v>500</v>
      </c>
      <c r="J265" s="77">
        <v>3</v>
      </c>
      <c r="K265" s="92"/>
    </row>
    <row r="266" spans="1:11" ht="20.399999999999999" x14ac:dyDescent="0.25">
      <c r="A266" s="14" t="s">
        <v>2997</v>
      </c>
      <c r="B266" s="14" t="s">
        <v>3661</v>
      </c>
      <c r="C266" s="14" t="s">
        <v>3275</v>
      </c>
      <c r="D266" s="16">
        <v>46002</v>
      </c>
      <c r="E266" s="16"/>
      <c r="F266" s="14" t="s">
        <v>3507</v>
      </c>
      <c r="G266" s="14"/>
      <c r="H266" s="14" t="s">
        <v>3096</v>
      </c>
      <c r="I266" s="15">
        <v>2500</v>
      </c>
      <c r="J266" s="77">
        <v>3</v>
      </c>
      <c r="K266" s="92"/>
    </row>
    <row r="267" spans="1:11" ht="20.399999999999999" x14ac:dyDescent="0.25">
      <c r="A267" s="14" t="s">
        <v>2997</v>
      </c>
      <c r="B267" s="14" t="s">
        <v>3662</v>
      </c>
      <c r="C267" s="14" t="s">
        <v>3384</v>
      </c>
      <c r="D267" s="16">
        <v>46002</v>
      </c>
      <c r="E267" s="16"/>
      <c r="F267" s="14" t="s">
        <v>3508</v>
      </c>
      <c r="G267" s="14"/>
      <c r="H267" s="14" t="s">
        <v>3184</v>
      </c>
      <c r="I267" s="15">
        <v>7029.67</v>
      </c>
      <c r="J267" s="77">
        <v>3</v>
      </c>
      <c r="K267" s="92"/>
    </row>
    <row r="268" spans="1:11" ht="20.399999999999999" x14ac:dyDescent="0.25">
      <c r="A268" s="14" t="s">
        <v>2997</v>
      </c>
      <c r="B268" s="14" t="s">
        <v>3663</v>
      </c>
      <c r="C268" s="14" t="s">
        <v>3384</v>
      </c>
      <c r="D268" s="16">
        <v>46003</v>
      </c>
      <c r="E268" s="16"/>
      <c r="F268" s="14" t="s">
        <v>3509</v>
      </c>
      <c r="G268" s="14"/>
      <c r="H268" s="14" t="s">
        <v>3184</v>
      </c>
      <c r="I268" s="15">
        <v>3940</v>
      </c>
      <c r="J268" s="77">
        <v>3</v>
      </c>
      <c r="K268" s="92"/>
    </row>
    <row r="269" spans="1:11" ht="20.399999999999999" x14ac:dyDescent="0.25">
      <c r="A269" s="14" t="s">
        <v>2997</v>
      </c>
      <c r="B269" s="14" t="s">
        <v>3664</v>
      </c>
      <c r="C269" s="14" t="s">
        <v>3374</v>
      </c>
      <c r="D269" s="16">
        <v>46003</v>
      </c>
      <c r="E269" s="16"/>
      <c r="F269" s="14" t="s">
        <v>3510</v>
      </c>
      <c r="G269" s="14"/>
      <c r="H269" s="14" t="s">
        <v>3355</v>
      </c>
      <c r="I269" s="15">
        <v>1000</v>
      </c>
      <c r="J269" s="77">
        <v>3</v>
      </c>
      <c r="K269" s="92"/>
    </row>
    <row r="270" spans="1:11" ht="20.399999999999999" x14ac:dyDescent="0.25">
      <c r="A270" s="14" t="s">
        <v>2997</v>
      </c>
      <c r="B270" s="14" t="s">
        <v>3665</v>
      </c>
      <c r="C270" s="14" t="s">
        <v>3386</v>
      </c>
      <c r="D270" s="16">
        <v>46003</v>
      </c>
      <c r="E270" s="16"/>
      <c r="F270" s="14" t="s">
        <v>3511</v>
      </c>
      <c r="G270" s="14"/>
      <c r="H270" s="14" t="s">
        <v>3356</v>
      </c>
      <c r="I270" s="15">
        <v>2000</v>
      </c>
      <c r="J270" s="77">
        <v>3</v>
      </c>
      <c r="K270" s="92"/>
    </row>
    <row r="271" spans="1:11" ht="20.399999999999999" x14ac:dyDescent="0.25">
      <c r="A271" s="14" t="s">
        <v>2997</v>
      </c>
      <c r="B271" s="14" t="s">
        <v>3666</v>
      </c>
      <c r="C271" s="14" t="s">
        <v>3232</v>
      </c>
      <c r="D271" s="16">
        <v>46007</v>
      </c>
      <c r="E271" s="16"/>
      <c r="F271" s="14" t="s">
        <v>3512</v>
      </c>
      <c r="G271" s="14"/>
      <c r="H271" s="14" t="s">
        <v>3364</v>
      </c>
      <c r="I271" s="15">
        <v>2000</v>
      </c>
      <c r="J271" s="77">
        <v>3</v>
      </c>
      <c r="K271" s="92"/>
    </row>
    <row r="272" spans="1:11" ht="30.6" x14ac:dyDescent="0.25">
      <c r="A272" s="14" t="s">
        <v>2997</v>
      </c>
      <c r="B272" s="14" t="s">
        <v>3667</v>
      </c>
      <c r="C272" s="14" t="s">
        <v>3389</v>
      </c>
      <c r="D272" s="16">
        <v>46007</v>
      </c>
      <c r="E272" s="16"/>
      <c r="F272" s="14" t="s">
        <v>3668</v>
      </c>
      <c r="G272" s="14" t="s">
        <v>3418</v>
      </c>
      <c r="H272" s="14" t="s">
        <v>3365</v>
      </c>
      <c r="I272" s="15">
        <v>2342.5</v>
      </c>
      <c r="J272" s="77">
        <v>3</v>
      </c>
      <c r="K272" s="92"/>
    </row>
    <row r="273" spans="1:11" ht="20.399999999999999" x14ac:dyDescent="0.25">
      <c r="A273" s="14" t="s">
        <v>2997</v>
      </c>
      <c r="B273" s="14" t="s">
        <v>3669</v>
      </c>
      <c r="C273" s="14" t="s">
        <v>3237</v>
      </c>
      <c r="D273" s="16">
        <v>46008</v>
      </c>
      <c r="E273" s="16"/>
      <c r="F273" s="14" t="s">
        <v>3337</v>
      </c>
      <c r="G273" s="14"/>
      <c r="H273" s="14" t="s">
        <v>3177</v>
      </c>
      <c r="I273" s="15">
        <v>1500</v>
      </c>
      <c r="J273" s="77">
        <v>3</v>
      </c>
      <c r="K273" s="92"/>
    </row>
    <row r="274" spans="1:11" ht="20.399999999999999" x14ac:dyDescent="0.25">
      <c r="A274" s="14" t="s">
        <v>2997</v>
      </c>
      <c r="B274" s="14" t="s">
        <v>3670</v>
      </c>
      <c r="C274" s="14" t="s">
        <v>3384</v>
      </c>
      <c r="D274" s="16">
        <v>46008</v>
      </c>
      <c r="E274" s="16"/>
      <c r="F274" s="14" t="s">
        <v>3498</v>
      </c>
      <c r="G274" s="14"/>
      <c r="H274" s="14" t="s">
        <v>3184</v>
      </c>
      <c r="I274" s="15">
        <v>4030.33</v>
      </c>
      <c r="J274" s="77">
        <v>3</v>
      </c>
      <c r="K274" s="92"/>
    </row>
    <row r="275" spans="1:11" ht="30.6" x14ac:dyDescent="0.25">
      <c r="A275" s="14" t="s">
        <v>2997</v>
      </c>
      <c r="B275" s="14" t="s">
        <v>3671</v>
      </c>
      <c r="C275" s="14" t="s">
        <v>3196</v>
      </c>
      <c r="D275" s="16">
        <v>46008</v>
      </c>
      <c r="E275" s="16"/>
      <c r="F275" s="14" t="s">
        <v>3499</v>
      </c>
      <c r="G275" s="14" t="s">
        <v>3144</v>
      </c>
      <c r="H275" s="14" t="s">
        <v>3145</v>
      </c>
      <c r="I275" s="15">
        <v>2265.67</v>
      </c>
      <c r="J275" s="77">
        <v>3</v>
      </c>
      <c r="K275" s="92"/>
    </row>
    <row r="276" spans="1:11" ht="20.399999999999999" x14ac:dyDescent="0.25">
      <c r="A276" s="14" t="s">
        <v>2997</v>
      </c>
      <c r="B276" s="14" t="s">
        <v>3672</v>
      </c>
      <c r="C276" s="14" t="s">
        <v>3390</v>
      </c>
      <c r="D276" s="16">
        <v>46008</v>
      </c>
      <c r="E276" s="16"/>
      <c r="F276" s="14" t="s">
        <v>3500</v>
      </c>
      <c r="G276" s="14"/>
      <c r="H276" s="14" t="s">
        <v>3367</v>
      </c>
      <c r="I276" s="15">
        <v>500</v>
      </c>
      <c r="J276" s="77">
        <v>3</v>
      </c>
      <c r="K276" s="92"/>
    </row>
    <row r="277" spans="1:11" ht="20.399999999999999" x14ac:dyDescent="0.25">
      <c r="A277" s="14" t="s">
        <v>2997</v>
      </c>
      <c r="B277" s="14" t="s">
        <v>3673</v>
      </c>
      <c r="C277" s="14" t="s">
        <v>3243</v>
      </c>
      <c r="D277" s="16">
        <v>46009</v>
      </c>
      <c r="E277" s="16"/>
      <c r="F277" s="14" t="s">
        <v>3501</v>
      </c>
      <c r="G277" s="14"/>
      <c r="H277" s="14" t="s">
        <v>3368</v>
      </c>
      <c r="I277" s="15">
        <v>2000</v>
      </c>
      <c r="J277" s="77">
        <v>3</v>
      </c>
      <c r="K277" s="92"/>
    </row>
    <row r="278" spans="1:11" ht="20.399999999999999" x14ac:dyDescent="0.25">
      <c r="A278" s="14" t="s">
        <v>2997</v>
      </c>
      <c r="B278" s="14" t="s">
        <v>3674</v>
      </c>
      <c r="C278" s="14" t="s">
        <v>3244</v>
      </c>
      <c r="D278" s="16">
        <v>46009</v>
      </c>
      <c r="E278" s="16"/>
      <c r="F278" s="14" t="s">
        <v>3502</v>
      </c>
      <c r="G278" s="14"/>
      <c r="H278" s="14" t="s">
        <v>3013</v>
      </c>
      <c r="I278" s="15">
        <v>2300</v>
      </c>
      <c r="J278" s="77">
        <v>3</v>
      </c>
      <c r="K278" s="92"/>
    </row>
    <row r="279" spans="1:11" ht="40.799999999999997" x14ac:dyDescent="0.25">
      <c r="A279" s="14" t="s">
        <v>2997</v>
      </c>
      <c r="B279" s="14" t="s">
        <v>3675</v>
      </c>
      <c r="C279" s="14" t="s">
        <v>3392</v>
      </c>
      <c r="D279" s="16">
        <v>46010</v>
      </c>
      <c r="E279" s="16"/>
      <c r="F279" s="14" t="s">
        <v>3676</v>
      </c>
      <c r="G279" s="14" t="s">
        <v>3001</v>
      </c>
      <c r="H279" s="14" t="s">
        <v>3002</v>
      </c>
      <c r="I279" s="15">
        <v>219</v>
      </c>
      <c r="J279" s="77">
        <v>3</v>
      </c>
      <c r="K279" s="92"/>
    </row>
    <row r="280" spans="1:11" ht="13.2" x14ac:dyDescent="0.25">
      <c r="A280" s="14" t="s">
        <v>2997</v>
      </c>
      <c r="B280" s="14" t="s">
        <v>3521</v>
      </c>
      <c r="C280" s="14" t="s">
        <v>3063</v>
      </c>
      <c r="D280" s="16">
        <v>45828</v>
      </c>
      <c r="E280" s="16"/>
      <c r="F280" s="14" t="s">
        <v>3503</v>
      </c>
      <c r="G280" s="14"/>
      <c r="H280" s="14" t="s">
        <v>3183</v>
      </c>
      <c r="I280" s="15">
        <v>12.2</v>
      </c>
      <c r="J280" s="77">
        <v>4</v>
      </c>
      <c r="K280" s="92"/>
    </row>
    <row r="281" spans="1:11" ht="13.2" x14ac:dyDescent="0.25">
      <c r="A281" s="14" t="s">
        <v>2997</v>
      </c>
      <c r="B281" s="14" t="s">
        <v>3677</v>
      </c>
      <c r="C281" s="14" t="s">
        <v>3688</v>
      </c>
      <c r="D281" s="16">
        <v>45828</v>
      </c>
      <c r="E281" s="16"/>
      <c r="F281" s="14" t="s">
        <v>3193</v>
      </c>
      <c r="G281" s="14"/>
      <c r="H281" s="14" t="s">
        <v>3117</v>
      </c>
      <c r="I281" s="15">
        <v>15.8</v>
      </c>
      <c r="J281" s="77">
        <v>4</v>
      </c>
      <c r="K281" s="92"/>
    </row>
    <row r="282" spans="1:11" ht="13.2" x14ac:dyDescent="0.25">
      <c r="A282" s="14" t="s">
        <v>2997</v>
      </c>
      <c r="B282" s="14" t="s">
        <v>3679</v>
      </c>
      <c r="C282" s="14" t="s">
        <v>3433</v>
      </c>
      <c r="D282" s="16">
        <v>45838</v>
      </c>
      <c r="E282" s="16"/>
      <c r="F282" s="14" t="s">
        <v>3678</v>
      </c>
      <c r="G282" s="14" t="s">
        <v>3185</v>
      </c>
      <c r="H282" s="14" t="s">
        <v>3186</v>
      </c>
      <c r="I282" s="15">
        <v>22</v>
      </c>
      <c r="J282" s="77">
        <v>4</v>
      </c>
      <c r="K282" s="92"/>
    </row>
    <row r="283" spans="1:11" ht="13.2" x14ac:dyDescent="0.25">
      <c r="A283" s="14" t="s">
        <v>2997</v>
      </c>
      <c r="B283" s="14" t="s">
        <v>3680</v>
      </c>
      <c r="C283" s="14" t="s">
        <v>3004</v>
      </c>
      <c r="D283" s="16">
        <v>45839</v>
      </c>
      <c r="E283" s="16"/>
      <c r="F283" s="14" t="s">
        <v>3698</v>
      </c>
      <c r="G283" s="14" t="s">
        <v>3188</v>
      </c>
      <c r="H283" s="14" t="s">
        <v>3189</v>
      </c>
      <c r="I283" s="15">
        <v>464.12</v>
      </c>
      <c r="J283" s="77">
        <v>4</v>
      </c>
      <c r="K283" s="92"/>
    </row>
    <row r="284" spans="1:11" ht="13.2" x14ac:dyDescent="0.25">
      <c r="A284" s="14" t="s">
        <v>2997</v>
      </c>
      <c r="B284" s="14" t="s">
        <v>3681</v>
      </c>
      <c r="C284" s="14" t="s">
        <v>3687</v>
      </c>
      <c r="D284" s="16">
        <v>45839</v>
      </c>
      <c r="E284" s="16"/>
      <c r="F284" s="14" t="s">
        <v>3191</v>
      </c>
      <c r="G284" s="14"/>
      <c r="H284" s="14" t="s">
        <v>3192</v>
      </c>
      <c r="I284" s="15">
        <v>10.4</v>
      </c>
      <c r="J284" s="77">
        <v>4</v>
      </c>
      <c r="K284" s="92"/>
    </row>
    <row r="285" spans="1:11" ht="13.2" x14ac:dyDescent="0.25">
      <c r="A285" s="14" t="s">
        <v>2997</v>
      </c>
      <c r="B285" s="14" t="s">
        <v>3682</v>
      </c>
      <c r="C285" s="14" t="s">
        <v>3686</v>
      </c>
      <c r="D285" s="16">
        <v>45854</v>
      </c>
      <c r="E285" s="16"/>
      <c r="F285" s="14" t="s">
        <v>3193</v>
      </c>
      <c r="G285" s="14"/>
      <c r="H285" s="14" t="s">
        <v>3194</v>
      </c>
      <c r="I285" s="15">
        <v>16.399999999999999</v>
      </c>
      <c r="J285" s="77">
        <v>4</v>
      </c>
      <c r="K285" s="92"/>
    </row>
    <row r="286" spans="1:11" ht="13.2" x14ac:dyDescent="0.25">
      <c r="A286" s="14" t="s">
        <v>2997</v>
      </c>
      <c r="B286" s="14" t="s">
        <v>3683</v>
      </c>
      <c r="C286" s="14" t="s">
        <v>3685</v>
      </c>
      <c r="D286" s="16">
        <v>45854</v>
      </c>
      <c r="E286" s="16"/>
      <c r="F286" s="14" t="s">
        <v>3193</v>
      </c>
      <c r="G286" s="14"/>
      <c r="H286" s="14" t="s">
        <v>3195</v>
      </c>
      <c r="I286" s="15">
        <v>37</v>
      </c>
      <c r="J286" s="77">
        <v>4</v>
      </c>
      <c r="K286" s="92"/>
    </row>
    <row r="287" spans="1:11" ht="13.2" x14ac:dyDescent="0.25">
      <c r="A287" s="14" t="s">
        <v>2997</v>
      </c>
      <c r="B287" s="14" t="s">
        <v>3684</v>
      </c>
      <c r="C287" s="14" t="s">
        <v>3689</v>
      </c>
      <c r="D287" s="16">
        <v>45854</v>
      </c>
      <c r="E287" s="16"/>
      <c r="F287" s="14" t="s">
        <v>3193</v>
      </c>
      <c r="G287" s="14"/>
      <c r="H287" s="14" t="s">
        <v>3197</v>
      </c>
      <c r="I287" s="15">
        <v>30.6</v>
      </c>
      <c r="J287" s="77">
        <v>4</v>
      </c>
      <c r="K287" s="92"/>
    </row>
    <row r="288" spans="1:11" ht="13.2" x14ac:dyDescent="0.25">
      <c r="A288" s="14" t="s">
        <v>2997</v>
      </c>
      <c r="B288" s="14" t="s">
        <v>3690</v>
      </c>
      <c r="C288" s="14" t="s">
        <v>3434</v>
      </c>
      <c r="D288" s="16">
        <v>45854</v>
      </c>
      <c r="E288" s="16"/>
      <c r="F288" s="14" t="s">
        <v>3678</v>
      </c>
      <c r="G288" s="14" t="s">
        <v>3185</v>
      </c>
      <c r="H288" s="14" t="s">
        <v>3186</v>
      </c>
      <c r="I288" s="15">
        <v>20</v>
      </c>
      <c r="J288" s="77">
        <v>4</v>
      </c>
      <c r="K288" s="92"/>
    </row>
    <row r="289" spans="1:11" ht="20.399999999999999" x14ac:dyDescent="0.25">
      <c r="A289" s="14" t="s">
        <v>2997</v>
      </c>
      <c r="B289" s="14" t="s">
        <v>3692</v>
      </c>
      <c r="C289" s="14" t="s">
        <v>3150</v>
      </c>
      <c r="D289" s="16">
        <v>45862</v>
      </c>
      <c r="E289" s="16"/>
      <c r="F289" s="14" t="s">
        <v>3446</v>
      </c>
      <c r="G289" s="14" t="s">
        <v>3199</v>
      </c>
      <c r="H289" s="14" t="s">
        <v>3200</v>
      </c>
      <c r="I289" s="15">
        <v>180</v>
      </c>
      <c r="J289" s="77">
        <v>4</v>
      </c>
      <c r="K289" s="92"/>
    </row>
    <row r="290" spans="1:11" ht="13.2" x14ac:dyDescent="0.25">
      <c r="A290" s="14" t="s">
        <v>2997</v>
      </c>
      <c r="B290" s="14" t="s">
        <v>3691</v>
      </c>
      <c r="C290" s="14" t="s">
        <v>3155</v>
      </c>
      <c r="D290" s="16">
        <v>45863</v>
      </c>
      <c r="E290" s="16"/>
      <c r="F290" s="14" t="s">
        <v>3445</v>
      </c>
      <c r="G290" s="14" t="s">
        <v>3199</v>
      </c>
      <c r="H290" s="14" t="s">
        <v>3200</v>
      </c>
      <c r="I290" s="15">
        <v>1165.5</v>
      </c>
      <c r="J290" s="77">
        <v>4</v>
      </c>
      <c r="K290" s="92"/>
    </row>
    <row r="291" spans="1:11" ht="40.799999999999997" x14ac:dyDescent="0.25">
      <c r="A291" s="14" t="s">
        <v>2997</v>
      </c>
      <c r="B291" s="14" t="s">
        <v>3575</v>
      </c>
      <c r="C291" s="14" t="s">
        <v>3434</v>
      </c>
      <c r="D291" s="16">
        <v>45866</v>
      </c>
      <c r="E291" s="16"/>
      <c r="F291" s="14" t="s">
        <v>3201</v>
      </c>
      <c r="G291" s="14"/>
      <c r="H291" s="14"/>
      <c r="I291" s="15">
        <v>3736.83</v>
      </c>
      <c r="J291" s="77">
        <v>4</v>
      </c>
      <c r="K291" s="92"/>
    </row>
    <row r="292" spans="1:11" ht="20.399999999999999" x14ac:dyDescent="0.25">
      <c r="A292" s="14" t="s">
        <v>2997</v>
      </c>
      <c r="B292" s="14" t="s">
        <v>3568</v>
      </c>
      <c r="C292" s="14" t="s">
        <v>3158</v>
      </c>
      <c r="D292" s="16">
        <v>45866</v>
      </c>
      <c r="E292" s="16"/>
      <c r="F292" s="14" t="s">
        <v>3202</v>
      </c>
      <c r="G292" s="14"/>
      <c r="H292" s="14" t="s">
        <v>3203</v>
      </c>
      <c r="I292" s="15">
        <v>7</v>
      </c>
      <c r="J292" s="77">
        <v>4</v>
      </c>
      <c r="K292" s="92"/>
    </row>
    <row r="293" spans="1:11" ht="20.399999999999999" x14ac:dyDescent="0.25">
      <c r="A293" s="14" t="s">
        <v>2997</v>
      </c>
      <c r="B293" s="14" t="s">
        <v>3569</v>
      </c>
      <c r="C293" s="14" t="s">
        <v>3160</v>
      </c>
      <c r="D293" s="16">
        <v>45866</v>
      </c>
      <c r="E293" s="16"/>
      <c r="F293" s="14" t="s">
        <v>3202</v>
      </c>
      <c r="G293" s="14"/>
      <c r="H293" s="14" t="s">
        <v>3204</v>
      </c>
      <c r="I293" s="15">
        <v>28.5</v>
      </c>
      <c r="J293" s="77">
        <v>4</v>
      </c>
      <c r="K293" s="92"/>
    </row>
    <row r="294" spans="1:11" ht="13.2" x14ac:dyDescent="0.25">
      <c r="A294" s="14" t="s">
        <v>2997</v>
      </c>
      <c r="B294" s="14" t="s">
        <v>3693</v>
      </c>
      <c r="C294" s="14" t="s">
        <v>3434</v>
      </c>
      <c r="D294" s="16">
        <v>45869</v>
      </c>
      <c r="E294" s="16"/>
      <c r="F294" s="14" t="s">
        <v>3678</v>
      </c>
      <c r="G294" s="14" t="s">
        <v>3185</v>
      </c>
      <c r="H294" s="14" t="s">
        <v>3186</v>
      </c>
      <c r="I294" s="15">
        <v>22</v>
      </c>
      <c r="J294" s="77">
        <v>4</v>
      </c>
      <c r="K294" s="92"/>
    </row>
    <row r="295" spans="1:11" ht="30.6" x14ac:dyDescent="0.25">
      <c r="A295" s="14" t="s">
        <v>2997</v>
      </c>
      <c r="B295" s="14" t="s">
        <v>3694</v>
      </c>
      <c r="C295" s="14" t="s">
        <v>3163</v>
      </c>
      <c r="D295" s="16">
        <v>45874</v>
      </c>
      <c r="E295" s="16"/>
      <c r="F295" s="14" t="s">
        <v>3205</v>
      </c>
      <c r="G295" s="14" t="s">
        <v>3206</v>
      </c>
      <c r="H295" s="14" t="s">
        <v>3207</v>
      </c>
      <c r="I295" s="15">
        <v>855.8</v>
      </c>
      <c r="J295" s="77">
        <v>4</v>
      </c>
      <c r="K295" s="92"/>
    </row>
    <row r="296" spans="1:11" ht="20.399999999999999" x14ac:dyDescent="0.25">
      <c r="A296" s="14" t="s">
        <v>2997</v>
      </c>
      <c r="B296" s="14" t="s">
        <v>3695</v>
      </c>
      <c r="C296" s="14" t="s">
        <v>3435</v>
      </c>
      <c r="D296" s="16">
        <v>45874</v>
      </c>
      <c r="E296" s="16"/>
      <c r="F296" s="14" t="s">
        <v>3202</v>
      </c>
      <c r="G296" s="14"/>
      <c r="H296" s="14" t="s">
        <v>3208</v>
      </c>
      <c r="I296" s="15">
        <v>7</v>
      </c>
      <c r="J296" s="77">
        <v>4</v>
      </c>
      <c r="K296" s="92"/>
    </row>
    <row r="297" spans="1:11" ht="30.6" x14ac:dyDescent="0.25">
      <c r="A297" s="14" t="s">
        <v>2997</v>
      </c>
      <c r="B297" s="14" t="s">
        <v>3696</v>
      </c>
      <c r="C297" s="14" t="s">
        <v>3167</v>
      </c>
      <c r="D297" s="16">
        <v>45874</v>
      </c>
      <c r="E297" s="16"/>
      <c r="F297" s="14" t="s">
        <v>3209</v>
      </c>
      <c r="G297" s="14" t="s">
        <v>3206</v>
      </c>
      <c r="H297" s="14" t="s">
        <v>3207</v>
      </c>
      <c r="I297" s="15">
        <v>500</v>
      </c>
      <c r="J297" s="77">
        <v>4</v>
      </c>
      <c r="K297" s="92"/>
    </row>
    <row r="298" spans="1:11" ht="20.399999999999999" x14ac:dyDescent="0.25">
      <c r="A298" s="14" t="s">
        <v>2997</v>
      </c>
      <c r="B298" s="14" t="s">
        <v>3570</v>
      </c>
      <c r="C298" s="14" t="s">
        <v>3437</v>
      </c>
      <c r="D298" s="16">
        <v>45874</v>
      </c>
      <c r="E298" s="16"/>
      <c r="F298" s="14" t="s">
        <v>3513</v>
      </c>
      <c r="G298" s="14"/>
      <c r="H298" s="14" t="s">
        <v>3210</v>
      </c>
      <c r="I298" s="15">
        <v>7.6</v>
      </c>
      <c r="J298" s="77">
        <v>4</v>
      </c>
      <c r="K298" s="92"/>
    </row>
    <row r="299" spans="1:11" ht="20.399999999999999" x14ac:dyDescent="0.25">
      <c r="A299" s="14" t="s">
        <v>2997</v>
      </c>
      <c r="B299" s="14" t="s">
        <v>3772</v>
      </c>
      <c r="C299" s="14" t="s">
        <v>3456</v>
      </c>
      <c r="D299" s="16">
        <v>45874</v>
      </c>
      <c r="E299" s="16">
        <v>46111</v>
      </c>
      <c r="F299" s="14" t="s">
        <v>3454</v>
      </c>
      <c r="G299" s="14">
        <v>36473162</v>
      </c>
      <c r="H299" s="14" t="s">
        <v>3455</v>
      </c>
      <c r="I299" s="15">
        <v>635.91</v>
      </c>
      <c r="J299" s="77">
        <v>4</v>
      </c>
      <c r="K299" s="92"/>
    </row>
    <row r="300" spans="1:11" ht="13.2" x14ac:dyDescent="0.25">
      <c r="A300" s="14" t="s">
        <v>2997</v>
      </c>
      <c r="B300" s="14" t="s">
        <v>3697</v>
      </c>
      <c r="C300" s="14" t="s">
        <v>3171</v>
      </c>
      <c r="D300" s="16">
        <v>45880</v>
      </c>
      <c r="E300" s="16"/>
      <c r="F300" s="14" t="s">
        <v>3211</v>
      </c>
      <c r="G300" s="14" t="s">
        <v>3188</v>
      </c>
      <c r="H300" s="14" t="s">
        <v>3212</v>
      </c>
      <c r="I300" s="15">
        <v>432.88</v>
      </c>
      <c r="J300" s="77">
        <v>4</v>
      </c>
      <c r="K300" s="92"/>
    </row>
    <row r="301" spans="1:11" ht="20.399999999999999" x14ac:dyDescent="0.25">
      <c r="A301" s="14" t="s">
        <v>2997</v>
      </c>
      <c r="B301" s="14" t="s">
        <v>3571</v>
      </c>
      <c r="C301" s="14" t="s">
        <v>3169</v>
      </c>
      <c r="D301" s="16">
        <v>45880</v>
      </c>
      <c r="E301" s="16"/>
      <c r="F301" s="14" t="s">
        <v>3513</v>
      </c>
      <c r="G301" s="14"/>
      <c r="H301" s="14" t="s">
        <v>3213</v>
      </c>
      <c r="I301" s="15">
        <v>12.6</v>
      </c>
      <c r="J301" s="77">
        <v>4</v>
      </c>
      <c r="K301" s="92"/>
    </row>
    <row r="302" spans="1:11" ht="20.399999999999999" x14ac:dyDescent="0.25">
      <c r="A302" s="14" t="s">
        <v>2997</v>
      </c>
      <c r="B302" s="14" t="s">
        <v>3572</v>
      </c>
      <c r="C302" s="14" t="s">
        <v>3436</v>
      </c>
      <c r="D302" s="16">
        <v>45880</v>
      </c>
      <c r="E302" s="16"/>
      <c r="F302" s="14" t="s">
        <v>3202</v>
      </c>
      <c r="G302" s="14"/>
      <c r="H302" s="14" t="s">
        <v>3213</v>
      </c>
      <c r="I302" s="15">
        <v>7.4</v>
      </c>
      <c r="J302" s="77">
        <v>4</v>
      </c>
      <c r="K302" s="92"/>
    </row>
    <row r="303" spans="1:11" ht="13.2" x14ac:dyDescent="0.25">
      <c r="A303" s="14" t="s">
        <v>2997</v>
      </c>
      <c r="B303" s="14" t="s">
        <v>3699</v>
      </c>
      <c r="C303" s="14" t="s">
        <v>3422</v>
      </c>
      <c r="D303" s="16">
        <v>45881</v>
      </c>
      <c r="E303" s="16"/>
      <c r="F303" s="14" t="s">
        <v>3678</v>
      </c>
      <c r="G303" s="14" t="s">
        <v>3185</v>
      </c>
      <c r="H303" s="14" t="s">
        <v>3186</v>
      </c>
      <c r="I303" s="15">
        <v>10</v>
      </c>
      <c r="J303" s="77">
        <v>4</v>
      </c>
      <c r="K303" s="92"/>
    </row>
    <row r="304" spans="1:11" ht="13.2" x14ac:dyDescent="0.25">
      <c r="A304" s="14" t="s">
        <v>2997</v>
      </c>
      <c r="B304" s="14" t="s">
        <v>3700</v>
      </c>
      <c r="C304" s="14" t="s">
        <v>3180</v>
      </c>
      <c r="D304" s="16">
        <v>45887</v>
      </c>
      <c r="E304" s="16"/>
      <c r="F304" s="14" t="s">
        <v>3214</v>
      </c>
      <c r="G304" s="14" t="s">
        <v>3215</v>
      </c>
      <c r="H304" s="14" t="s">
        <v>3216</v>
      </c>
      <c r="I304" s="15">
        <v>13.61</v>
      </c>
      <c r="J304" s="77">
        <v>4</v>
      </c>
      <c r="K304" s="92"/>
    </row>
    <row r="305" spans="1:11" ht="13.2" x14ac:dyDescent="0.25">
      <c r="A305" s="14" t="s">
        <v>2997</v>
      </c>
      <c r="B305" s="14" t="s">
        <v>3701</v>
      </c>
      <c r="C305" s="14" t="s">
        <v>3182</v>
      </c>
      <c r="D305" s="16">
        <v>45887</v>
      </c>
      <c r="E305" s="16"/>
      <c r="F305" s="14" t="s">
        <v>3443</v>
      </c>
      <c r="G305" s="14" t="s">
        <v>3199</v>
      </c>
      <c r="H305" s="14" t="s">
        <v>3200</v>
      </c>
      <c r="I305" s="15">
        <v>1262.25</v>
      </c>
      <c r="J305" s="77">
        <v>4</v>
      </c>
      <c r="K305" s="92"/>
    </row>
    <row r="306" spans="1:11" ht="51" x14ac:dyDescent="0.25">
      <c r="A306" s="14" t="s">
        <v>2997</v>
      </c>
      <c r="B306" s="14" t="s">
        <v>3584</v>
      </c>
      <c r="C306" s="14" t="s">
        <v>3422</v>
      </c>
      <c r="D306" s="16">
        <v>45889</v>
      </c>
      <c r="E306" s="16"/>
      <c r="F306" s="14" t="s">
        <v>3217</v>
      </c>
      <c r="G306" s="14"/>
      <c r="H306" s="14"/>
      <c r="I306" s="15">
        <v>3736.83</v>
      </c>
      <c r="J306" s="77">
        <v>4</v>
      </c>
      <c r="K306" s="92"/>
    </row>
    <row r="307" spans="1:11" ht="13.2" x14ac:dyDescent="0.25">
      <c r="A307" s="14" t="s">
        <v>2997</v>
      </c>
      <c r="B307" s="14" t="s">
        <v>3702</v>
      </c>
      <c r="C307" s="14" t="s">
        <v>3422</v>
      </c>
      <c r="D307" s="16">
        <v>45900</v>
      </c>
      <c r="E307" s="16"/>
      <c r="F307" s="14" t="s">
        <v>3678</v>
      </c>
      <c r="G307" s="14" t="s">
        <v>3185</v>
      </c>
      <c r="H307" s="14" t="s">
        <v>3186</v>
      </c>
      <c r="I307" s="15">
        <v>22</v>
      </c>
      <c r="J307" s="77">
        <v>4</v>
      </c>
      <c r="K307" s="92"/>
    </row>
    <row r="308" spans="1:11" ht="13.2" x14ac:dyDescent="0.25">
      <c r="A308" s="14" t="s">
        <v>2997</v>
      </c>
      <c r="B308" s="14" t="s">
        <v>3773</v>
      </c>
      <c r="C308" s="14" t="s">
        <v>3458</v>
      </c>
      <c r="D308" s="16">
        <v>45904</v>
      </c>
      <c r="E308" s="16">
        <v>46111</v>
      </c>
      <c r="F308" s="14" t="s">
        <v>3514</v>
      </c>
      <c r="G308" s="14">
        <v>31692907</v>
      </c>
      <c r="H308" s="14" t="s">
        <v>3457</v>
      </c>
      <c r="I308" s="15">
        <v>794</v>
      </c>
      <c r="J308" s="77">
        <v>4</v>
      </c>
      <c r="K308" s="92"/>
    </row>
    <row r="309" spans="1:11" ht="13.2" x14ac:dyDescent="0.25">
      <c r="A309" s="14" t="s">
        <v>2997</v>
      </c>
      <c r="B309" s="14" t="s">
        <v>3703</v>
      </c>
      <c r="C309" s="14" t="s">
        <v>3427</v>
      </c>
      <c r="D309" s="16">
        <v>45905</v>
      </c>
      <c r="E309" s="16"/>
      <c r="F309" s="14" t="s">
        <v>3678</v>
      </c>
      <c r="G309" s="14" t="s">
        <v>3185</v>
      </c>
      <c r="H309" s="14" t="s">
        <v>3186</v>
      </c>
      <c r="I309" s="15">
        <v>20</v>
      </c>
      <c r="J309" s="77">
        <v>4</v>
      </c>
      <c r="K309" s="92"/>
    </row>
    <row r="310" spans="1:11" ht="13.2" x14ac:dyDescent="0.25">
      <c r="A310" s="14" t="s">
        <v>2997</v>
      </c>
      <c r="B310" s="14" t="s">
        <v>3704</v>
      </c>
      <c r="C310" s="14" t="s">
        <v>3427</v>
      </c>
      <c r="D310" s="16">
        <v>45905</v>
      </c>
      <c r="E310" s="16"/>
      <c r="F310" s="14" t="s">
        <v>3678</v>
      </c>
      <c r="G310" s="14" t="s">
        <v>3185</v>
      </c>
      <c r="H310" s="14" t="s">
        <v>3186</v>
      </c>
      <c r="I310" s="15">
        <v>10</v>
      </c>
      <c r="J310" s="77">
        <v>4</v>
      </c>
      <c r="K310" s="92"/>
    </row>
    <row r="311" spans="1:11" ht="13.2" x14ac:dyDescent="0.25">
      <c r="A311" s="14" t="s">
        <v>2997</v>
      </c>
      <c r="B311" s="14" t="s">
        <v>3705</v>
      </c>
      <c r="C311" s="14" t="s">
        <v>3427</v>
      </c>
      <c r="D311" s="16">
        <v>45905</v>
      </c>
      <c r="E311" s="16"/>
      <c r="F311" s="14" t="s">
        <v>3678</v>
      </c>
      <c r="G311" s="14" t="s">
        <v>3185</v>
      </c>
      <c r="H311" s="14" t="s">
        <v>3186</v>
      </c>
      <c r="I311" s="15">
        <v>11.43</v>
      </c>
      <c r="J311" s="77">
        <v>4</v>
      </c>
      <c r="K311" s="92"/>
    </row>
    <row r="312" spans="1:11" ht="13.2" x14ac:dyDescent="0.25">
      <c r="A312" s="14" t="s">
        <v>2997</v>
      </c>
      <c r="B312" s="14" t="s">
        <v>3706</v>
      </c>
      <c r="C312" s="14" t="s">
        <v>3427</v>
      </c>
      <c r="D312" s="16">
        <v>45905</v>
      </c>
      <c r="E312" s="16"/>
      <c r="F312" s="14" t="s">
        <v>3678</v>
      </c>
      <c r="G312" s="14" t="s">
        <v>3185</v>
      </c>
      <c r="H312" s="14" t="s">
        <v>3186</v>
      </c>
      <c r="I312" s="15">
        <v>11.43</v>
      </c>
      <c r="J312" s="77">
        <v>4</v>
      </c>
      <c r="K312" s="92"/>
    </row>
    <row r="313" spans="1:11" ht="13.2" x14ac:dyDescent="0.25">
      <c r="A313" s="14" t="s">
        <v>2997</v>
      </c>
      <c r="B313" s="14" t="s">
        <v>3774</v>
      </c>
      <c r="C313" s="14" t="s">
        <v>3459</v>
      </c>
      <c r="D313" s="16">
        <v>45916</v>
      </c>
      <c r="E313" s="16">
        <v>46111</v>
      </c>
      <c r="F313" s="14" t="s">
        <v>3476</v>
      </c>
      <c r="G313" s="14">
        <v>31692907</v>
      </c>
      <c r="H313" s="14" t="s">
        <v>3457</v>
      </c>
      <c r="I313" s="15">
        <v>574</v>
      </c>
      <c r="J313" s="77">
        <v>4</v>
      </c>
      <c r="K313" s="92"/>
    </row>
    <row r="314" spans="1:11" ht="13.2" x14ac:dyDescent="0.25">
      <c r="A314" s="14" t="s">
        <v>2997</v>
      </c>
      <c r="B314" s="14" t="s">
        <v>3775</v>
      </c>
      <c r="C314" s="14" t="s">
        <v>3460</v>
      </c>
      <c r="D314" s="16">
        <v>45916</v>
      </c>
      <c r="E314" s="16">
        <v>46111</v>
      </c>
      <c r="F314" s="14" t="s">
        <v>3477</v>
      </c>
      <c r="G314" s="14">
        <v>31692907</v>
      </c>
      <c r="H314" s="14" t="s">
        <v>3457</v>
      </c>
      <c r="I314" s="15">
        <v>574</v>
      </c>
      <c r="J314" s="77">
        <v>4</v>
      </c>
      <c r="K314" s="92"/>
    </row>
    <row r="315" spans="1:11" ht="13.2" x14ac:dyDescent="0.25">
      <c r="A315" s="14" t="s">
        <v>2997</v>
      </c>
      <c r="B315" s="14" t="s">
        <v>3776</v>
      </c>
      <c r="C315" s="14" t="s">
        <v>3461</v>
      </c>
      <c r="D315" s="16">
        <v>45916</v>
      </c>
      <c r="E315" s="16">
        <v>46111</v>
      </c>
      <c r="F315" s="14" t="s">
        <v>3478</v>
      </c>
      <c r="G315" s="14">
        <v>31692907</v>
      </c>
      <c r="H315" s="14" t="s">
        <v>3457</v>
      </c>
      <c r="I315" s="15">
        <v>924</v>
      </c>
      <c r="J315" s="77">
        <v>4</v>
      </c>
      <c r="K315" s="92"/>
    </row>
    <row r="316" spans="1:11" ht="13.2" x14ac:dyDescent="0.25">
      <c r="A316" s="14" t="s">
        <v>2997</v>
      </c>
      <c r="B316" s="14" t="s">
        <v>3777</v>
      </c>
      <c r="C316" s="14" t="s">
        <v>3462</v>
      </c>
      <c r="D316" s="16">
        <v>45916</v>
      </c>
      <c r="E316" s="16">
        <v>46111</v>
      </c>
      <c r="F316" s="14" t="s">
        <v>3480</v>
      </c>
      <c r="G316" s="14" t="s">
        <v>3199</v>
      </c>
      <c r="H316" s="14" t="s">
        <v>3200</v>
      </c>
      <c r="I316" s="15">
        <v>1263</v>
      </c>
      <c r="J316" s="77">
        <v>4</v>
      </c>
      <c r="K316" s="92"/>
    </row>
    <row r="317" spans="1:11" ht="13.2" x14ac:dyDescent="0.25">
      <c r="A317" s="14" t="s">
        <v>2997</v>
      </c>
      <c r="B317" s="14" t="s">
        <v>3707</v>
      </c>
      <c r="C317" s="14" t="s">
        <v>3427</v>
      </c>
      <c r="D317" s="16">
        <v>45930</v>
      </c>
      <c r="E317" s="16"/>
      <c r="F317" s="14" t="s">
        <v>3678</v>
      </c>
      <c r="G317" s="14" t="s">
        <v>3185</v>
      </c>
      <c r="H317" s="14" t="s">
        <v>3186</v>
      </c>
      <c r="I317" s="15">
        <v>22</v>
      </c>
      <c r="J317" s="77">
        <v>4</v>
      </c>
      <c r="K317" s="92"/>
    </row>
    <row r="318" spans="1:11" ht="13.2" x14ac:dyDescent="0.25">
      <c r="A318" s="14" t="s">
        <v>2997</v>
      </c>
      <c r="B318" s="14" t="s">
        <v>3778</v>
      </c>
      <c r="C318" s="14" t="s">
        <v>3463</v>
      </c>
      <c r="D318" s="16">
        <v>45931</v>
      </c>
      <c r="E318" s="16">
        <v>46111</v>
      </c>
      <c r="F318" s="14" t="s">
        <v>3479</v>
      </c>
      <c r="G318" s="14">
        <v>31692907</v>
      </c>
      <c r="H318" s="14" t="s">
        <v>3457</v>
      </c>
      <c r="I318" s="15">
        <v>554</v>
      </c>
      <c r="J318" s="77">
        <v>4</v>
      </c>
      <c r="K318" s="92"/>
    </row>
    <row r="319" spans="1:11" ht="13.2" x14ac:dyDescent="0.25">
      <c r="A319" s="14" t="s">
        <v>2997</v>
      </c>
      <c r="B319" s="14" t="s">
        <v>3779</v>
      </c>
      <c r="C319" s="14" t="s">
        <v>3464</v>
      </c>
      <c r="D319" s="16">
        <v>45931</v>
      </c>
      <c r="E319" s="16">
        <v>46111</v>
      </c>
      <c r="F319" s="14" t="s">
        <v>3481</v>
      </c>
      <c r="G319" s="14">
        <v>31692907</v>
      </c>
      <c r="H319" s="14" t="s">
        <v>3457</v>
      </c>
      <c r="I319" s="15">
        <v>574</v>
      </c>
      <c r="J319" s="77">
        <v>4</v>
      </c>
      <c r="K319" s="92"/>
    </row>
    <row r="320" spans="1:11" ht="20.399999999999999" x14ac:dyDescent="0.25">
      <c r="A320" s="14" t="s">
        <v>2997</v>
      </c>
      <c r="B320" s="14" t="s">
        <v>3708</v>
      </c>
      <c r="C320" s="14" t="s">
        <v>3709</v>
      </c>
      <c r="D320" s="16">
        <v>45932</v>
      </c>
      <c r="E320" s="16"/>
      <c r="F320" s="14" t="s">
        <v>3218</v>
      </c>
      <c r="G320" s="14"/>
      <c r="H320" s="14" t="s">
        <v>3219</v>
      </c>
      <c r="I320" s="15">
        <v>244.3</v>
      </c>
      <c r="J320" s="77">
        <v>4</v>
      </c>
      <c r="K320" s="92"/>
    </row>
    <row r="321" spans="1:11" ht="20.399999999999999" x14ac:dyDescent="0.25">
      <c r="A321" s="14" t="s">
        <v>2997</v>
      </c>
      <c r="B321" s="14" t="s">
        <v>3710</v>
      </c>
      <c r="C321" s="14" t="s">
        <v>3711</v>
      </c>
      <c r="D321" s="16">
        <v>45932</v>
      </c>
      <c r="E321" s="16"/>
      <c r="F321" s="14" t="s">
        <v>3220</v>
      </c>
      <c r="G321" s="14"/>
      <c r="H321" s="14" t="s">
        <v>3219</v>
      </c>
      <c r="I321" s="15">
        <v>105</v>
      </c>
      <c r="J321" s="77">
        <v>4</v>
      </c>
      <c r="K321" s="92"/>
    </row>
    <row r="322" spans="1:11" ht="20.399999999999999" x14ac:dyDescent="0.25">
      <c r="A322" s="14" t="s">
        <v>2997</v>
      </c>
      <c r="B322" s="14" t="s">
        <v>3712</v>
      </c>
      <c r="C322" s="14" t="s">
        <v>3713</v>
      </c>
      <c r="D322" s="16">
        <v>45932</v>
      </c>
      <c r="E322" s="16"/>
      <c r="F322" s="14" t="s">
        <v>3221</v>
      </c>
      <c r="G322" s="14"/>
      <c r="H322" s="14" t="s">
        <v>3222</v>
      </c>
      <c r="I322" s="15">
        <v>49.8</v>
      </c>
      <c r="J322" s="77">
        <v>4</v>
      </c>
      <c r="K322" s="92"/>
    </row>
    <row r="323" spans="1:11" ht="13.2" x14ac:dyDescent="0.25">
      <c r="A323" s="14" t="s">
        <v>2997</v>
      </c>
      <c r="B323" s="14" t="s">
        <v>3714</v>
      </c>
      <c r="C323" s="14" t="s">
        <v>3428</v>
      </c>
      <c r="D323" s="16">
        <v>45937</v>
      </c>
      <c r="E323" s="16"/>
      <c r="F323" s="14" t="s">
        <v>3678</v>
      </c>
      <c r="G323" s="14" t="s">
        <v>3185</v>
      </c>
      <c r="H323" s="14" t="s">
        <v>3186</v>
      </c>
      <c r="I323" s="15">
        <v>10</v>
      </c>
      <c r="J323" s="77">
        <v>4</v>
      </c>
      <c r="K323" s="92"/>
    </row>
    <row r="324" spans="1:11" ht="13.2" x14ac:dyDescent="0.25">
      <c r="A324" s="14" t="s">
        <v>2997</v>
      </c>
      <c r="B324" s="14" t="s">
        <v>3715</v>
      </c>
      <c r="C324" s="14" t="s">
        <v>3428</v>
      </c>
      <c r="D324" s="16">
        <v>45940</v>
      </c>
      <c r="E324" s="16"/>
      <c r="F324" s="14" t="s">
        <v>3678</v>
      </c>
      <c r="G324" s="14" t="s">
        <v>3185</v>
      </c>
      <c r="H324" s="14" t="s">
        <v>3186</v>
      </c>
      <c r="I324" s="15">
        <v>17</v>
      </c>
      <c r="J324" s="77">
        <v>4</v>
      </c>
      <c r="K324" s="92"/>
    </row>
    <row r="325" spans="1:11" ht="13.2" x14ac:dyDescent="0.25">
      <c r="A325" s="14" t="s">
        <v>2997</v>
      </c>
      <c r="B325" s="14" t="s">
        <v>3716</v>
      </c>
      <c r="C325" s="14" t="s">
        <v>3428</v>
      </c>
      <c r="D325" s="16">
        <v>45957</v>
      </c>
      <c r="E325" s="16"/>
      <c r="F325" s="14" t="s">
        <v>3678</v>
      </c>
      <c r="G325" s="14" t="s">
        <v>3185</v>
      </c>
      <c r="H325" s="14" t="s">
        <v>3186</v>
      </c>
      <c r="I325" s="15">
        <v>20</v>
      </c>
      <c r="J325" s="77">
        <v>4</v>
      </c>
      <c r="K325" s="92"/>
    </row>
    <row r="326" spans="1:11" ht="20.399999999999999" x14ac:dyDescent="0.25">
      <c r="A326" s="14" t="s">
        <v>2997</v>
      </c>
      <c r="B326" s="14" t="s">
        <v>3717</v>
      </c>
      <c r="C326" s="14" t="s">
        <v>3272</v>
      </c>
      <c r="D326" s="16">
        <v>45957</v>
      </c>
      <c r="E326" s="16"/>
      <c r="F326" s="14" t="s">
        <v>3516</v>
      </c>
      <c r="G326" s="14" t="s">
        <v>3223</v>
      </c>
      <c r="H326" s="14" t="s">
        <v>3224</v>
      </c>
      <c r="I326" s="15">
        <v>450</v>
      </c>
      <c r="J326" s="77">
        <v>4</v>
      </c>
      <c r="K326" s="92"/>
    </row>
    <row r="327" spans="1:11" ht="13.2" x14ac:dyDescent="0.25">
      <c r="A327" s="14" t="s">
        <v>2997</v>
      </c>
      <c r="B327" s="14" t="s">
        <v>3718</v>
      </c>
      <c r="C327" s="14" t="s">
        <v>3271</v>
      </c>
      <c r="D327" s="16">
        <v>45957</v>
      </c>
      <c r="E327" s="16"/>
      <c r="F327" s="14" t="s">
        <v>3515</v>
      </c>
      <c r="G327" s="14" t="s">
        <v>3223</v>
      </c>
      <c r="H327" s="14" t="s">
        <v>3224</v>
      </c>
      <c r="I327" s="15">
        <v>634</v>
      </c>
      <c r="J327" s="77">
        <v>4</v>
      </c>
      <c r="K327" s="92"/>
    </row>
    <row r="328" spans="1:11" ht="13.2" x14ac:dyDescent="0.25">
      <c r="A328" s="14" t="s">
        <v>2997</v>
      </c>
      <c r="B328" s="14" t="s">
        <v>3719</v>
      </c>
      <c r="C328" s="14" t="s">
        <v>3428</v>
      </c>
      <c r="D328" s="16">
        <v>45959</v>
      </c>
      <c r="E328" s="16"/>
      <c r="F328" s="14" t="s">
        <v>3678</v>
      </c>
      <c r="G328" s="14" t="s">
        <v>3185</v>
      </c>
      <c r="H328" s="14" t="s">
        <v>3186</v>
      </c>
      <c r="I328" s="15">
        <v>10</v>
      </c>
      <c r="J328" s="77">
        <v>4</v>
      </c>
      <c r="K328" s="92"/>
    </row>
    <row r="329" spans="1:11" ht="13.2" x14ac:dyDescent="0.25">
      <c r="A329" s="14" t="s">
        <v>2997</v>
      </c>
      <c r="B329" s="14" t="s">
        <v>3720</v>
      </c>
      <c r="C329" s="14" t="s">
        <v>3428</v>
      </c>
      <c r="D329" s="16">
        <v>45960</v>
      </c>
      <c r="E329" s="16"/>
      <c r="F329" s="14" t="s">
        <v>3678</v>
      </c>
      <c r="G329" s="14" t="s">
        <v>3185</v>
      </c>
      <c r="H329" s="14" t="s">
        <v>3186</v>
      </c>
      <c r="I329" s="15">
        <v>14.4</v>
      </c>
      <c r="J329" s="77">
        <v>4</v>
      </c>
      <c r="K329" s="92"/>
    </row>
    <row r="330" spans="1:11" ht="13.2" x14ac:dyDescent="0.25">
      <c r="A330" s="14" t="s">
        <v>2997</v>
      </c>
      <c r="B330" s="14" t="s">
        <v>3721</v>
      </c>
      <c r="C330" s="14" t="s">
        <v>3428</v>
      </c>
      <c r="D330" s="16">
        <v>45961</v>
      </c>
      <c r="E330" s="16"/>
      <c r="F330" s="14" t="s">
        <v>3678</v>
      </c>
      <c r="G330" s="14" t="s">
        <v>3185</v>
      </c>
      <c r="H330" s="14" t="s">
        <v>3186</v>
      </c>
      <c r="I330" s="15">
        <v>22</v>
      </c>
      <c r="J330" s="77">
        <v>4</v>
      </c>
      <c r="K330" s="92"/>
    </row>
    <row r="331" spans="1:11" ht="13.2" x14ac:dyDescent="0.25">
      <c r="A331" s="14" t="s">
        <v>2997</v>
      </c>
      <c r="B331" s="14" t="s">
        <v>3722</v>
      </c>
      <c r="C331" s="14" t="s">
        <v>3438</v>
      </c>
      <c r="D331" s="16">
        <v>45965</v>
      </c>
      <c r="E331" s="16"/>
      <c r="F331" s="14" t="s">
        <v>3678</v>
      </c>
      <c r="G331" s="14" t="s">
        <v>3185</v>
      </c>
      <c r="H331" s="14" t="s">
        <v>3186</v>
      </c>
      <c r="I331" s="15">
        <v>14.38</v>
      </c>
      <c r="J331" s="77">
        <v>4</v>
      </c>
      <c r="K331" s="92"/>
    </row>
    <row r="332" spans="1:11" ht="13.2" x14ac:dyDescent="0.25">
      <c r="A332" s="14" t="s">
        <v>2997</v>
      </c>
      <c r="B332" s="14" t="s">
        <v>3723</v>
      </c>
      <c r="C332" s="14" t="s">
        <v>3438</v>
      </c>
      <c r="D332" s="16">
        <v>45991</v>
      </c>
      <c r="E332" s="16"/>
      <c r="F332" s="14" t="s">
        <v>3678</v>
      </c>
      <c r="G332" s="14" t="s">
        <v>3185</v>
      </c>
      <c r="H332" s="14" t="s">
        <v>3186</v>
      </c>
      <c r="I332" s="15">
        <v>22</v>
      </c>
      <c r="J332" s="77">
        <v>4</v>
      </c>
      <c r="K332" s="92"/>
    </row>
    <row r="333" spans="1:11" ht="51" x14ac:dyDescent="0.25">
      <c r="A333" s="14" t="s">
        <v>2997</v>
      </c>
      <c r="B333" s="14" t="s">
        <v>3544</v>
      </c>
      <c r="C333" s="14" t="s">
        <v>3438</v>
      </c>
      <c r="D333" s="16">
        <v>45999</v>
      </c>
      <c r="E333" s="16"/>
      <c r="F333" s="14" t="s">
        <v>3397</v>
      </c>
      <c r="G333" s="14"/>
      <c r="H333" s="14"/>
      <c r="I333" s="15">
        <v>3493.17</v>
      </c>
      <c r="J333" s="77">
        <v>4</v>
      </c>
      <c r="K333" s="92"/>
    </row>
    <row r="334" spans="1:11" ht="13.2" x14ac:dyDescent="0.25">
      <c r="A334" s="14" t="s">
        <v>2997</v>
      </c>
      <c r="B334" s="14" t="s">
        <v>3724</v>
      </c>
      <c r="C334" s="14" t="s">
        <v>3394</v>
      </c>
      <c r="D334" s="16">
        <v>46013</v>
      </c>
      <c r="E334" s="16"/>
      <c r="F334" s="14" t="s">
        <v>3444</v>
      </c>
      <c r="G334" s="14" t="s">
        <v>3199</v>
      </c>
      <c r="H334" s="14" t="s">
        <v>3371</v>
      </c>
      <c r="I334" s="15">
        <v>1713.75</v>
      </c>
      <c r="J334" s="77">
        <v>4</v>
      </c>
      <c r="K334" s="92"/>
    </row>
    <row r="335" spans="1:11" ht="13.2" x14ac:dyDescent="0.25">
      <c r="A335" s="14" t="s">
        <v>2997</v>
      </c>
      <c r="B335" s="14" t="s">
        <v>3725</v>
      </c>
      <c r="C335" s="14" t="s">
        <v>3440</v>
      </c>
      <c r="D335" s="16">
        <v>46022</v>
      </c>
      <c r="E335" s="16"/>
      <c r="F335" s="14" t="s">
        <v>3678</v>
      </c>
      <c r="G335" s="14" t="s">
        <v>3185</v>
      </c>
      <c r="H335" s="14" t="s">
        <v>3186</v>
      </c>
      <c r="I335" s="15">
        <v>22</v>
      </c>
      <c r="J335" s="77">
        <v>4</v>
      </c>
      <c r="K335" s="92"/>
    </row>
    <row r="336" spans="1:11" ht="20.399999999999999" x14ac:dyDescent="0.25">
      <c r="A336" s="14" t="s">
        <v>2997</v>
      </c>
      <c r="B336" s="14" t="s">
        <v>3780</v>
      </c>
      <c r="C336" s="14" t="s">
        <v>3468</v>
      </c>
      <c r="D336" s="16">
        <v>45926</v>
      </c>
      <c r="E336" s="16">
        <v>46111</v>
      </c>
      <c r="F336" s="14" t="s">
        <v>3472</v>
      </c>
      <c r="G336" s="14" t="s">
        <v>3491</v>
      </c>
      <c r="H336" s="14" t="s">
        <v>3490</v>
      </c>
      <c r="I336" s="15">
        <v>500</v>
      </c>
      <c r="J336" s="77">
        <v>5</v>
      </c>
      <c r="K336" s="92"/>
    </row>
    <row r="337" spans="1:11" ht="20.399999999999999" x14ac:dyDescent="0.25">
      <c r="A337" s="14" t="s">
        <v>2997</v>
      </c>
      <c r="B337" s="14" t="s">
        <v>3781</v>
      </c>
      <c r="C337" s="14" t="s">
        <v>3465</v>
      </c>
      <c r="D337" s="16">
        <v>45931</v>
      </c>
      <c r="E337" s="16">
        <v>46111</v>
      </c>
      <c r="F337" s="14" t="s">
        <v>3469</v>
      </c>
      <c r="G337" s="14" t="s">
        <v>3491</v>
      </c>
      <c r="H337" s="14" t="s">
        <v>3490</v>
      </c>
      <c r="I337" s="15">
        <v>650</v>
      </c>
      <c r="J337" s="77">
        <v>5</v>
      </c>
      <c r="K337" s="92"/>
    </row>
    <row r="338" spans="1:11" ht="20.399999999999999" x14ac:dyDescent="0.25">
      <c r="A338" s="14" t="s">
        <v>2997</v>
      </c>
      <c r="B338" s="14" t="s">
        <v>3782</v>
      </c>
      <c r="C338" s="14" t="s">
        <v>3466</v>
      </c>
      <c r="D338" s="16">
        <v>45933</v>
      </c>
      <c r="E338" s="16">
        <v>46111</v>
      </c>
      <c r="F338" s="14" t="s">
        <v>3471</v>
      </c>
      <c r="G338" s="14">
        <v>43862934</v>
      </c>
      <c r="H338" s="14" t="s">
        <v>3492</v>
      </c>
      <c r="I338" s="15">
        <v>1542.42</v>
      </c>
      <c r="J338" s="77">
        <v>5</v>
      </c>
      <c r="K338" s="92"/>
    </row>
    <row r="339" spans="1:11" ht="20.399999999999999" x14ac:dyDescent="0.25">
      <c r="A339" s="14" t="s">
        <v>2997</v>
      </c>
      <c r="B339" s="14" t="s">
        <v>3783</v>
      </c>
      <c r="C339" s="14" t="s">
        <v>3467</v>
      </c>
      <c r="D339" s="16">
        <v>45933</v>
      </c>
      <c r="E339" s="16">
        <v>46111</v>
      </c>
      <c r="F339" s="14" t="s">
        <v>3470</v>
      </c>
      <c r="G339" s="14" t="s">
        <v>3494</v>
      </c>
      <c r="H339" s="14" t="s">
        <v>3493</v>
      </c>
      <c r="I339" s="15">
        <v>811.8</v>
      </c>
      <c r="J339" s="77">
        <v>5</v>
      </c>
      <c r="K339" s="92"/>
    </row>
    <row r="340" spans="1:11" ht="20.399999999999999" x14ac:dyDescent="0.25">
      <c r="A340" s="14" t="s">
        <v>2997</v>
      </c>
      <c r="B340" s="14" t="s">
        <v>3784</v>
      </c>
      <c r="C340" s="14" t="s">
        <v>3489</v>
      </c>
      <c r="D340" s="16">
        <v>45940</v>
      </c>
      <c r="E340" s="16">
        <v>46111</v>
      </c>
      <c r="F340" s="14" t="s">
        <v>3473</v>
      </c>
      <c r="G340" s="14">
        <v>52413624</v>
      </c>
      <c r="H340" s="14" t="s">
        <v>3488</v>
      </c>
      <c r="I340" s="15">
        <v>2460</v>
      </c>
      <c r="J340" s="77">
        <v>5</v>
      </c>
      <c r="K340" s="92"/>
    </row>
    <row r="341" spans="1:11" ht="20.399999999999999" x14ac:dyDescent="0.25">
      <c r="A341" s="14" t="s">
        <v>2997</v>
      </c>
      <c r="B341" s="14" t="s">
        <v>3785</v>
      </c>
      <c r="C341" s="14" t="s">
        <v>3487</v>
      </c>
      <c r="D341" s="16">
        <v>45940</v>
      </c>
      <c r="E341" s="16">
        <v>46111</v>
      </c>
      <c r="F341" s="14" t="s">
        <v>3474</v>
      </c>
      <c r="G341" s="14" t="s">
        <v>3400</v>
      </c>
      <c r="H341" s="14" t="s">
        <v>3370</v>
      </c>
      <c r="I341" s="15">
        <v>672</v>
      </c>
      <c r="J341" s="77">
        <v>5</v>
      </c>
      <c r="K341" s="92"/>
    </row>
    <row r="342" spans="1:11" ht="20.399999999999999" x14ac:dyDescent="0.25">
      <c r="A342" s="14" t="s">
        <v>2997</v>
      </c>
      <c r="B342" s="14" t="s">
        <v>3786</v>
      </c>
      <c r="C342" s="14" t="s">
        <v>3517</v>
      </c>
      <c r="D342" s="16">
        <v>45940</v>
      </c>
      <c r="E342" s="16">
        <v>46111</v>
      </c>
      <c r="F342" s="14" t="s">
        <v>3475</v>
      </c>
      <c r="G342" s="14" t="s">
        <v>3485</v>
      </c>
      <c r="H342" s="14" t="s">
        <v>3486</v>
      </c>
      <c r="I342" s="15">
        <v>615</v>
      </c>
      <c r="J342" s="77">
        <v>5</v>
      </c>
      <c r="K342" s="92"/>
    </row>
    <row r="343" spans="1:11" ht="30.6" x14ac:dyDescent="0.25">
      <c r="A343" s="14" t="s">
        <v>2997</v>
      </c>
      <c r="B343" s="14" t="s">
        <v>3726</v>
      </c>
      <c r="C343" s="14" t="s">
        <v>3227</v>
      </c>
      <c r="D343" s="16">
        <v>45966</v>
      </c>
      <c r="E343" s="16">
        <v>45957</v>
      </c>
      <c r="F343" s="14" t="s">
        <v>3727</v>
      </c>
      <c r="G343" s="14" t="s">
        <v>3270</v>
      </c>
      <c r="H343" s="14" t="s">
        <v>3253</v>
      </c>
      <c r="I343" s="15">
        <v>-78.599999999999994</v>
      </c>
      <c r="J343" s="77">
        <v>5</v>
      </c>
      <c r="K343" s="92"/>
    </row>
    <row r="344" spans="1:11" ht="40.799999999999997" x14ac:dyDescent="0.25">
      <c r="A344" s="14" t="s">
        <v>2997</v>
      </c>
      <c r="B344" s="14" t="s">
        <v>3787</v>
      </c>
      <c r="C344" s="14" t="s">
        <v>3484</v>
      </c>
      <c r="D344" s="16">
        <v>45993</v>
      </c>
      <c r="E344" s="16">
        <v>46111</v>
      </c>
      <c r="F344" s="14" t="s">
        <v>3483</v>
      </c>
      <c r="G344" s="14" t="s">
        <v>3087</v>
      </c>
      <c r="H344" s="14" t="s">
        <v>3482</v>
      </c>
      <c r="I344" s="15">
        <v>6000</v>
      </c>
      <c r="J344" s="77">
        <v>5</v>
      </c>
      <c r="K344" s="92"/>
    </row>
    <row r="345" spans="1:11" ht="30.6" x14ac:dyDescent="0.25">
      <c r="A345" s="14" t="s">
        <v>2997</v>
      </c>
      <c r="B345" s="14" t="s">
        <v>3728</v>
      </c>
      <c r="C345" s="14" t="s">
        <v>3393</v>
      </c>
      <c r="D345" s="16">
        <v>46013</v>
      </c>
      <c r="E345" s="16"/>
      <c r="F345" s="14" t="s">
        <v>3495</v>
      </c>
      <c r="G345" s="14" t="s">
        <v>3400</v>
      </c>
      <c r="H345" s="14" t="s">
        <v>3370</v>
      </c>
      <c r="I345" s="15">
        <v>90</v>
      </c>
      <c r="J345" s="77">
        <v>5</v>
      </c>
      <c r="K345" s="92"/>
    </row>
    <row r="346" spans="1:11" ht="20.399999999999999" x14ac:dyDescent="0.25">
      <c r="A346" s="14" t="s">
        <v>2997</v>
      </c>
      <c r="B346" s="14" t="s">
        <v>3729</v>
      </c>
      <c r="C346" s="14" t="s">
        <v>3396</v>
      </c>
      <c r="D346" s="16">
        <v>46013</v>
      </c>
      <c r="E346" s="16"/>
      <c r="F346" s="14" t="s">
        <v>3496</v>
      </c>
      <c r="G346" s="14" t="s">
        <v>3400</v>
      </c>
      <c r="H346" s="14" t="s">
        <v>3373</v>
      </c>
      <c r="I346" s="15">
        <v>210</v>
      </c>
      <c r="J346" s="77">
        <v>5</v>
      </c>
      <c r="K346" s="92"/>
    </row>
    <row r="347" spans="1:11" ht="30.6" x14ac:dyDescent="0.25">
      <c r="A347" s="14" t="s">
        <v>3225</v>
      </c>
      <c r="B347" s="14" t="s">
        <v>3730</v>
      </c>
      <c r="C347" s="14" t="s">
        <v>3434</v>
      </c>
      <c r="D347" s="16">
        <v>45861</v>
      </c>
      <c r="E347" s="16"/>
      <c r="F347" s="14" t="s">
        <v>3146</v>
      </c>
      <c r="G347" s="327"/>
      <c r="H347" s="14" t="s">
        <v>1572</v>
      </c>
      <c r="I347" s="15">
        <v>7318.23</v>
      </c>
      <c r="J347" s="77"/>
      <c r="K347" s="92"/>
    </row>
    <row r="348" spans="1:11" ht="30.6" x14ac:dyDescent="0.25">
      <c r="A348" s="14" t="s">
        <v>3225</v>
      </c>
      <c r="B348" s="14" t="s">
        <v>3731</v>
      </c>
      <c r="C348" s="14" t="s">
        <v>3422</v>
      </c>
      <c r="D348" s="16">
        <v>45887</v>
      </c>
      <c r="E348" s="16"/>
      <c r="F348" s="14" t="s">
        <v>3441</v>
      </c>
      <c r="G348" s="14"/>
      <c r="H348" s="328" t="s">
        <v>3184</v>
      </c>
      <c r="I348" s="15">
        <v>1953.62</v>
      </c>
      <c r="J348" s="77"/>
      <c r="K348" s="92"/>
    </row>
    <row r="349" spans="1:11" ht="20.399999999999999" x14ac:dyDescent="0.25">
      <c r="A349" s="14" t="s">
        <v>3225</v>
      </c>
      <c r="B349" s="14" t="s">
        <v>3732</v>
      </c>
      <c r="C349" s="14" t="s">
        <v>3427</v>
      </c>
      <c r="D349" s="16">
        <v>45905</v>
      </c>
      <c r="E349" s="16"/>
      <c r="F349" s="14" t="s">
        <v>3442</v>
      </c>
      <c r="G349" s="14"/>
      <c r="H349" s="14" t="s">
        <v>3184</v>
      </c>
      <c r="I349" s="15">
        <v>3000</v>
      </c>
      <c r="J349" s="77"/>
      <c r="K349" s="92"/>
    </row>
    <row r="350" spans="1:11" ht="30.6" x14ac:dyDescent="0.25">
      <c r="A350" s="14" t="s">
        <v>3225</v>
      </c>
      <c r="B350" s="14" t="s">
        <v>3766</v>
      </c>
      <c r="C350" s="14" t="s">
        <v>3427</v>
      </c>
      <c r="D350" s="16">
        <v>45923</v>
      </c>
      <c r="E350" s="16">
        <v>45971</v>
      </c>
      <c r="F350" s="14" t="s">
        <v>3767</v>
      </c>
      <c r="G350" s="327">
        <v>31805540</v>
      </c>
      <c r="H350" s="14" t="s">
        <v>3184</v>
      </c>
      <c r="I350" s="15">
        <v>7000.68</v>
      </c>
      <c r="J350" s="77"/>
      <c r="K350" s="92"/>
    </row>
    <row r="351" spans="1:11" ht="30.6" x14ac:dyDescent="0.25">
      <c r="A351" s="14" t="s">
        <v>3225</v>
      </c>
      <c r="B351" s="14" t="s">
        <v>3733</v>
      </c>
      <c r="C351" s="14" t="s">
        <v>3734</v>
      </c>
      <c r="D351" s="16">
        <v>45954</v>
      </c>
      <c r="E351" s="16"/>
      <c r="F351" s="14" t="s">
        <v>3497</v>
      </c>
      <c r="G351" s="327"/>
      <c r="H351" s="14" t="s">
        <v>3184</v>
      </c>
      <c r="I351" s="15">
        <v>727.47</v>
      </c>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327"/>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327"/>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327"/>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90:G257 G107:G187 G364:G5000 G362 G359:G360 G259:G346 G348:G349 G352:G357"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33203125" defaultRowHeight="10.199999999999999" x14ac:dyDescent="0.2"/>
  <cols>
    <col min="1" max="1" width="9.5546875" style="179" bestFit="1" customWidth="1"/>
    <col min="2" max="2" width="46.33203125" style="180" bestFit="1" customWidth="1"/>
    <col min="3" max="3" width="15.44140625" style="180" bestFit="1" customWidth="1"/>
    <col min="4" max="4" width="20.5546875" style="180" customWidth="1"/>
    <col min="5" max="5" width="21" style="180" bestFit="1" customWidth="1"/>
    <col min="6" max="6" width="6.33203125" style="180" bestFit="1" customWidth="1"/>
    <col min="7" max="7" width="22.6640625" style="180" customWidth="1"/>
    <col min="8" max="8" width="23.5546875" style="180" customWidth="1"/>
    <col min="9" max="9" width="26.6640625" style="180" customWidth="1"/>
    <col min="10" max="10" width="19" style="180" customWidth="1"/>
    <col min="11" max="11" width="19.6640625" style="180" bestFit="1" customWidth="1"/>
    <col min="12" max="12" width="14.44140625" style="181" customWidth="1"/>
    <col min="13" max="14" width="24.6640625" style="180" bestFit="1" customWidth="1"/>
    <col min="15" max="15" width="24.44140625" style="180" bestFit="1" customWidth="1"/>
    <col min="16" max="16" width="24.6640625" style="180" bestFit="1" customWidth="1"/>
    <col min="17" max="256" width="9.33203125" style="180"/>
    <col min="257" max="257" width="9.5546875" style="180" bestFit="1" customWidth="1"/>
    <col min="258" max="258" width="46.33203125" style="180" bestFit="1" customWidth="1"/>
    <col min="259" max="259" width="15.44140625" style="180" bestFit="1" customWidth="1"/>
    <col min="260" max="260" width="20.5546875" style="180" customWidth="1"/>
    <col min="261" max="261" width="21" style="180" bestFit="1" customWidth="1"/>
    <col min="262" max="262" width="6.33203125" style="180" bestFit="1" customWidth="1"/>
    <col min="263" max="263" width="22.6640625" style="180" customWidth="1"/>
    <col min="264" max="264" width="23.5546875" style="180" customWidth="1"/>
    <col min="265" max="265" width="26.6640625" style="180" customWidth="1"/>
    <col min="266" max="266" width="19" style="180" customWidth="1"/>
    <col min="267" max="267" width="19.6640625" style="180" bestFit="1" customWidth="1"/>
    <col min="268" max="268" width="14.44140625" style="180" customWidth="1"/>
    <col min="269" max="270" width="24.6640625" style="180" bestFit="1" customWidth="1"/>
    <col min="271" max="271" width="24.44140625" style="180" bestFit="1" customWidth="1"/>
    <col min="272" max="272" width="24.6640625" style="180" bestFit="1" customWidth="1"/>
    <col min="273" max="512" width="9.33203125" style="180"/>
    <col min="513" max="513" width="9.5546875" style="180" bestFit="1" customWidth="1"/>
    <col min="514" max="514" width="46.33203125" style="180" bestFit="1" customWidth="1"/>
    <col min="515" max="515" width="15.44140625" style="180" bestFit="1" customWidth="1"/>
    <col min="516" max="516" width="20.5546875" style="180" customWidth="1"/>
    <col min="517" max="517" width="21" style="180" bestFit="1" customWidth="1"/>
    <col min="518" max="518" width="6.33203125" style="180" bestFit="1" customWidth="1"/>
    <col min="519" max="519" width="22.6640625" style="180" customWidth="1"/>
    <col min="520" max="520" width="23.5546875" style="180" customWidth="1"/>
    <col min="521" max="521" width="26.6640625" style="180" customWidth="1"/>
    <col min="522" max="522" width="19" style="180" customWidth="1"/>
    <col min="523" max="523" width="19.6640625" style="180" bestFit="1" customWidth="1"/>
    <col min="524" max="524" width="14.44140625" style="180" customWidth="1"/>
    <col min="525" max="526" width="24.6640625" style="180" bestFit="1" customWidth="1"/>
    <col min="527" max="527" width="24.44140625" style="180" bestFit="1" customWidth="1"/>
    <col min="528" max="528" width="24.6640625" style="180" bestFit="1" customWidth="1"/>
    <col min="529" max="768" width="9.33203125" style="180"/>
    <col min="769" max="769" width="9.5546875" style="180" bestFit="1" customWidth="1"/>
    <col min="770" max="770" width="46.33203125" style="180" bestFit="1" customWidth="1"/>
    <col min="771" max="771" width="15.44140625" style="180" bestFit="1" customWidth="1"/>
    <col min="772" max="772" width="20.5546875" style="180" customWidth="1"/>
    <col min="773" max="773" width="21" style="180" bestFit="1" customWidth="1"/>
    <col min="774" max="774" width="6.33203125" style="180" bestFit="1" customWidth="1"/>
    <col min="775" max="775" width="22.6640625" style="180" customWidth="1"/>
    <col min="776" max="776" width="23.5546875" style="180" customWidth="1"/>
    <col min="777" max="777" width="26.6640625" style="180" customWidth="1"/>
    <col min="778" max="778" width="19" style="180" customWidth="1"/>
    <col min="779" max="779" width="19.6640625" style="180" bestFit="1" customWidth="1"/>
    <col min="780" max="780" width="14.44140625" style="180" customWidth="1"/>
    <col min="781" max="782" width="24.6640625" style="180" bestFit="1" customWidth="1"/>
    <col min="783" max="783" width="24.44140625" style="180" bestFit="1" customWidth="1"/>
    <col min="784" max="784" width="24.6640625" style="180" bestFit="1" customWidth="1"/>
    <col min="785" max="1024" width="9.33203125" style="180"/>
    <col min="1025" max="1025" width="9.5546875" style="180" bestFit="1" customWidth="1"/>
    <col min="1026" max="1026" width="46.33203125" style="180" bestFit="1" customWidth="1"/>
    <col min="1027" max="1027" width="15.44140625" style="180" bestFit="1" customWidth="1"/>
    <col min="1028" max="1028" width="20.5546875" style="180" customWidth="1"/>
    <col min="1029" max="1029" width="21" style="180" bestFit="1" customWidth="1"/>
    <col min="1030" max="1030" width="6.33203125" style="180" bestFit="1" customWidth="1"/>
    <col min="1031" max="1031" width="22.6640625" style="180" customWidth="1"/>
    <col min="1032" max="1032" width="23.5546875" style="180" customWidth="1"/>
    <col min="1033" max="1033" width="26.6640625" style="180" customWidth="1"/>
    <col min="1034" max="1034" width="19" style="180" customWidth="1"/>
    <col min="1035" max="1035" width="19.6640625" style="180" bestFit="1" customWidth="1"/>
    <col min="1036" max="1036" width="14.44140625" style="180" customWidth="1"/>
    <col min="1037" max="1038" width="24.6640625" style="180" bestFit="1" customWidth="1"/>
    <col min="1039" max="1039" width="24.44140625" style="180" bestFit="1" customWidth="1"/>
    <col min="1040" max="1040" width="24.6640625" style="180" bestFit="1" customWidth="1"/>
    <col min="1041" max="1280" width="9.33203125" style="180"/>
    <col min="1281" max="1281" width="9.5546875" style="180" bestFit="1" customWidth="1"/>
    <col min="1282" max="1282" width="46.33203125" style="180" bestFit="1" customWidth="1"/>
    <col min="1283" max="1283" width="15.44140625" style="180" bestFit="1" customWidth="1"/>
    <col min="1284" max="1284" width="20.5546875" style="180" customWidth="1"/>
    <col min="1285" max="1285" width="21" style="180" bestFit="1" customWidth="1"/>
    <col min="1286" max="1286" width="6.33203125" style="180" bestFit="1" customWidth="1"/>
    <col min="1287" max="1287" width="22.6640625" style="180" customWidth="1"/>
    <col min="1288" max="1288" width="23.5546875" style="180" customWidth="1"/>
    <col min="1289" max="1289" width="26.6640625" style="180" customWidth="1"/>
    <col min="1290" max="1290" width="19" style="180" customWidth="1"/>
    <col min="1291" max="1291" width="19.6640625" style="180" bestFit="1" customWidth="1"/>
    <col min="1292" max="1292" width="14.44140625" style="180" customWidth="1"/>
    <col min="1293" max="1294" width="24.6640625" style="180" bestFit="1" customWidth="1"/>
    <col min="1295" max="1295" width="24.44140625" style="180" bestFit="1" customWidth="1"/>
    <col min="1296" max="1296" width="24.6640625" style="180" bestFit="1" customWidth="1"/>
    <col min="1297" max="1536" width="9.33203125" style="180"/>
    <col min="1537" max="1537" width="9.5546875" style="180" bestFit="1" customWidth="1"/>
    <col min="1538" max="1538" width="46.33203125" style="180" bestFit="1" customWidth="1"/>
    <col min="1539" max="1539" width="15.44140625" style="180" bestFit="1" customWidth="1"/>
    <col min="1540" max="1540" width="20.5546875" style="180" customWidth="1"/>
    <col min="1541" max="1541" width="21" style="180" bestFit="1" customWidth="1"/>
    <col min="1542" max="1542" width="6.33203125" style="180" bestFit="1" customWidth="1"/>
    <col min="1543" max="1543" width="22.6640625" style="180" customWidth="1"/>
    <col min="1544" max="1544" width="23.5546875" style="180" customWidth="1"/>
    <col min="1545" max="1545" width="26.6640625" style="180" customWidth="1"/>
    <col min="1546" max="1546" width="19" style="180" customWidth="1"/>
    <col min="1547" max="1547" width="19.6640625" style="180" bestFit="1" customWidth="1"/>
    <col min="1548" max="1548" width="14.44140625" style="180" customWidth="1"/>
    <col min="1549" max="1550" width="24.6640625" style="180" bestFit="1" customWidth="1"/>
    <col min="1551" max="1551" width="24.44140625" style="180" bestFit="1" customWidth="1"/>
    <col min="1552" max="1552" width="24.6640625" style="180" bestFit="1" customWidth="1"/>
    <col min="1553" max="1792" width="9.33203125" style="180"/>
    <col min="1793" max="1793" width="9.5546875" style="180" bestFit="1" customWidth="1"/>
    <col min="1794" max="1794" width="46.33203125" style="180" bestFit="1" customWidth="1"/>
    <col min="1795" max="1795" width="15.44140625" style="180" bestFit="1" customWidth="1"/>
    <col min="1796" max="1796" width="20.5546875" style="180" customWidth="1"/>
    <col min="1797" max="1797" width="21" style="180" bestFit="1" customWidth="1"/>
    <col min="1798" max="1798" width="6.33203125" style="180" bestFit="1" customWidth="1"/>
    <col min="1799" max="1799" width="22.6640625" style="180" customWidth="1"/>
    <col min="1800" max="1800" width="23.5546875" style="180" customWidth="1"/>
    <col min="1801" max="1801" width="26.6640625" style="180" customWidth="1"/>
    <col min="1802" max="1802" width="19" style="180" customWidth="1"/>
    <col min="1803" max="1803" width="19.6640625" style="180" bestFit="1" customWidth="1"/>
    <col min="1804" max="1804" width="14.44140625" style="180" customWidth="1"/>
    <col min="1805" max="1806" width="24.6640625" style="180" bestFit="1" customWidth="1"/>
    <col min="1807" max="1807" width="24.44140625" style="180" bestFit="1" customWidth="1"/>
    <col min="1808" max="1808" width="24.6640625" style="180" bestFit="1" customWidth="1"/>
    <col min="1809" max="2048" width="9.33203125" style="180"/>
    <col min="2049" max="2049" width="9.5546875" style="180" bestFit="1" customWidth="1"/>
    <col min="2050" max="2050" width="46.33203125" style="180" bestFit="1" customWidth="1"/>
    <col min="2051" max="2051" width="15.44140625" style="180" bestFit="1" customWidth="1"/>
    <col min="2052" max="2052" width="20.5546875" style="180" customWidth="1"/>
    <col min="2053" max="2053" width="21" style="180" bestFit="1" customWidth="1"/>
    <col min="2054" max="2054" width="6.33203125" style="180" bestFit="1" customWidth="1"/>
    <col min="2055" max="2055" width="22.6640625" style="180" customWidth="1"/>
    <col min="2056" max="2056" width="23.5546875" style="180" customWidth="1"/>
    <col min="2057" max="2057" width="26.6640625" style="180" customWidth="1"/>
    <col min="2058" max="2058" width="19" style="180" customWidth="1"/>
    <col min="2059" max="2059" width="19.6640625" style="180" bestFit="1" customWidth="1"/>
    <col min="2060" max="2060" width="14.44140625" style="180" customWidth="1"/>
    <col min="2061" max="2062" width="24.6640625" style="180" bestFit="1" customWidth="1"/>
    <col min="2063" max="2063" width="24.44140625" style="180" bestFit="1" customWidth="1"/>
    <col min="2064" max="2064" width="24.6640625" style="180" bestFit="1" customWidth="1"/>
    <col min="2065" max="2304" width="9.33203125" style="180"/>
    <col min="2305" max="2305" width="9.5546875" style="180" bestFit="1" customWidth="1"/>
    <col min="2306" max="2306" width="46.33203125" style="180" bestFit="1" customWidth="1"/>
    <col min="2307" max="2307" width="15.44140625" style="180" bestFit="1" customWidth="1"/>
    <col min="2308" max="2308" width="20.5546875" style="180" customWidth="1"/>
    <col min="2309" max="2309" width="21" style="180" bestFit="1" customWidth="1"/>
    <col min="2310" max="2310" width="6.33203125" style="180" bestFit="1" customWidth="1"/>
    <col min="2311" max="2311" width="22.6640625" style="180" customWidth="1"/>
    <col min="2312" max="2312" width="23.5546875" style="180" customWidth="1"/>
    <col min="2313" max="2313" width="26.6640625" style="180" customWidth="1"/>
    <col min="2314" max="2314" width="19" style="180" customWidth="1"/>
    <col min="2315" max="2315" width="19.6640625" style="180" bestFit="1" customWidth="1"/>
    <col min="2316" max="2316" width="14.44140625" style="180" customWidth="1"/>
    <col min="2317" max="2318" width="24.6640625" style="180" bestFit="1" customWidth="1"/>
    <col min="2319" max="2319" width="24.44140625" style="180" bestFit="1" customWidth="1"/>
    <col min="2320" max="2320" width="24.6640625" style="180" bestFit="1" customWidth="1"/>
    <col min="2321" max="2560" width="9.33203125" style="180"/>
    <col min="2561" max="2561" width="9.5546875" style="180" bestFit="1" customWidth="1"/>
    <col min="2562" max="2562" width="46.33203125" style="180" bestFit="1" customWidth="1"/>
    <col min="2563" max="2563" width="15.44140625" style="180" bestFit="1" customWidth="1"/>
    <col min="2564" max="2564" width="20.5546875" style="180" customWidth="1"/>
    <col min="2565" max="2565" width="21" style="180" bestFit="1" customWidth="1"/>
    <col min="2566" max="2566" width="6.33203125" style="180" bestFit="1" customWidth="1"/>
    <col min="2567" max="2567" width="22.6640625" style="180" customWidth="1"/>
    <col min="2568" max="2568" width="23.5546875" style="180" customWidth="1"/>
    <col min="2569" max="2569" width="26.6640625" style="180" customWidth="1"/>
    <col min="2570" max="2570" width="19" style="180" customWidth="1"/>
    <col min="2571" max="2571" width="19.6640625" style="180" bestFit="1" customWidth="1"/>
    <col min="2572" max="2572" width="14.44140625" style="180" customWidth="1"/>
    <col min="2573" max="2574" width="24.6640625" style="180" bestFit="1" customWidth="1"/>
    <col min="2575" max="2575" width="24.44140625" style="180" bestFit="1" customWidth="1"/>
    <col min="2576" max="2576" width="24.6640625" style="180" bestFit="1" customWidth="1"/>
    <col min="2577" max="2816" width="9.33203125" style="180"/>
    <col min="2817" max="2817" width="9.5546875" style="180" bestFit="1" customWidth="1"/>
    <col min="2818" max="2818" width="46.33203125" style="180" bestFit="1" customWidth="1"/>
    <col min="2819" max="2819" width="15.44140625" style="180" bestFit="1" customWidth="1"/>
    <col min="2820" max="2820" width="20.5546875" style="180" customWidth="1"/>
    <col min="2821" max="2821" width="21" style="180" bestFit="1" customWidth="1"/>
    <col min="2822" max="2822" width="6.33203125" style="180" bestFit="1" customWidth="1"/>
    <col min="2823" max="2823" width="22.6640625" style="180" customWidth="1"/>
    <col min="2824" max="2824" width="23.5546875" style="180" customWidth="1"/>
    <col min="2825" max="2825" width="26.6640625" style="180" customWidth="1"/>
    <col min="2826" max="2826" width="19" style="180" customWidth="1"/>
    <col min="2827" max="2827" width="19.6640625" style="180" bestFit="1" customWidth="1"/>
    <col min="2828" max="2828" width="14.44140625" style="180" customWidth="1"/>
    <col min="2829" max="2830" width="24.6640625" style="180" bestFit="1" customWidth="1"/>
    <col min="2831" max="2831" width="24.44140625" style="180" bestFit="1" customWidth="1"/>
    <col min="2832" max="2832" width="24.6640625" style="180" bestFit="1" customWidth="1"/>
    <col min="2833" max="3072" width="9.33203125" style="180"/>
    <col min="3073" max="3073" width="9.5546875" style="180" bestFit="1" customWidth="1"/>
    <col min="3074" max="3074" width="46.33203125" style="180" bestFit="1" customWidth="1"/>
    <col min="3075" max="3075" width="15.44140625" style="180" bestFit="1" customWidth="1"/>
    <col min="3076" max="3076" width="20.5546875" style="180" customWidth="1"/>
    <col min="3077" max="3077" width="21" style="180" bestFit="1" customWidth="1"/>
    <col min="3078" max="3078" width="6.33203125" style="180" bestFit="1" customWidth="1"/>
    <col min="3079" max="3079" width="22.6640625" style="180" customWidth="1"/>
    <col min="3080" max="3080" width="23.5546875" style="180" customWidth="1"/>
    <col min="3081" max="3081" width="26.6640625" style="180" customWidth="1"/>
    <col min="3082" max="3082" width="19" style="180" customWidth="1"/>
    <col min="3083" max="3083" width="19.6640625" style="180" bestFit="1" customWidth="1"/>
    <col min="3084" max="3084" width="14.44140625" style="180" customWidth="1"/>
    <col min="3085" max="3086" width="24.6640625" style="180" bestFit="1" customWidth="1"/>
    <col min="3087" max="3087" width="24.44140625" style="180" bestFit="1" customWidth="1"/>
    <col min="3088" max="3088" width="24.6640625" style="180" bestFit="1" customWidth="1"/>
    <col min="3089" max="3328" width="9.33203125" style="180"/>
    <col min="3329" max="3329" width="9.5546875" style="180" bestFit="1" customWidth="1"/>
    <col min="3330" max="3330" width="46.33203125" style="180" bestFit="1" customWidth="1"/>
    <col min="3331" max="3331" width="15.44140625" style="180" bestFit="1" customWidth="1"/>
    <col min="3332" max="3332" width="20.5546875" style="180" customWidth="1"/>
    <col min="3333" max="3333" width="21" style="180" bestFit="1" customWidth="1"/>
    <col min="3334" max="3334" width="6.33203125" style="180" bestFit="1" customWidth="1"/>
    <col min="3335" max="3335" width="22.6640625" style="180" customWidth="1"/>
    <col min="3336" max="3336" width="23.5546875" style="180" customWidth="1"/>
    <col min="3337" max="3337" width="26.6640625" style="180" customWidth="1"/>
    <col min="3338" max="3338" width="19" style="180" customWidth="1"/>
    <col min="3339" max="3339" width="19.6640625" style="180" bestFit="1" customWidth="1"/>
    <col min="3340" max="3340" width="14.44140625" style="180" customWidth="1"/>
    <col min="3341" max="3342" width="24.6640625" style="180" bestFit="1" customWidth="1"/>
    <col min="3343" max="3343" width="24.44140625" style="180" bestFit="1" customWidth="1"/>
    <col min="3344" max="3344" width="24.6640625" style="180" bestFit="1" customWidth="1"/>
    <col min="3345" max="3584" width="9.33203125" style="180"/>
    <col min="3585" max="3585" width="9.5546875" style="180" bestFit="1" customWidth="1"/>
    <col min="3586" max="3586" width="46.33203125" style="180" bestFit="1" customWidth="1"/>
    <col min="3587" max="3587" width="15.44140625" style="180" bestFit="1" customWidth="1"/>
    <col min="3588" max="3588" width="20.5546875" style="180" customWidth="1"/>
    <col min="3589" max="3589" width="21" style="180" bestFit="1" customWidth="1"/>
    <col min="3590" max="3590" width="6.33203125" style="180" bestFit="1" customWidth="1"/>
    <col min="3591" max="3591" width="22.6640625" style="180" customWidth="1"/>
    <col min="3592" max="3592" width="23.5546875" style="180" customWidth="1"/>
    <col min="3593" max="3593" width="26.6640625" style="180" customWidth="1"/>
    <col min="3594" max="3594" width="19" style="180" customWidth="1"/>
    <col min="3595" max="3595" width="19.6640625" style="180" bestFit="1" customWidth="1"/>
    <col min="3596" max="3596" width="14.44140625" style="180" customWidth="1"/>
    <col min="3597" max="3598" width="24.6640625" style="180" bestFit="1" customWidth="1"/>
    <col min="3599" max="3599" width="24.44140625" style="180" bestFit="1" customWidth="1"/>
    <col min="3600" max="3600" width="24.6640625" style="180" bestFit="1" customWidth="1"/>
    <col min="3601" max="3840" width="9.33203125" style="180"/>
    <col min="3841" max="3841" width="9.5546875" style="180" bestFit="1" customWidth="1"/>
    <col min="3842" max="3842" width="46.33203125" style="180" bestFit="1" customWidth="1"/>
    <col min="3843" max="3843" width="15.44140625" style="180" bestFit="1" customWidth="1"/>
    <col min="3844" max="3844" width="20.5546875" style="180" customWidth="1"/>
    <col min="3845" max="3845" width="21" style="180" bestFit="1" customWidth="1"/>
    <col min="3846" max="3846" width="6.33203125" style="180" bestFit="1" customWidth="1"/>
    <col min="3847" max="3847" width="22.6640625" style="180" customWidth="1"/>
    <col min="3848" max="3848" width="23.5546875" style="180" customWidth="1"/>
    <col min="3849" max="3849" width="26.6640625" style="180" customWidth="1"/>
    <col min="3850" max="3850" width="19" style="180" customWidth="1"/>
    <col min="3851" max="3851" width="19.6640625" style="180" bestFit="1" customWidth="1"/>
    <col min="3852" max="3852" width="14.44140625" style="180" customWidth="1"/>
    <col min="3853" max="3854" width="24.6640625" style="180" bestFit="1" customWidth="1"/>
    <col min="3855" max="3855" width="24.44140625" style="180" bestFit="1" customWidth="1"/>
    <col min="3856" max="3856" width="24.6640625" style="180" bestFit="1" customWidth="1"/>
    <col min="3857" max="4096" width="9.33203125" style="180"/>
    <col min="4097" max="4097" width="9.5546875" style="180" bestFit="1" customWidth="1"/>
    <col min="4098" max="4098" width="46.33203125" style="180" bestFit="1" customWidth="1"/>
    <col min="4099" max="4099" width="15.44140625" style="180" bestFit="1" customWidth="1"/>
    <col min="4100" max="4100" width="20.5546875" style="180" customWidth="1"/>
    <col min="4101" max="4101" width="21" style="180" bestFit="1" customWidth="1"/>
    <col min="4102" max="4102" width="6.33203125" style="180" bestFit="1" customWidth="1"/>
    <col min="4103" max="4103" width="22.6640625" style="180" customWidth="1"/>
    <col min="4104" max="4104" width="23.5546875" style="180" customWidth="1"/>
    <col min="4105" max="4105" width="26.6640625" style="180" customWidth="1"/>
    <col min="4106" max="4106" width="19" style="180" customWidth="1"/>
    <col min="4107" max="4107" width="19.6640625" style="180" bestFit="1" customWidth="1"/>
    <col min="4108" max="4108" width="14.44140625" style="180" customWidth="1"/>
    <col min="4109" max="4110" width="24.6640625" style="180" bestFit="1" customWidth="1"/>
    <col min="4111" max="4111" width="24.44140625" style="180" bestFit="1" customWidth="1"/>
    <col min="4112" max="4112" width="24.6640625" style="180" bestFit="1" customWidth="1"/>
    <col min="4113" max="4352" width="9.33203125" style="180"/>
    <col min="4353" max="4353" width="9.5546875" style="180" bestFit="1" customWidth="1"/>
    <col min="4354" max="4354" width="46.33203125" style="180" bestFit="1" customWidth="1"/>
    <col min="4355" max="4355" width="15.44140625" style="180" bestFit="1" customWidth="1"/>
    <col min="4356" max="4356" width="20.5546875" style="180" customWidth="1"/>
    <col min="4357" max="4357" width="21" style="180" bestFit="1" customWidth="1"/>
    <col min="4358" max="4358" width="6.33203125" style="180" bestFit="1" customWidth="1"/>
    <col min="4359" max="4359" width="22.6640625" style="180" customWidth="1"/>
    <col min="4360" max="4360" width="23.5546875" style="180" customWidth="1"/>
    <col min="4361" max="4361" width="26.6640625" style="180" customWidth="1"/>
    <col min="4362" max="4362" width="19" style="180" customWidth="1"/>
    <col min="4363" max="4363" width="19.6640625" style="180" bestFit="1" customWidth="1"/>
    <col min="4364" max="4364" width="14.44140625" style="180" customWidth="1"/>
    <col min="4365" max="4366" width="24.6640625" style="180" bestFit="1" customWidth="1"/>
    <col min="4367" max="4367" width="24.44140625" style="180" bestFit="1" customWidth="1"/>
    <col min="4368" max="4368" width="24.6640625" style="180" bestFit="1" customWidth="1"/>
    <col min="4369" max="4608" width="9.33203125" style="180"/>
    <col min="4609" max="4609" width="9.5546875" style="180" bestFit="1" customWidth="1"/>
    <col min="4610" max="4610" width="46.33203125" style="180" bestFit="1" customWidth="1"/>
    <col min="4611" max="4611" width="15.44140625" style="180" bestFit="1" customWidth="1"/>
    <col min="4612" max="4612" width="20.5546875" style="180" customWidth="1"/>
    <col min="4613" max="4613" width="21" style="180" bestFit="1" customWidth="1"/>
    <col min="4614" max="4614" width="6.33203125" style="180" bestFit="1" customWidth="1"/>
    <col min="4615" max="4615" width="22.6640625" style="180" customWidth="1"/>
    <col min="4616" max="4616" width="23.5546875" style="180" customWidth="1"/>
    <col min="4617" max="4617" width="26.6640625" style="180" customWidth="1"/>
    <col min="4618" max="4618" width="19" style="180" customWidth="1"/>
    <col min="4619" max="4619" width="19.6640625" style="180" bestFit="1" customWidth="1"/>
    <col min="4620" max="4620" width="14.44140625" style="180" customWidth="1"/>
    <col min="4621" max="4622" width="24.6640625" style="180" bestFit="1" customWidth="1"/>
    <col min="4623" max="4623" width="24.44140625" style="180" bestFit="1" customWidth="1"/>
    <col min="4624" max="4624" width="24.6640625" style="180" bestFit="1" customWidth="1"/>
    <col min="4625" max="4864" width="9.33203125" style="180"/>
    <col min="4865" max="4865" width="9.5546875" style="180" bestFit="1" customWidth="1"/>
    <col min="4866" max="4866" width="46.33203125" style="180" bestFit="1" customWidth="1"/>
    <col min="4867" max="4867" width="15.44140625" style="180" bestFit="1" customWidth="1"/>
    <col min="4868" max="4868" width="20.5546875" style="180" customWidth="1"/>
    <col min="4869" max="4869" width="21" style="180" bestFit="1" customWidth="1"/>
    <col min="4870" max="4870" width="6.33203125" style="180" bestFit="1" customWidth="1"/>
    <col min="4871" max="4871" width="22.6640625" style="180" customWidth="1"/>
    <col min="4872" max="4872" width="23.5546875" style="180" customWidth="1"/>
    <col min="4873" max="4873" width="26.6640625" style="180" customWidth="1"/>
    <col min="4874" max="4874" width="19" style="180" customWidth="1"/>
    <col min="4875" max="4875" width="19.6640625" style="180" bestFit="1" customWidth="1"/>
    <col min="4876" max="4876" width="14.44140625" style="180" customWidth="1"/>
    <col min="4877" max="4878" width="24.6640625" style="180" bestFit="1" customWidth="1"/>
    <col min="4879" max="4879" width="24.44140625" style="180" bestFit="1" customWidth="1"/>
    <col min="4880" max="4880" width="24.6640625" style="180" bestFit="1" customWidth="1"/>
    <col min="4881" max="5120" width="9.33203125" style="180"/>
    <col min="5121" max="5121" width="9.5546875" style="180" bestFit="1" customWidth="1"/>
    <col min="5122" max="5122" width="46.33203125" style="180" bestFit="1" customWidth="1"/>
    <col min="5123" max="5123" width="15.44140625" style="180" bestFit="1" customWidth="1"/>
    <col min="5124" max="5124" width="20.5546875" style="180" customWidth="1"/>
    <col min="5125" max="5125" width="21" style="180" bestFit="1" customWidth="1"/>
    <col min="5126" max="5126" width="6.33203125" style="180" bestFit="1" customWidth="1"/>
    <col min="5127" max="5127" width="22.6640625" style="180" customWidth="1"/>
    <col min="5128" max="5128" width="23.5546875" style="180" customWidth="1"/>
    <col min="5129" max="5129" width="26.6640625" style="180" customWidth="1"/>
    <col min="5130" max="5130" width="19" style="180" customWidth="1"/>
    <col min="5131" max="5131" width="19.6640625" style="180" bestFit="1" customWidth="1"/>
    <col min="5132" max="5132" width="14.44140625" style="180" customWidth="1"/>
    <col min="5133" max="5134" width="24.6640625" style="180" bestFit="1" customWidth="1"/>
    <col min="5135" max="5135" width="24.44140625" style="180" bestFit="1" customWidth="1"/>
    <col min="5136" max="5136" width="24.6640625" style="180" bestFit="1" customWidth="1"/>
    <col min="5137" max="5376" width="9.33203125" style="180"/>
    <col min="5377" max="5377" width="9.5546875" style="180" bestFit="1" customWidth="1"/>
    <col min="5378" max="5378" width="46.33203125" style="180" bestFit="1" customWidth="1"/>
    <col min="5379" max="5379" width="15.44140625" style="180" bestFit="1" customWidth="1"/>
    <col min="5380" max="5380" width="20.5546875" style="180" customWidth="1"/>
    <col min="5381" max="5381" width="21" style="180" bestFit="1" customWidth="1"/>
    <col min="5382" max="5382" width="6.33203125" style="180" bestFit="1" customWidth="1"/>
    <col min="5383" max="5383" width="22.6640625" style="180" customWidth="1"/>
    <col min="5384" max="5384" width="23.5546875" style="180" customWidth="1"/>
    <col min="5385" max="5385" width="26.6640625" style="180" customWidth="1"/>
    <col min="5386" max="5386" width="19" style="180" customWidth="1"/>
    <col min="5387" max="5387" width="19.6640625" style="180" bestFit="1" customWidth="1"/>
    <col min="5388" max="5388" width="14.44140625" style="180" customWidth="1"/>
    <col min="5389" max="5390" width="24.6640625" style="180" bestFit="1" customWidth="1"/>
    <col min="5391" max="5391" width="24.44140625" style="180" bestFit="1" customWidth="1"/>
    <col min="5392" max="5392" width="24.6640625" style="180" bestFit="1" customWidth="1"/>
    <col min="5393" max="5632" width="9.33203125" style="180"/>
    <col min="5633" max="5633" width="9.5546875" style="180" bestFit="1" customWidth="1"/>
    <col min="5634" max="5634" width="46.33203125" style="180" bestFit="1" customWidth="1"/>
    <col min="5635" max="5635" width="15.44140625" style="180" bestFit="1" customWidth="1"/>
    <col min="5636" max="5636" width="20.5546875" style="180" customWidth="1"/>
    <col min="5637" max="5637" width="21" style="180" bestFit="1" customWidth="1"/>
    <col min="5638" max="5638" width="6.33203125" style="180" bestFit="1" customWidth="1"/>
    <col min="5639" max="5639" width="22.6640625" style="180" customWidth="1"/>
    <col min="5640" max="5640" width="23.5546875" style="180" customWidth="1"/>
    <col min="5641" max="5641" width="26.6640625" style="180" customWidth="1"/>
    <col min="5642" max="5642" width="19" style="180" customWidth="1"/>
    <col min="5643" max="5643" width="19.6640625" style="180" bestFit="1" customWidth="1"/>
    <col min="5644" max="5644" width="14.44140625" style="180" customWidth="1"/>
    <col min="5645" max="5646" width="24.6640625" style="180" bestFit="1" customWidth="1"/>
    <col min="5647" max="5647" width="24.44140625" style="180" bestFit="1" customWidth="1"/>
    <col min="5648" max="5648" width="24.6640625" style="180" bestFit="1" customWidth="1"/>
    <col min="5649" max="5888" width="9.33203125" style="180"/>
    <col min="5889" max="5889" width="9.5546875" style="180" bestFit="1" customWidth="1"/>
    <col min="5890" max="5890" width="46.33203125" style="180" bestFit="1" customWidth="1"/>
    <col min="5891" max="5891" width="15.44140625" style="180" bestFit="1" customWidth="1"/>
    <col min="5892" max="5892" width="20.5546875" style="180" customWidth="1"/>
    <col min="5893" max="5893" width="21" style="180" bestFit="1" customWidth="1"/>
    <col min="5894" max="5894" width="6.33203125" style="180" bestFit="1" customWidth="1"/>
    <col min="5895" max="5895" width="22.6640625" style="180" customWidth="1"/>
    <col min="5896" max="5896" width="23.5546875" style="180" customWidth="1"/>
    <col min="5897" max="5897" width="26.6640625" style="180" customWidth="1"/>
    <col min="5898" max="5898" width="19" style="180" customWidth="1"/>
    <col min="5899" max="5899" width="19.6640625" style="180" bestFit="1" customWidth="1"/>
    <col min="5900" max="5900" width="14.44140625" style="180" customWidth="1"/>
    <col min="5901" max="5902" width="24.6640625" style="180" bestFit="1" customWidth="1"/>
    <col min="5903" max="5903" width="24.44140625" style="180" bestFit="1" customWidth="1"/>
    <col min="5904" max="5904" width="24.6640625" style="180" bestFit="1" customWidth="1"/>
    <col min="5905" max="6144" width="9.33203125" style="180"/>
    <col min="6145" max="6145" width="9.5546875" style="180" bestFit="1" customWidth="1"/>
    <col min="6146" max="6146" width="46.33203125" style="180" bestFit="1" customWidth="1"/>
    <col min="6147" max="6147" width="15.44140625" style="180" bestFit="1" customWidth="1"/>
    <col min="6148" max="6148" width="20.5546875" style="180" customWidth="1"/>
    <col min="6149" max="6149" width="21" style="180" bestFit="1" customWidth="1"/>
    <col min="6150" max="6150" width="6.33203125" style="180" bestFit="1" customWidth="1"/>
    <col min="6151" max="6151" width="22.6640625" style="180" customWidth="1"/>
    <col min="6152" max="6152" width="23.5546875" style="180" customWidth="1"/>
    <col min="6153" max="6153" width="26.6640625" style="180" customWidth="1"/>
    <col min="6154" max="6154" width="19" style="180" customWidth="1"/>
    <col min="6155" max="6155" width="19.6640625" style="180" bestFit="1" customWidth="1"/>
    <col min="6156" max="6156" width="14.44140625" style="180" customWidth="1"/>
    <col min="6157" max="6158" width="24.6640625" style="180" bestFit="1" customWidth="1"/>
    <col min="6159" max="6159" width="24.44140625" style="180" bestFit="1" customWidth="1"/>
    <col min="6160" max="6160" width="24.6640625" style="180" bestFit="1" customWidth="1"/>
    <col min="6161" max="6400" width="9.33203125" style="180"/>
    <col min="6401" max="6401" width="9.5546875" style="180" bestFit="1" customWidth="1"/>
    <col min="6402" max="6402" width="46.33203125" style="180" bestFit="1" customWidth="1"/>
    <col min="6403" max="6403" width="15.44140625" style="180" bestFit="1" customWidth="1"/>
    <col min="6404" max="6404" width="20.5546875" style="180" customWidth="1"/>
    <col min="6405" max="6405" width="21" style="180" bestFit="1" customWidth="1"/>
    <col min="6406" max="6406" width="6.33203125" style="180" bestFit="1" customWidth="1"/>
    <col min="6407" max="6407" width="22.6640625" style="180" customWidth="1"/>
    <col min="6408" max="6408" width="23.5546875" style="180" customWidth="1"/>
    <col min="6409" max="6409" width="26.6640625" style="180" customWidth="1"/>
    <col min="6410" max="6410" width="19" style="180" customWidth="1"/>
    <col min="6411" max="6411" width="19.6640625" style="180" bestFit="1" customWidth="1"/>
    <col min="6412" max="6412" width="14.44140625" style="180" customWidth="1"/>
    <col min="6413" max="6414" width="24.6640625" style="180" bestFit="1" customWidth="1"/>
    <col min="6415" max="6415" width="24.44140625" style="180" bestFit="1" customWidth="1"/>
    <col min="6416" max="6416" width="24.6640625" style="180" bestFit="1" customWidth="1"/>
    <col min="6417" max="6656" width="9.33203125" style="180"/>
    <col min="6657" max="6657" width="9.5546875" style="180" bestFit="1" customWidth="1"/>
    <col min="6658" max="6658" width="46.33203125" style="180" bestFit="1" customWidth="1"/>
    <col min="6659" max="6659" width="15.44140625" style="180" bestFit="1" customWidth="1"/>
    <col min="6660" max="6660" width="20.5546875" style="180" customWidth="1"/>
    <col min="6661" max="6661" width="21" style="180" bestFit="1" customWidth="1"/>
    <col min="6662" max="6662" width="6.33203125" style="180" bestFit="1" customWidth="1"/>
    <col min="6663" max="6663" width="22.6640625" style="180" customWidth="1"/>
    <col min="6664" max="6664" width="23.5546875" style="180" customWidth="1"/>
    <col min="6665" max="6665" width="26.6640625" style="180" customWidth="1"/>
    <col min="6666" max="6666" width="19" style="180" customWidth="1"/>
    <col min="6667" max="6667" width="19.6640625" style="180" bestFit="1" customWidth="1"/>
    <col min="6668" max="6668" width="14.44140625" style="180" customWidth="1"/>
    <col min="6669" max="6670" width="24.6640625" style="180" bestFit="1" customWidth="1"/>
    <col min="6671" max="6671" width="24.44140625" style="180" bestFit="1" customWidth="1"/>
    <col min="6672" max="6672" width="24.6640625" style="180" bestFit="1" customWidth="1"/>
    <col min="6673" max="6912" width="9.33203125" style="180"/>
    <col min="6913" max="6913" width="9.5546875" style="180" bestFit="1" customWidth="1"/>
    <col min="6914" max="6914" width="46.33203125" style="180" bestFit="1" customWidth="1"/>
    <col min="6915" max="6915" width="15.44140625" style="180" bestFit="1" customWidth="1"/>
    <col min="6916" max="6916" width="20.5546875" style="180" customWidth="1"/>
    <col min="6917" max="6917" width="21" style="180" bestFit="1" customWidth="1"/>
    <col min="6918" max="6918" width="6.33203125" style="180" bestFit="1" customWidth="1"/>
    <col min="6919" max="6919" width="22.6640625" style="180" customWidth="1"/>
    <col min="6920" max="6920" width="23.5546875" style="180" customWidth="1"/>
    <col min="6921" max="6921" width="26.6640625" style="180" customWidth="1"/>
    <col min="6922" max="6922" width="19" style="180" customWidth="1"/>
    <col min="6923" max="6923" width="19.6640625" style="180" bestFit="1" customWidth="1"/>
    <col min="6924" max="6924" width="14.44140625" style="180" customWidth="1"/>
    <col min="6925" max="6926" width="24.6640625" style="180" bestFit="1" customWidth="1"/>
    <col min="6927" max="6927" width="24.44140625" style="180" bestFit="1" customWidth="1"/>
    <col min="6928" max="6928" width="24.6640625" style="180" bestFit="1" customWidth="1"/>
    <col min="6929" max="7168" width="9.33203125" style="180"/>
    <col min="7169" max="7169" width="9.5546875" style="180" bestFit="1" customWidth="1"/>
    <col min="7170" max="7170" width="46.33203125" style="180" bestFit="1" customWidth="1"/>
    <col min="7171" max="7171" width="15.44140625" style="180" bestFit="1" customWidth="1"/>
    <col min="7172" max="7172" width="20.5546875" style="180" customWidth="1"/>
    <col min="7173" max="7173" width="21" style="180" bestFit="1" customWidth="1"/>
    <col min="7174" max="7174" width="6.33203125" style="180" bestFit="1" customWidth="1"/>
    <col min="7175" max="7175" width="22.6640625" style="180" customWidth="1"/>
    <col min="7176" max="7176" width="23.5546875" style="180" customWidth="1"/>
    <col min="7177" max="7177" width="26.6640625" style="180" customWidth="1"/>
    <col min="7178" max="7178" width="19" style="180" customWidth="1"/>
    <col min="7179" max="7179" width="19.6640625" style="180" bestFit="1" customWidth="1"/>
    <col min="7180" max="7180" width="14.44140625" style="180" customWidth="1"/>
    <col min="7181" max="7182" width="24.6640625" style="180" bestFit="1" customWidth="1"/>
    <col min="7183" max="7183" width="24.44140625" style="180" bestFit="1" customWidth="1"/>
    <col min="7184" max="7184" width="24.6640625" style="180" bestFit="1" customWidth="1"/>
    <col min="7185" max="7424" width="9.33203125" style="180"/>
    <col min="7425" max="7425" width="9.5546875" style="180" bestFit="1" customWidth="1"/>
    <col min="7426" max="7426" width="46.33203125" style="180" bestFit="1" customWidth="1"/>
    <col min="7427" max="7427" width="15.44140625" style="180" bestFit="1" customWidth="1"/>
    <col min="7428" max="7428" width="20.5546875" style="180" customWidth="1"/>
    <col min="7429" max="7429" width="21" style="180" bestFit="1" customWidth="1"/>
    <col min="7430" max="7430" width="6.33203125" style="180" bestFit="1" customWidth="1"/>
    <col min="7431" max="7431" width="22.6640625" style="180" customWidth="1"/>
    <col min="7432" max="7432" width="23.5546875" style="180" customWidth="1"/>
    <col min="7433" max="7433" width="26.6640625" style="180" customWidth="1"/>
    <col min="7434" max="7434" width="19" style="180" customWidth="1"/>
    <col min="7435" max="7435" width="19.6640625" style="180" bestFit="1" customWidth="1"/>
    <col min="7436" max="7436" width="14.44140625" style="180" customWidth="1"/>
    <col min="7437" max="7438" width="24.6640625" style="180" bestFit="1" customWidth="1"/>
    <col min="7439" max="7439" width="24.44140625" style="180" bestFit="1" customWidth="1"/>
    <col min="7440" max="7440" width="24.6640625" style="180" bestFit="1" customWidth="1"/>
    <col min="7441" max="7680" width="9.33203125" style="180"/>
    <col min="7681" max="7681" width="9.5546875" style="180" bestFit="1" customWidth="1"/>
    <col min="7682" max="7682" width="46.33203125" style="180" bestFit="1" customWidth="1"/>
    <col min="7683" max="7683" width="15.44140625" style="180" bestFit="1" customWidth="1"/>
    <col min="7684" max="7684" width="20.5546875" style="180" customWidth="1"/>
    <col min="7685" max="7685" width="21" style="180" bestFit="1" customWidth="1"/>
    <col min="7686" max="7686" width="6.33203125" style="180" bestFit="1" customWidth="1"/>
    <col min="7687" max="7687" width="22.6640625" style="180" customWidth="1"/>
    <col min="7688" max="7688" width="23.5546875" style="180" customWidth="1"/>
    <col min="7689" max="7689" width="26.6640625" style="180" customWidth="1"/>
    <col min="7690" max="7690" width="19" style="180" customWidth="1"/>
    <col min="7691" max="7691" width="19.6640625" style="180" bestFit="1" customWidth="1"/>
    <col min="7692" max="7692" width="14.44140625" style="180" customWidth="1"/>
    <col min="7693" max="7694" width="24.6640625" style="180" bestFit="1" customWidth="1"/>
    <col min="7695" max="7695" width="24.44140625" style="180" bestFit="1" customWidth="1"/>
    <col min="7696" max="7696" width="24.6640625" style="180" bestFit="1" customWidth="1"/>
    <col min="7697" max="7936" width="9.33203125" style="180"/>
    <col min="7937" max="7937" width="9.5546875" style="180" bestFit="1" customWidth="1"/>
    <col min="7938" max="7938" width="46.33203125" style="180" bestFit="1" customWidth="1"/>
    <col min="7939" max="7939" width="15.44140625" style="180" bestFit="1" customWidth="1"/>
    <col min="7940" max="7940" width="20.5546875" style="180" customWidth="1"/>
    <col min="7941" max="7941" width="21" style="180" bestFit="1" customWidth="1"/>
    <col min="7942" max="7942" width="6.33203125" style="180" bestFit="1" customWidth="1"/>
    <col min="7943" max="7943" width="22.6640625" style="180" customWidth="1"/>
    <col min="7944" max="7944" width="23.5546875" style="180" customWidth="1"/>
    <col min="7945" max="7945" width="26.6640625" style="180" customWidth="1"/>
    <col min="7946" max="7946" width="19" style="180" customWidth="1"/>
    <col min="7947" max="7947" width="19.6640625" style="180" bestFit="1" customWidth="1"/>
    <col min="7948" max="7948" width="14.44140625" style="180" customWidth="1"/>
    <col min="7949" max="7950" width="24.6640625" style="180" bestFit="1" customWidth="1"/>
    <col min="7951" max="7951" width="24.44140625" style="180" bestFit="1" customWidth="1"/>
    <col min="7952" max="7952" width="24.6640625" style="180" bestFit="1" customWidth="1"/>
    <col min="7953" max="8192" width="9.33203125" style="180"/>
    <col min="8193" max="8193" width="9.5546875" style="180" bestFit="1" customWidth="1"/>
    <col min="8194" max="8194" width="46.33203125" style="180" bestFit="1" customWidth="1"/>
    <col min="8195" max="8195" width="15.44140625" style="180" bestFit="1" customWidth="1"/>
    <col min="8196" max="8196" width="20.5546875" style="180" customWidth="1"/>
    <col min="8197" max="8197" width="21" style="180" bestFit="1" customWidth="1"/>
    <col min="8198" max="8198" width="6.33203125" style="180" bestFit="1" customWidth="1"/>
    <col min="8199" max="8199" width="22.6640625" style="180" customWidth="1"/>
    <col min="8200" max="8200" width="23.5546875" style="180" customWidth="1"/>
    <col min="8201" max="8201" width="26.6640625" style="180" customWidth="1"/>
    <col min="8202" max="8202" width="19" style="180" customWidth="1"/>
    <col min="8203" max="8203" width="19.6640625" style="180" bestFit="1" customWidth="1"/>
    <col min="8204" max="8204" width="14.44140625" style="180" customWidth="1"/>
    <col min="8205" max="8206" width="24.6640625" style="180" bestFit="1" customWidth="1"/>
    <col min="8207" max="8207" width="24.44140625" style="180" bestFit="1" customWidth="1"/>
    <col min="8208" max="8208" width="24.6640625" style="180" bestFit="1" customWidth="1"/>
    <col min="8209" max="8448" width="9.33203125" style="180"/>
    <col min="8449" max="8449" width="9.5546875" style="180" bestFit="1" customWidth="1"/>
    <col min="8450" max="8450" width="46.33203125" style="180" bestFit="1" customWidth="1"/>
    <col min="8451" max="8451" width="15.44140625" style="180" bestFit="1" customWidth="1"/>
    <col min="8452" max="8452" width="20.5546875" style="180" customWidth="1"/>
    <col min="8453" max="8453" width="21" style="180" bestFit="1" customWidth="1"/>
    <col min="8454" max="8454" width="6.33203125" style="180" bestFit="1" customWidth="1"/>
    <col min="8455" max="8455" width="22.6640625" style="180" customWidth="1"/>
    <col min="8456" max="8456" width="23.5546875" style="180" customWidth="1"/>
    <col min="8457" max="8457" width="26.6640625" style="180" customWidth="1"/>
    <col min="8458" max="8458" width="19" style="180" customWidth="1"/>
    <col min="8459" max="8459" width="19.6640625" style="180" bestFit="1" customWidth="1"/>
    <col min="8460" max="8460" width="14.44140625" style="180" customWidth="1"/>
    <col min="8461" max="8462" width="24.6640625" style="180" bestFit="1" customWidth="1"/>
    <col min="8463" max="8463" width="24.44140625" style="180" bestFit="1" customWidth="1"/>
    <col min="8464" max="8464" width="24.6640625" style="180" bestFit="1" customWidth="1"/>
    <col min="8465" max="8704" width="9.33203125" style="180"/>
    <col min="8705" max="8705" width="9.5546875" style="180" bestFit="1" customWidth="1"/>
    <col min="8706" max="8706" width="46.33203125" style="180" bestFit="1" customWidth="1"/>
    <col min="8707" max="8707" width="15.44140625" style="180" bestFit="1" customWidth="1"/>
    <col min="8708" max="8708" width="20.5546875" style="180" customWidth="1"/>
    <col min="8709" max="8709" width="21" style="180" bestFit="1" customWidth="1"/>
    <col min="8710" max="8710" width="6.33203125" style="180" bestFit="1" customWidth="1"/>
    <col min="8711" max="8711" width="22.6640625" style="180" customWidth="1"/>
    <col min="8712" max="8712" width="23.5546875" style="180" customWidth="1"/>
    <col min="8713" max="8713" width="26.6640625" style="180" customWidth="1"/>
    <col min="8714" max="8714" width="19" style="180" customWidth="1"/>
    <col min="8715" max="8715" width="19.6640625" style="180" bestFit="1" customWidth="1"/>
    <col min="8716" max="8716" width="14.44140625" style="180" customWidth="1"/>
    <col min="8717" max="8718" width="24.6640625" style="180" bestFit="1" customWidth="1"/>
    <col min="8719" max="8719" width="24.44140625" style="180" bestFit="1" customWidth="1"/>
    <col min="8720" max="8720" width="24.6640625" style="180" bestFit="1" customWidth="1"/>
    <col min="8721" max="8960" width="9.33203125" style="180"/>
    <col min="8961" max="8961" width="9.5546875" style="180" bestFit="1" customWidth="1"/>
    <col min="8962" max="8962" width="46.33203125" style="180" bestFit="1" customWidth="1"/>
    <col min="8963" max="8963" width="15.44140625" style="180" bestFit="1" customWidth="1"/>
    <col min="8964" max="8964" width="20.5546875" style="180" customWidth="1"/>
    <col min="8965" max="8965" width="21" style="180" bestFit="1" customWidth="1"/>
    <col min="8966" max="8966" width="6.33203125" style="180" bestFit="1" customWidth="1"/>
    <col min="8967" max="8967" width="22.6640625" style="180" customWidth="1"/>
    <col min="8968" max="8968" width="23.5546875" style="180" customWidth="1"/>
    <col min="8969" max="8969" width="26.6640625" style="180" customWidth="1"/>
    <col min="8970" max="8970" width="19" style="180" customWidth="1"/>
    <col min="8971" max="8971" width="19.6640625" style="180" bestFit="1" customWidth="1"/>
    <col min="8972" max="8972" width="14.44140625" style="180" customWidth="1"/>
    <col min="8973" max="8974" width="24.6640625" style="180" bestFit="1" customWidth="1"/>
    <col min="8975" max="8975" width="24.44140625" style="180" bestFit="1" customWidth="1"/>
    <col min="8976" max="8976" width="24.6640625" style="180" bestFit="1" customWidth="1"/>
    <col min="8977" max="9216" width="9.33203125" style="180"/>
    <col min="9217" max="9217" width="9.5546875" style="180" bestFit="1" customWidth="1"/>
    <col min="9218" max="9218" width="46.33203125" style="180" bestFit="1" customWidth="1"/>
    <col min="9219" max="9219" width="15.44140625" style="180" bestFit="1" customWidth="1"/>
    <col min="9220" max="9220" width="20.5546875" style="180" customWidth="1"/>
    <col min="9221" max="9221" width="21" style="180" bestFit="1" customWidth="1"/>
    <col min="9222" max="9222" width="6.33203125" style="180" bestFit="1" customWidth="1"/>
    <col min="9223" max="9223" width="22.6640625" style="180" customWidth="1"/>
    <col min="9224" max="9224" width="23.5546875" style="180" customWidth="1"/>
    <col min="9225" max="9225" width="26.6640625" style="180" customWidth="1"/>
    <col min="9226" max="9226" width="19" style="180" customWidth="1"/>
    <col min="9227" max="9227" width="19.6640625" style="180" bestFit="1" customWidth="1"/>
    <col min="9228" max="9228" width="14.44140625" style="180" customWidth="1"/>
    <col min="9229" max="9230" width="24.6640625" style="180" bestFit="1" customWidth="1"/>
    <col min="9231" max="9231" width="24.44140625" style="180" bestFit="1" customWidth="1"/>
    <col min="9232" max="9232" width="24.6640625" style="180" bestFit="1" customWidth="1"/>
    <col min="9233" max="9472" width="9.33203125" style="180"/>
    <col min="9473" max="9473" width="9.5546875" style="180" bestFit="1" customWidth="1"/>
    <col min="9474" max="9474" width="46.33203125" style="180" bestFit="1" customWidth="1"/>
    <col min="9475" max="9475" width="15.44140625" style="180" bestFit="1" customWidth="1"/>
    <col min="9476" max="9476" width="20.5546875" style="180" customWidth="1"/>
    <col min="9477" max="9477" width="21" style="180" bestFit="1" customWidth="1"/>
    <col min="9478" max="9478" width="6.33203125" style="180" bestFit="1" customWidth="1"/>
    <col min="9479" max="9479" width="22.6640625" style="180" customWidth="1"/>
    <col min="9480" max="9480" width="23.5546875" style="180" customWidth="1"/>
    <col min="9481" max="9481" width="26.6640625" style="180" customWidth="1"/>
    <col min="9482" max="9482" width="19" style="180" customWidth="1"/>
    <col min="9483" max="9483" width="19.6640625" style="180" bestFit="1" customWidth="1"/>
    <col min="9484" max="9484" width="14.44140625" style="180" customWidth="1"/>
    <col min="9485" max="9486" width="24.6640625" style="180" bestFit="1" customWidth="1"/>
    <col min="9487" max="9487" width="24.44140625" style="180" bestFit="1" customWidth="1"/>
    <col min="9488" max="9488" width="24.6640625" style="180" bestFit="1" customWidth="1"/>
    <col min="9489" max="9728" width="9.33203125" style="180"/>
    <col min="9729" max="9729" width="9.5546875" style="180" bestFit="1" customWidth="1"/>
    <col min="9730" max="9730" width="46.33203125" style="180" bestFit="1" customWidth="1"/>
    <col min="9731" max="9731" width="15.44140625" style="180" bestFit="1" customWidth="1"/>
    <col min="9732" max="9732" width="20.5546875" style="180" customWidth="1"/>
    <col min="9733" max="9733" width="21" style="180" bestFit="1" customWidth="1"/>
    <col min="9734" max="9734" width="6.33203125" style="180" bestFit="1" customWidth="1"/>
    <col min="9735" max="9735" width="22.6640625" style="180" customWidth="1"/>
    <col min="9736" max="9736" width="23.5546875" style="180" customWidth="1"/>
    <col min="9737" max="9737" width="26.6640625" style="180" customWidth="1"/>
    <col min="9738" max="9738" width="19" style="180" customWidth="1"/>
    <col min="9739" max="9739" width="19.6640625" style="180" bestFit="1" customWidth="1"/>
    <col min="9740" max="9740" width="14.44140625" style="180" customWidth="1"/>
    <col min="9741" max="9742" width="24.6640625" style="180" bestFit="1" customWidth="1"/>
    <col min="9743" max="9743" width="24.44140625" style="180" bestFit="1" customWidth="1"/>
    <col min="9744" max="9744" width="24.6640625" style="180" bestFit="1" customWidth="1"/>
    <col min="9745" max="9984" width="9.33203125" style="180"/>
    <col min="9985" max="9985" width="9.5546875" style="180" bestFit="1" customWidth="1"/>
    <col min="9986" max="9986" width="46.33203125" style="180" bestFit="1" customWidth="1"/>
    <col min="9987" max="9987" width="15.44140625" style="180" bestFit="1" customWidth="1"/>
    <col min="9988" max="9988" width="20.5546875" style="180" customWidth="1"/>
    <col min="9989" max="9989" width="21" style="180" bestFit="1" customWidth="1"/>
    <col min="9990" max="9990" width="6.33203125" style="180" bestFit="1" customWidth="1"/>
    <col min="9991" max="9991" width="22.6640625" style="180" customWidth="1"/>
    <col min="9992" max="9992" width="23.5546875" style="180" customWidth="1"/>
    <col min="9993" max="9993" width="26.6640625" style="180" customWidth="1"/>
    <col min="9994" max="9994" width="19" style="180" customWidth="1"/>
    <col min="9995" max="9995" width="19.6640625" style="180" bestFit="1" customWidth="1"/>
    <col min="9996" max="9996" width="14.44140625" style="180" customWidth="1"/>
    <col min="9997" max="9998" width="24.6640625" style="180" bestFit="1" customWidth="1"/>
    <col min="9999" max="9999" width="24.44140625" style="180" bestFit="1" customWidth="1"/>
    <col min="10000" max="10000" width="24.6640625" style="180" bestFit="1" customWidth="1"/>
    <col min="10001" max="10240" width="9.33203125" style="180"/>
    <col min="10241" max="10241" width="9.5546875" style="180" bestFit="1" customWidth="1"/>
    <col min="10242" max="10242" width="46.33203125" style="180" bestFit="1" customWidth="1"/>
    <col min="10243" max="10243" width="15.44140625" style="180" bestFit="1" customWidth="1"/>
    <col min="10244" max="10244" width="20.5546875" style="180" customWidth="1"/>
    <col min="10245" max="10245" width="21" style="180" bestFit="1" customWidth="1"/>
    <col min="10246" max="10246" width="6.33203125" style="180" bestFit="1" customWidth="1"/>
    <col min="10247" max="10247" width="22.6640625" style="180" customWidth="1"/>
    <col min="10248" max="10248" width="23.5546875" style="180" customWidth="1"/>
    <col min="10249" max="10249" width="26.6640625" style="180" customWidth="1"/>
    <col min="10250" max="10250" width="19" style="180" customWidth="1"/>
    <col min="10251" max="10251" width="19.6640625" style="180" bestFit="1" customWidth="1"/>
    <col min="10252" max="10252" width="14.44140625" style="180" customWidth="1"/>
    <col min="10253" max="10254" width="24.6640625" style="180" bestFit="1" customWidth="1"/>
    <col min="10255" max="10255" width="24.44140625" style="180" bestFit="1" customWidth="1"/>
    <col min="10256" max="10256" width="24.6640625" style="180" bestFit="1" customWidth="1"/>
    <col min="10257" max="10496" width="9.33203125" style="180"/>
    <col min="10497" max="10497" width="9.5546875" style="180" bestFit="1" customWidth="1"/>
    <col min="10498" max="10498" width="46.33203125" style="180" bestFit="1" customWidth="1"/>
    <col min="10499" max="10499" width="15.44140625" style="180" bestFit="1" customWidth="1"/>
    <col min="10500" max="10500" width="20.5546875" style="180" customWidth="1"/>
    <col min="10501" max="10501" width="21" style="180" bestFit="1" customWidth="1"/>
    <col min="10502" max="10502" width="6.33203125" style="180" bestFit="1" customWidth="1"/>
    <col min="10503" max="10503" width="22.6640625" style="180" customWidth="1"/>
    <col min="10504" max="10504" width="23.5546875" style="180" customWidth="1"/>
    <col min="10505" max="10505" width="26.6640625" style="180" customWidth="1"/>
    <col min="10506" max="10506" width="19" style="180" customWidth="1"/>
    <col min="10507" max="10507" width="19.6640625" style="180" bestFit="1" customWidth="1"/>
    <col min="10508" max="10508" width="14.44140625" style="180" customWidth="1"/>
    <col min="10509" max="10510" width="24.6640625" style="180" bestFit="1" customWidth="1"/>
    <col min="10511" max="10511" width="24.44140625" style="180" bestFit="1" customWidth="1"/>
    <col min="10512" max="10512" width="24.6640625" style="180" bestFit="1" customWidth="1"/>
    <col min="10513" max="10752" width="9.33203125" style="180"/>
    <col min="10753" max="10753" width="9.5546875" style="180" bestFit="1" customWidth="1"/>
    <col min="10754" max="10754" width="46.33203125" style="180" bestFit="1" customWidth="1"/>
    <col min="10755" max="10755" width="15.44140625" style="180" bestFit="1" customWidth="1"/>
    <col min="10756" max="10756" width="20.5546875" style="180" customWidth="1"/>
    <col min="10757" max="10757" width="21" style="180" bestFit="1" customWidth="1"/>
    <col min="10758" max="10758" width="6.33203125" style="180" bestFit="1" customWidth="1"/>
    <col min="10759" max="10759" width="22.6640625" style="180" customWidth="1"/>
    <col min="10760" max="10760" width="23.5546875" style="180" customWidth="1"/>
    <col min="10761" max="10761" width="26.6640625" style="180" customWidth="1"/>
    <col min="10762" max="10762" width="19" style="180" customWidth="1"/>
    <col min="10763" max="10763" width="19.6640625" style="180" bestFit="1" customWidth="1"/>
    <col min="10764" max="10764" width="14.44140625" style="180" customWidth="1"/>
    <col min="10765" max="10766" width="24.6640625" style="180" bestFit="1" customWidth="1"/>
    <col min="10767" max="10767" width="24.44140625" style="180" bestFit="1" customWidth="1"/>
    <col min="10768" max="10768" width="24.6640625" style="180" bestFit="1" customWidth="1"/>
    <col min="10769" max="11008" width="9.33203125" style="180"/>
    <col min="11009" max="11009" width="9.5546875" style="180" bestFit="1" customWidth="1"/>
    <col min="11010" max="11010" width="46.33203125" style="180" bestFit="1" customWidth="1"/>
    <col min="11011" max="11011" width="15.44140625" style="180" bestFit="1" customWidth="1"/>
    <col min="11012" max="11012" width="20.5546875" style="180" customWidth="1"/>
    <col min="11013" max="11013" width="21" style="180" bestFit="1" customWidth="1"/>
    <col min="11014" max="11014" width="6.33203125" style="180" bestFit="1" customWidth="1"/>
    <col min="11015" max="11015" width="22.6640625" style="180" customWidth="1"/>
    <col min="11016" max="11016" width="23.5546875" style="180" customWidth="1"/>
    <col min="11017" max="11017" width="26.6640625" style="180" customWidth="1"/>
    <col min="11018" max="11018" width="19" style="180" customWidth="1"/>
    <col min="11019" max="11019" width="19.6640625" style="180" bestFit="1" customWidth="1"/>
    <col min="11020" max="11020" width="14.44140625" style="180" customWidth="1"/>
    <col min="11021" max="11022" width="24.6640625" style="180" bestFit="1" customWidth="1"/>
    <col min="11023" max="11023" width="24.44140625" style="180" bestFit="1" customWidth="1"/>
    <col min="11024" max="11024" width="24.6640625" style="180" bestFit="1" customWidth="1"/>
    <col min="11025" max="11264" width="9.33203125" style="180"/>
    <col min="11265" max="11265" width="9.5546875" style="180" bestFit="1" customWidth="1"/>
    <col min="11266" max="11266" width="46.33203125" style="180" bestFit="1" customWidth="1"/>
    <col min="11267" max="11267" width="15.44140625" style="180" bestFit="1" customWidth="1"/>
    <col min="11268" max="11268" width="20.5546875" style="180" customWidth="1"/>
    <col min="11269" max="11269" width="21" style="180" bestFit="1" customWidth="1"/>
    <col min="11270" max="11270" width="6.33203125" style="180" bestFit="1" customWidth="1"/>
    <col min="11271" max="11271" width="22.6640625" style="180" customWidth="1"/>
    <col min="11272" max="11272" width="23.5546875" style="180" customWidth="1"/>
    <col min="11273" max="11273" width="26.6640625" style="180" customWidth="1"/>
    <col min="11274" max="11274" width="19" style="180" customWidth="1"/>
    <col min="11275" max="11275" width="19.6640625" style="180" bestFit="1" customWidth="1"/>
    <col min="11276" max="11276" width="14.44140625" style="180" customWidth="1"/>
    <col min="11277" max="11278" width="24.6640625" style="180" bestFit="1" customWidth="1"/>
    <col min="11279" max="11279" width="24.44140625" style="180" bestFit="1" customWidth="1"/>
    <col min="11280" max="11280" width="24.6640625" style="180" bestFit="1" customWidth="1"/>
    <col min="11281" max="11520" width="9.33203125" style="180"/>
    <col min="11521" max="11521" width="9.5546875" style="180" bestFit="1" customWidth="1"/>
    <col min="11522" max="11522" width="46.33203125" style="180" bestFit="1" customWidth="1"/>
    <col min="11523" max="11523" width="15.44140625" style="180" bestFit="1" customWidth="1"/>
    <col min="11524" max="11524" width="20.5546875" style="180" customWidth="1"/>
    <col min="11525" max="11525" width="21" style="180" bestFit="1" customWidth="1"/>
    <col min="11526" max="11526" width="6.33203125" style="180" bestFit="1" customWidth="1"/>
    <col min="11527" max="11527" width="22.6640625" style="180" customWidth="1"/>
    <col min="11528" max="11528" width="23.5546875" style="180" customWidth="1"/>
    <col min="11529" max="11529" width="26.6640625" style="180" customWidth="1"/>
    <col min="11530" max="11530" width="19" style="180" customWidth="1"/>
    <col min="11531" max="11531" width="19.6640625" style="180" bestFit="1" customWidth="1"/>
    <col min="11532" max="11532" width="14.44140625" style="180" customWidth="1"/>
    <col min="11533" max="11534" width="24.6640625" style="180" bestFit="1" customWidth="1"/>
    <col min="11535" max="11535" width="24.44140625" style="180" bestFit="1" customWidth="1"/>
    <col min="11536" max="11536" width="24.6640625" style="180" bestFit="1" customWidth="1"/>
    <col min="11537" max="11776" width="9.33203125" style="180"/>
    <col min="11777" max="11777" width="9.5546875" style="180" bestFit="1" customWidth="1"/>
    <col min="11778" max="11778" width="46.33203125" style="180" bestFit="1" customWidth="1"/>
    <col min="11779" max="11779" width="15.44140625" style="180" bestFit="1" customWidth="1"/>
    <col min="11780" max="11780" width="20.5546875" style="180" customWidth="1"/>
    <col min="11781" max="11781" width="21" style="180" bestFit="1" customWidth="1"/>
    <col min="11782" max="11782" width="6.33203125" style="180" bestFit="1" customWidth="1"/>
    <col min="11783" max="11783" width="22.6640625" style="180" customWidth="1"/>
    <col min="11784" max="11784" width="23.5546875" style="180" customWidth="1"/>
    <col min="11785" max="11785" width="26.6640625" style="180" customWidth="1"/>
    <col min="11786" max="11786" width="19" style="180" customWidth="1"/>
    <col min="11787" max="11787" width="19.6640625" style="180" bestFit="1" customWidth="1"/>
    <col min="11788" max="11788" width="14.44140625" style="180" customWidth="1"/>
    <col min="11789" max="11790" width="24.6640625" style="180" bestFit="1" customWidth="1"/>
    <col min="11791" max="11791" width="24.44140625" style="180" bestFit="1" customWidth="1"/>
    <col min="11792" max="11792" width="24.6640625" style="180" bestFit="1" customWidth="1"/>
    <col min="11793" max="12032" width="9.33203125" style="180"/>
    <col min="12033" max="12033" width="9.5546875" style="180" bestFit="1" customWidth="1"/>
    <col min="12034" max="12034" width="46.33203125" style="180" bestFit="1" customWidth="1"/>
    <col min="12035" max="12035" width="15.44140625" style="180" bestFit="1" customWidth="1"/>
    <col min="12036" max="12036" width="20.5546875" style="180" customWidth="1"/>
    <col min="12037" max="12037" width="21" style="180" bestFit="1" customWidth="1"/>
    <col min="12038" max="12038" width="6.33203125" style="180" bestFit="1" customWidth="1"/>
    <col min="12039" max="12039" width="22.6640625" style="180" customWidth="1"/>
    <col min="12040" max="12040" width="23.5546875" style="180" customWidth="1"/>
    <col min="12041" max="12041" width="26.6640625" style="180" customWidth="1"/>
    <col min="12042" max="12042" width="19" style="180" customWidth="1"/>
    <col min="12043" max="12043" width="19.6640625" style="180" bestFit="1" customWidth="1"/>
    <col min="12044" max="12044" width="14.44140625" style="180" customWidth="1"/>
    <col min="12045" max="12046" width="24.6640625" style="180" bestFit="1" customWidth="1"/>
    <col min="12047" max="12047" width="24.44140625" style="180" bestFit="1" customWidth="1"/>
    <col min="12048" max="12048" width="24.6640625" style="180" bestFit="1" customWidth="1"/>
    <col min="12049" max="12288" width="9.33203125" style="180"/>
    <col min="12289" max="12289" width="9.5546875" style="180" bestFit="1" customWidth="1"/>
    <col min="12290" max="12290" width="46.33203125" style="180" bestFit="1" customWidth="1"/>
    <col min="12291" max="12291" width="15.44140625" style="180" bestFit="1" customWidth="1"/>
    <col min="12292" max="12292" width="20.5546875" style="180" customWidth="1"/>
    <col min="12293" max="12293" width="21" style="180" bestFit="1" customWidth="1"/>
    <col min="12294" max="12294" width="6.33203125" style="180" bestFit="1" customWidth="1"/>
    <col min="12295" max="12295" width="22.6640625" style="180" customWidth="1"/>
    <col min="12296" max="12296" width="23.5546875" style="180" customWidth="1"/>
    <col min="12297" max="12297" width="26.6640625" style="180" customWidth="1"/>
    <col min="12298" max="12298" width="19" style="180" customWidth="1"/>
    <col min="12299" max="12299" width="19.6640625" style="180" bestFit="1" customWidth="1"/>
    <col min="12300" max="12300" width="14.44140625" style="180" customWidth="1"/>
    <col min="12301" max="12302" width="24.6640625" style="180" bestFit="1" customWidth="1"/>
    <col min="12303" max="12303" width="24.44140625" style="180" bestFit="1" customWidth="1"/>
    <col min="12304" max="12304" width="24.6640625" style="180" bestFit="1" customWidth="1"/>
    <col min="12305" max="12544" width="9.33203125" style="180"/>
    <col min="12545" max="12545" width="9.5546875" style="180" bestFit="1" customWidth="1"/>
    <col min="12546" max="12546" width="46.33203125" style="180" bestFit="1" customWidth="1"/>
    <col min="12547" max="12547" width="15.44140625" style="180" bestFit="1" customWidth="1"/>
    <col min="12548" max="12548" width="20.5546875" style="180" customWidth="1"/>
    <col min="12549" max="12549" width="21" style="180" bestFit="1" customWidth="1"/>
    <col min="12550" max="12550" width="6.33203125" style="180" bestFit="1" customWidth="1"/>
    <col min="12551" max="12551" width="22.6640625" style="180" customWidth="1"/>
    <col min="12552" max="12552" width="23.5546875" style="180" customWidth="1"/>
    <col min="12553" max="12553" width="26.6640625" style="180" customWidth="1"/>
    <col min="12554" max="12554" width="19" style="180" customWidth="1"/>
    <col min="12555" max="12555" width="19.6640625" style="180" bestFit="1" customWidth="1"/>
    <col min="12556" max="12556" width="14.44140625" style="180" customWidth="1"/>
    <col min="12557" max="12558" width="24.6640625" style="180" bestFit="1" customWidth="1"/>
    <col min="12559" max="12559" width="24.44140625" style="180" bestFit="1" customWidth="1"/>
    <col min="12560" max="12560" width="24.6640625" style="180" bestFit="1" customWidth="1"/>
    <col min="12561" max="12800" width="9.33203125" style="180"/>
    <col min="12801" max="12801" width="9.5546875" style="180" bestFit="1" customWidth="1"/>
    <col min="12802" max="12802" width="46.33203125" style="180" bestFit="1" customWidth="1"/>
    <col min="12803" max="12803" width="15.44140625" style="180" bestFit="1" customWidth="1"/>
    <col min="12804" max="12804" width="20.5546875" style="180" customWidth="1"/>
    <col min="12805" max="12805" width="21" style="180" bestFit="1" customWidth="1"/>
    <col min="12806" max="12806" width="6.33203125" style="180" bestFit="1" customWidth="1"/>
    <col min="12807" max="12807" width="22.6640625" style="180" customWidth="1"/>
    <col min="12808" max="12808" width="23.5546875" style="180" customWidth="1"/>
    <col min="12809" max="12809" width="26.6640625" style="180" customWidth="1"/>
    <col min="12810" max="12810" width="19" style="180" customWidth="1"/>
    <col min="12811" max="12811" width="19.6640625" style="180" bestFit="1" customWidth="1"/>
    <col min="12812" max="12812" width="14.44140625" style="180" customWidth="1"/>
    <col min="12813" max="12814" width="24.6640625" style="180" bestFit="1" customWidth="1"/>
    <col min="12815" max="12815" width="24.44140625" style="180" bestFit="1" customWidth="1"/>
    <col min="12816" max="12816" width="24.6640625" style="180" bestFit="1" customWidth="1"/>
    <col min="12817" max="13056" width="9.33203125" style="180"/>
    <col min="13057" max="13057" width="9.5546875" style="180" bestFit="1" customWidth="1"/>
    <col min="13058" max="13058" width="46.33203125" style="180" bestFit="1" customWidth="1"/>
    <col min="13059" max="13059" width="15.44140625" style="180" bestFit="1" customWidth="1"/>
    <col min="13060" max="13060" width="20.5546875" style="180" customWidth="1"/>
    <col min="13061" max="13061" width="21" style="180" bestFit="1" customWidth="1"/>
    <col min="13062" max="13062" width="6.33203125" style="180" bestFit="1" customWidth="1"/>
    <col min="13063" max="13063" width="22.6640625" style="180" customWidth="1"/>
    <col min="13064" max="13064" width="23.5546875" style="180" customWidth="1"/>
    <col min="13065" max="13065" width="26.6640625" style="180" customWidth="1"/>
    <col min="13066" max="13066" width="19" style="180" customWidth="1"/>
    <col min="13067" max="13067" width="19.6640625" style="180" bestFit="1" customWidth="1"/>
    <col min="13068" max="13068" width="14.44140625" style="180" customWidth="1"/>
    <col min="13069" max="13070" width="24.6640625" style="180" bestFit="1" customWidth="1"/>
    <col min="13071" max="13071" width="24.44140625" style="180" bestFit="1" customWidth="1"/>
    <col min="13072" max="13072" width="24.6640625" style="180" bestFit="1" customWidth="1"/>
    <col min="13073" max="13312" width="9.33203125" style="180"/>
    <col min="13313" max="13313" width="9.5546875" style="180" bestFit="1" customWidth="1"/>
    <col min="13314" max="13314" width="46.33203125" style="180" bestFit="1" customWidth="1"/>
    <col min="13315" max="13315" width="15.44140625" style="180" bestFit="1" customWidth="1"/>
    <col min="13316" max="13316" width="20.5546875" style="180" customWidth="1"/>
    <col min="13317" max="13317" width="21" style="180" bestFit="1" customWidth="1"/>
    <col min="13318" max="13318" width="6.33203125" style="180" bestFit="1" customWidth="1"/>
    <col min="13319" max="13319" width="22.6640625" style="180" customWidth="1"/>
    <col min="13320" max="13320" width="23.5546875" style="180" customWidth="1"/>
    <col min="13321" max="13321" width="26.6640625" style="180" customWidth="1"/>
    <col min="13322" max="13322" width="19" style="180" customWidth="1"/>
    <col min="13323" max="13323" width="19.6640625" style="180" bestFit="1" customWidth="1"/>
    <col min="13324" max="13324" width="14.44140625" style="180" customWidth="1"/>
    <col min="13325" max="13326" width="24.6640625" style="180" bestFit="1" customWidth="1"/>
    <col min="13327" max="13327" width="24.44140625" style="180" bestFit="1" customWidth="1"/>
    <col min="13328" max="13328" width="24.6640625" style="180" bestFit="1" customWidth="1"/>
    <col min="13329" max="13568" width="9.33203125" style="180"/>
    <col min="13569" max="13569" width="9.5546875" style="180" bestFit="1" customWidth="1"/>
    <col min="13570" max="13570" width="46.33203125" style="180" bestFit="1" customWidth="1"/>
    <col min="13571" max="13571" width="15.44140625" style="180" bestFit="1" customWidth="1"/>
    <col min="13572" max="13572" width="20.5546875" style="180" customWidth="1"/>
    <col min="13573" max="13573" width="21" style="180" bestFit="1" customWidth="1"/>
    <col min="13574" max="13574" width="6.33203125" style="180" bestFit="1" customWidth="1"/>
    <col min="13575" max="13575" width="22.6640625" style="180" customWidth="1"/>
    <col min="13576" max="13576" width="23.5546875" style="180" customWidth="1"/>
    <col min="13577" max="13577" width="26.6640625" style="180" customWidth="1"/>
    <col min="13578" max="13578" width="19" style="180" customWidth="1"/>
    <col min="13579" max="13579" width="19.6640625" style="180" bestFit="1" customWidth="1"/>
    <col min="13580" max="13580" width="14.44140625" style="180" customWidth="1"/>
    <col min="13581" max="13582" width="24.6640625" style="180" bestFit="1" customWidth="1"/>
    <col min="13583" max="13583" width="24.44140625" style="180" bestFit="1" customWidth="1"/>
    <col min="13584" max="13584" width="24.6640625" style="180" bestFit="1" customWidth="1"/>
    <col min="13585" max="13824" width="9.33203125" style="180"/>
    <col min="13825" max="13825" width="9.5546875" style="180" bestFit="1" customWidth="1"/>
    <col min="13826" max="13826" width="46.33203125" style="180" bestFit="1" customWidth="1"/>
    <col min="13827" max="13827" width="15.44140625" style="180" bestFit="1" customWidth="1"/>
    <col min="13828" max="13828" width="20.5546875" style="180" customWidth="1"/>
    <col min="13829" max="13829" width="21" style="180" bestFit="1" customWidth="1"/>
    <col min="13830" max="13830" width="6.33203125" style="180" bestFit="1" customWidth="1"/>
    <col min="13831" max="13831" width="22.6640625" style="180" customWidth="1"/>
    <col min="13832" max="13832" width="23.5546875" style="180" customWidth="1"/>
    <col min="13833" max="13833" width="26.6640625" style="180" customWidth="1"/>
    <col min="13834" max="13834" width="19" style="180" customWidth="1"/>
    <col min="13835" max="13835" width="19.6640625" style="180" bestFit="1" customWidth="1"/>
    <col min="13836" max="13836" width="14.44140625" style="180" customWidth="1"/>
    <col min="13837" max="13838" width="24.6640625" style="180" bestFit="1" customWidth="1"/>
    <col min="13839" max="13839" width="24.44140625" style="180" bestFit="1" customWidth="1"/>
    <col min="13840" max="13840" width="24.6640625" style="180" bestFit="1" customWidth="1"/>
    <col min="13841" max="14080" width="9.33203125" style="180"/>
    <col min="14081" max="14081" width="9.5546875" style="180" bestFit="1" customWidth="1"/>
    <col min="14082" max="14082" width="46.33203125" style="180" bestFit="1" customWidth="1"/>
    <col min="14083" max="14083" width="15.44140625" style="180" bestFit="1" customWidth="1"/>
    <col min="14084" max="14084" width="20.5546875" style="180" customWidth="1"/>
    <col min="14085" max="14085" width="21" style="180" bestFit="1" customWidth="1"/>
    <col min="14086" max="14086" width="6.33203125" style="180" bestFit="1" customWidth="1"/>
    <col min="14087" max="14087" width="22.6640625" style="180" customWidth="1"/>
    <col min="14088" max="14088" width="23.5546875" style="180" customWidth="1"/>
    <col min="14089" max="14089" width="26.6640625" style="180" customWidth="1"/>
    <col min="14090" max="14090" width="19" style="180" customWidth="1"/>
    <col min="14091" max="14091" width="19.6640625" style="180" bestFit="1" customWidth="1"/>
    <col min="14092" max="14092" width="14.44140625" style="180" customWidth="1"/>
    <col min="14093" max="14094" width="24.6640625" style="180" bestFit="1" customWidth="1"/>
    <col min="14095" max="14095" width="24.44140625" style="180" bestFit="1" customWidth="1"/>
    <col min="14096" max="14096" width="24.6640625" style="180" bestFit="1" customWidth="1"/>
    <col min="14097" max="14336" width="9.33203125" style="180"/>
    <col min="14337" max="14337" width="9.5546875" style="180" bestFit="1" customWidth="1"/>
    <col min="14338" max="14338" width="46.33203125" style="180" bestFit="1" customWidth="1"/>
    <col min="14339" max="14339" width="15.44140625" style="180" bestFit="1" customWidth="1"/>
    <col min="14340" max="14340" width="20.5546875" style="180" customWidth="1"/>
    <col min="14341" max="14341" width="21" style="180" bestFit="1" customWidth="1"/>
    <col min="14342" max="14342" width="6.33203125" style="180" bestFit="1" customWidth="1"/>
    <col min="14343" max="14343" width="22.6640625" style="180" customWidth="1"/>
    <col min="14344" max="14344" width="23.5546875" style="180" customWidth="1"/>
    <col min="14345" max="14345" width="26.6640625" style="180" customWidth="1"/>
    <col min="14346" max="14346" width="19" style="180" customWidth="1"/>
    <col min="14347" max="14347" width="19.6640625" style="180" bestFit="1" customWidth="1"/>
    <col min="14348" max="14348" width="14.44140625" style="180" customWidth="1"/>
    <col min="14349" max="14350" width="24.6640625" style="180" bestFit="1" customWidth="1"/>
    <col min="14351" max="14351" width="24.44140625" style="180" bestFit="1" customWidth="1"/>
    <col min="14352" max="14352" width="24.6640625" style="180" bestFit="1" customWidth="1"/>
    <col min="14353" max="14592" width="9.33203125" style="180"/>
    <col min="14593" max="14593" width="9.5546875" style="180" bestFit="1" customWidth="1"/>
    <col min="14594" max="14594" width="46.33203125" style="180" bestFit="1" customWidth="1"/>
    <col min="14595" max="14595" width="15.44140625" style="180" bestFit="1" customWidth="1"/>
    <col min="14596" max="14596" width="20.5546875" style="180" customWidth="1"/>
    <col min="14597" max="14597" width="21" style="180" bestFit="1" customWidth="1"/>
    <col min="14598" max="14598" width="6.33203125" style="180" bestFit="1" customWidth="1"/>
    <col min="14599" max="14599" width="22.6640625" style="180" customWidth="1"/>
    <col min="14600" max="14600" width="23.5546875" style="180" customWidth="1"/>
    <col min="14601" max="14601" width="26.6640625" style="180" customWidth="1"/>
    <col min="14602" max="14602" width="19" style="180" customWidth="1"/>
    <col min="14603" max="14603" width="19.6640625" style="180" bestFit="1" customWidth="1"/>
    <col min="14604" max="14604" width="14.44140625" style="180" customWidth="1"/>
    <col min="14605" max="14606" width="24.6640625" style="180" bestFit="1" customWidth="1"/>
    <col min="14607" max="14607" width="24.44140625" style="180" bestFit="1" customWidth="1"/>
    <col min="14608" max="14608" width="24.6640625" style="180" bestFit="1" customWidth="1"/>
    <col min="14609" max="14848" width="9.33203125" style="180"/>
    <col min="14849" max="14849" width="9.5546875" style="180" bestFit="1" customWidth="1"/>
    <col min="14850" max="14850" width="46.33203125" style="180" bestFit="1" customWidth="1"/>
    <col min="14851" max="14851" width="15.44140625" style="180" bestFit="1" customWidth="1"/>
    <col min="14852" max="14852" width="20.5546875" style="180" customWidth="1"/>
    <col min="14853" max="14853" width="21" style="180" bestFit="1" customWidth="1"/>
    <col min="14854" max="14854" width="6.33203125" style="180" bestFit="1" customWidth="1"/>
    <col min="14855" max="14855" width="22.6640625" style="180" customWidth="1"/>
    <col min="14856" max="14856" width="23.5546875" style="180" customWidth="1"/>
    <col min="14857" max="14857" width="26.6640625" style="180" customWidth="1"/>
    <col min="14858" max="14858" width="19" style="180" customWidth="1"/>
    <col min="14859" max="14859" width="19.6640625" style="180" bestFit="1" customWidth="1"/>
    <col min="14860" max="14860" width="14.44140625" style="180" customWidth="1"/>
    <col min="14861" max="14862" width="24.6640625" style="180" bestFit="1" customWidth="1"/>
    <col min="14863" max="14863" width="24.44140625" style="180" bestFit="1" customWidth="1"/>
    <col min="14864" max="14864" width="24.6640625" style="180" bestFit="1" customWidth="1"/>
    <col min="14865" max="15104" width="9.33203125" style="180"/>
    <col min="15105" max="15105" width="9.5546875" style="180" bestFit="1" customWidth="1"/>
    <col min="15106" max="15106" width="46.33203125" style="180" bestFit="1" customWidth="1"/>
    <col min="15107" max="15107" width="15.44140625" style="180" bestFit="1" customWidth="1"/>
    <col min="15108" max="15108" width="20.5546875" style="180" customWidth="1"/>
    <col min="15109" max="15109" width="21" style="180" bestFit="1" customWidth="1"/>
    <col min="15110" max="15110" width="6.33203125" style="180" bestFit="1" customWidth="1"/>
    <col min="15111" max="15111" width="22.6640625" style="180" customWidth="1"/>
    <col min="15112" max="15112" width="23.5546875" style="180" customWidth="1"/>
    <col min="15113" max="15113" width="26.6640625" style="180" customWidth="1"/>
    <col min="15114" max="15114" width="19" style="180" customWidth="1"/>
    <col min="15115" max="15115" width="19.6640625" style="180" bestFit="1" customWidth="1"/>
    <col min="15116" max="15116" width="14.44140625" style="180" customWidth="1"/>
    <col min="15117" max="15118" width="24.6640625" style="180" bestFit="1" customWidth="1"/>
    <col min="15119" max="15119" width="24.44140625" style="180" bestFit="1" customWidth="1"/>
    <col min="15120" max="15120" width="24.6640625" style="180" bestFit="1" customWidth="1"/>
    <col min="15121" max="15360" width="9.33203125" style="180"/>
    <col min="15361" max="15361" width="9.5546875" style="180" bestFit="1" customWidth="1"/>
    <col min="15362" max="15362" width="46.33203125" style="180" bestFit="1" customWidth="1"/>
    <col min="15363" max="15363" width="15.44140625" style="180" bestFit="1" customWidth="1"/>
    <col min="15364" max="15364" width="20.5546875" style="180" customWidth="1"/>
    <col min="15365" max="15365" width="21" style="180" bestFit="1" customWidth="1"/>
    <col min="15366" max="15366" width="6.33203125" style="180" bestFit="1" customWidth="1"/>
    <col min="15367" max="15367" width="22.6640625" style="180" customWidth="1"/>
    <col min="15368" max="15368" width="23.5546875" style="180" customWidth="1"/>
    <col min="15369" max="15369" width="26.6640625" style="180" customWidth="1"/>
    <col min="15370" max="15370" width="19" style="180" customWidth="1"/>
    <col min="15371" max="15371" width="19.6640625" style="180" bestFit="1" customWidth="1"/>
    <col min="15372" max="15372" width="14.44140625" style="180" customWidth="1"/>
    <col min="15373" max="15374" width="24.6640625" style="180" bestFit="1" customWidth="1"/>
    <col min="15375" max="15375" width="24.44140625" style="180" bestFit="1" customWidth="1"/>
    <col min="15376" max="15376" width="24.6640625" style="180" bestFit="1" customWidth="1"/>
    <col min="15377" max="15616" width="9.33203125" style="180"/>
    <col min="15617" max="15617" width="9.5546875" style="180" bestFit="1" customWidth="1"/>
    <col min="15618" max="15618" width="46.33203125" style="180" bestFit="1" customWidth="1"/>
    <col min="15619" max="15619" width="15.44140625" style="180" bestFit="1" customWidth="1"/>
    <col min="15620" max="15620" width="20.5546875" style="180" customWidth="1"/>
    <col min="15621" max="15621" width="21" style="180" bestFit="1" customWidth="1"/>
    <col min="15622" max="15622" width="6.33203125" style="180" bestFit="1" customWidth="1"/>
    <col min="15623" max="15623" width="22.6640625" style="180" customWidth="1"/>
    <col min="15624" max="15624" width="23.5546875" style="180" customWidth="1"/>
    <col min="15625" max="15625" width="26.6640625" style="180" customWidth="1"/>
    <col min="15626" max="15626" width="19" style="180" customWidth="1"/>
    <col min="15627" max="15627" width="19.6640625" style="180" bestFit="1" customWidth="1"/>
    <col min="15628" max="15628" width="14.44140625" style="180" customWidth="1"/>
    <col min="15629" max="15630" width="24.6640625" style="180" bestFit="1" customWidth="1"/>
    <col min="15631" max="15631" width="24.44140625" style="180" bestFit="1" customWidth="1"/>
    <col min="15632" max="15632" width="24.6640625" style="180" bestFit="1" customWidth="1"/>
    <col min="15633" max="15872" width="9.33203125" style="180"/>
    <col min="15873" max="15873" width="9.5546875" style="180" bestFit="1" customWidth="1"/>
    <col min="15874" max="15874" width="46.33203125" style="180" bestFit="1" customWidth="1"/>
    <col min="15875" max="15875" width="15.44140625" style="180" bestFit="1" customWidth="1"/>
    <col min="15876" max="15876" width="20.5546875" style="180" customWidth="1"/>
    <col min="15877" max="15877" width="21" style="180" bestFit="1" customWidth="1"/>
    <col min="15878" max="15878" width="6.33203125" style="180" bestFit="1" customWidth="1"/>
    <col min="15879" max="15879" width="22.6640625" style="180" customWidth="1"/>
    <col min="15880" max="15880" width="23.5546875" style="180" customWidth="1"/>
    <col min="15881" max="15881" width="26.6640625" style="180" customWidth="1"/>
    <col min="15882" max="15882" width="19" style="180" customWidth="1"/>
    <col min="15883" max="15883" width="19.6640625" style="180" bestFit="1" customWidth="1"/>
    <col min="15884" max="15884" width="14.44140625" style="180" customWidth="1"/>
    <col min="15885" max="15886" width="24.6640625" style="180" bestFit="1" customWidth="1"/>
    <col min="15887" max="15887" width="24.44140625" style="180" bestFit="1" customWidth="1"/>
    <col min="15888" max="15888" width="24.6640625" style="180" bestFit="1" customWidth="1"/>
    <col min="15889" max="16128" width="9.33203125" style="180"/>
    <col min="16129" max="16129" width="9.5546875" style="180" bestFit="1" customWidth="1"/>
    <col min="16130" max="16130" width="46.33203125" style="180" bestFit="1" customWidth="1"/>
    <col min="16131" max="16131" width="15.44140625" style="180" bestFit="1" customWidth="1"/>
    <col min="16132" max="16132" width="20.5546875" style="180" customWidth="1"/>
    <col min="16133" max="16133" width="21" style="180" bestFit="1" customWidth="1"/>
    <col min="16134" max="16134" width="6.33203125" style="180" bestFit="1" customWidth="1"/>
    <col min="16135" max="16135" width="22.6640625" style="180" customWidth="1"/>
    <col min="16136" max="16136" width="23.5546875" style="180" customWidth="1"/>
    <col min="16137" max="16137" width="26.6640625" style="180" customWidth="1"/>
    <col min="16138" max="16138" width="19" style="180" customWidth="1"/>
    <col min="16139" max="16139" width="19.6640625" style="180" bestFit="1" customWidth="1"/>
    <col min="16140" max="16140" width="14.44140625" style="180" customWidth="1"/>
    <col min="16141" max="16142" width="24.6640625" style="180" bestFit="1" customWidth="1"/>
    <col min="16143" max="16143" width="24.44140625" style="180" bestFit="1" customWidth="1"/>
    <col min="16144" max="16144" width="24.6640625" style="180" bestFit="1" customWidth="1"/>
    <col min="16145" max="16384" width="9.3320312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7"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2"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2"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2"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2"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2"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2"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2"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2"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2"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4" t="str">
        <f>Spolu!C3&amp;", "&amp;Spolu!C6</f>
        <v>Slovenský krasokorčuliarsky zväz, Záhradnícka 752/95, Bratislava, 821 08</v>
      </c>
      <c r="B1" s="384"/>
      <c r="C1" s="384"/>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5" t="s">
        <v>1252</v>
      </c>
      <c r="F3" s="386"/>
      <c r="N3" s="137" t="str">
        <f t="shared" si="0"/>
        <v>c - príspevok Slovenskému paralympijskému výboru</v>
      </c>
      <c r="O3" s="137" t="s">
        <v>343</v>
      </c>
      <c r="P3" s="137" t="s">
        <v>344</v>
      </c>
    </row>
    <row r="4" spans="1:16" ht="45.75" customHeight="1" x14ac:dyDescent="0.25">
      <c r="E4" s="386"/>
      <c r="F4" s="386"/>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7" t="s">
        <v>1264</v>
      </c>
      <c r="B12" s="387"/>
      <c r="C12" s="387"/>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8"/>
      <c r="C14" s="388"/>
      <c r="F14" s="141"/>
      <c r="N14" s="137" t="str">
        <f t="shared" si="0"/>
        <v>n - organizovanie významnej súťaže podľa § 55 ods. 1 písm. b)</v>
      </c>
      <c r="O14" s="137" t="s">
        <v>364</v>
      </c>
      <c r="P14" s="137" t="s">
        <v>1266</v>
      </c>
    </row>
    <row r="15" spans="1:16" ht="32.1" customHeight="1" thickBot="1" x14ac:dyDescent="0.3">
      <c r="A15" s="139" t="s">
        <v>1267</v>
      </c>
      <c r="B15" s="389" t="s">
        <v>1268</v>
      </c>
      <c r="C15" s="390"/>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31805540</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83" t="s">
        <v>1278</v>
      </c>
      <c r="C22" s="383"/>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4" t="str">
        <f>Spolu!C3&amp;", "&amp;Spolu!C6</f>
        <v>Slovenský krasokorčuliarsky zväz, Záhradnícka 752/95, Bratislava, 821 08</v>
      </c>
      <c r="B1" s="384"/>
      <c r="C1" s="384"/>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5" t="s">
        <v>1252</v>
      </c>
      <c r="F3" s="386"/>
      <c r="N3" s="137" t="str">
        <f t="shared" si="0"/>
        <v>c - príspevok Slovenskému paralympijskému výboru</v>
      </c>
      <c r="O3" s="137" t="s">
        <v>343</v>
      </c>
      <c r="P3" s="137" t="str">
        <f>Spolu!B19</f>
        <v>príspevok Slovenskému paralympijskému výboru</v>
      </c>
    </row>
    <row r="4" spans="1:16" ht="45.75" customHeight="1" x14ac:dyDescent="0.25">
      <c r="E4" s="386"/>
      <c r="F4" s="386"/>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7" t="s">
        <v>1283</v>
      </c>
      <c r="B12" s="387"/>
      <c r="C12" s="387"/>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8"/>
      <c r="C13" s="388"/>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9" t="s">
        <v>1285</v>
      </c>
      <c r="C14" s="390"/>
      <c r="F14" s="311"/>
      <c r="N14" s="137" t="str">
        <f t="shared" si="0"/>
        <v xml:space="preserve">n - </v>
      </c>
      <c r="O14" s="137" t="s">
        <v>364</v>
      </c>
    </row>
    <row r="15" spans="1:16" ht="34.35" customHeight="1" x14ac:dyDescent="0.25">
      <c r="A15" s="139" t="s">
        <v>1286</v>
      </c>
      <c r="B15" s="389"/>
      <c r="C15" s="390"/>
      <c r="F15" s="392"/>
      <c r="N15" s="137" t="str">
        <f t="shared" si="0"/>
        <v xml:space="preserve">o - </v>
      </c>
      <c r="O15" s="137" t="s">
        <v>365</v>
      </c>
    </row>
    <row r="16" spans="1:16" x14ac:dyDescent="0.25">
      <c r="A16" s="139" t="s">
        <v>1270</v>
      </c>
      <c r="B16" s="142">
        <f>F8</f>
        <v>0</v>
      </c>
      <c r="C16" s="137"/>
      <c r="F16" s="392"/>
      <c r="N16" s="137" t="str">
        <f t="shared" si="0"/>
        <v xml:space="preserve">p - </v>
      </c>
      <c r="O16" s="137" t="s">
        <v>366</v>
      </c>
    </row>
    <row r="17" spans="1:16" ht="32.1" customHeight="1" x14ac:dyDescent="0.25">
      <c r="A17" s="139" t="s">
        <v>1273</v>
      </c>
      <c r="B17" s="142">
        <f>F9</f>
        <v>0</v>
      </c>
      <c r="C17" s="137"/>
      <c r="F17" s="392"/>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31805540</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1" t="s">
        <v>1278</v>
      </c>
      <c r="C24" s="391"/>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93" t="s">
        <v>1291</v>
      </c>
      <c r="B2" s="393"/>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marencikova@dannax.sk</cp:lastModifiedBy>
  <cp:revision/>
  <cp:lastPrinted>2025-01-23T13:30:36Z</cp:lastPrinted>
  <dcterms:created xsi:type="dcterms:W3CDTF">2017-02-20T06:20:12Z</dcterms:created>
  <dcterms:modified xsi:type="dcterms:W3CDTF">2026-04-11T20:10:31Z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