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ento_zošit" defaultThemeVersion="124226"/>
  <mc:AlternateContent xmlns:mc="http://schemas.openxmlformats.org/markup-compatibility/2006">
    <mc:Choice Requires="x15">
      <x15ac:absPath xmlns:x15ac="http://schemas.microsoft.com/office/spreadsheetml/2010/11/ac" url="C:\Users\Dell\Desktop\"/>
    </mc:Choice>
  </mc:AlternateContent>
  <xr:revisionPtr revIDLastSave="0" documentId="13_ncr:1_{704BD243-BF97-413C-96E8-0A453BEDC961}" xr6:coauthVersionLast="47" xr6:coauthVersionMax="47" xr10:uidLastSave="{00000000-0000-0000-0000-000000000000}"/>
  <bookViews>
    <workbookView xWindow="-110" yWindow="-110" windowWidth="19420" windowHeight="10420"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68" i="1" l="1"/>
  <c r="N268" i="1" s="1"/>
  <c r="J268" i="1"/>
  <c r="L268" i="1"/>
  <c r="I269" i="1"/>
  <c r="N269" i="1" s="1"/>
  <c r="J269" i="1"/>
  <c r="L269" i="1"/>
  <c r="I270" i="1"/>
  <c r="N270" i="1" s="1"/>
  <c r="J270" i="1"/>
  <c r="L270" i="1"/>
  <c r="B268" i="1"/>
  <c r="M268" i="1" s="1"/>
  <c r="B269" i="1"/>
  <c r="M269" i="1" s="1"/>
  <c r="B270" i="1"/>
  <c r="M270" i="1" s="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N4" i="11" s="1"/>
  <c r="P5" i="11"/>
  <c r="P6" i="11"/>
  <c r="P7" i="11"/>
  <c r="P8" i="11"/>
  <c r="N8" i="11" s="1"/>
  <c r="P9" i="11"/>
  <c r="N9" i="11" s="1"/>
  <c r="P10" i="11"/>
  <c r="P11" i="11"/>
  <c r="P12" i="11"/>
  <c r="N12" i="11" s="1"/>
  <c r="P13" i="11"/>
  <c r="N13" i="11" s="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N256" i="1" s="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N480" i="1" s="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5" i="11"/>
  <c r="N6" i="11"/>
  <c r="N7"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<sst xmlns="http://schemas.openxmlformats.org/spreadsheetml/2006/main" count="6552" uniqueCount="3016">
  <si>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</si>
  <si>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</si>
  <si>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</si>
  <si>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</si>
  <si>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</si>
  <si>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</si>
  <si>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</si>
  <si>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</si>
  <si>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</si>
  <si>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</si>
  <si>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</si>
  <si>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</si>
  <si>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</si>
  <si>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</si>
  <si>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</si>
  <si>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</si>
  <si>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</si>
  <si>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</si>
  <si>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</si>
  <si>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</si>
  <si>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</si>
  <si>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</si>
  <si>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</si>
  <si>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</si>
  <si>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</si>
  <si>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</si>
  <si>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</si>
  <si>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</si>
  <si>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</si>
  <si>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</si>
  <si>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</si>
  <si>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</si>
  <si>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</si>
  <si>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</si>
  <si>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</si>
  <si>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</si>
  <si>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</si>
  <si>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</si>
  <si>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</si>
  <si>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</si>
  <si>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</si>
  <si>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</si>
  <si>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</si>
  <si>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</si>
  <si>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</si>
  <si>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</si>
  <si>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</si>
  <si>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</si>
  <si>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</si>
  <si>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</si>
  <si>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</si>
  <si>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</si>
  <si>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</si>
  <si>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</si>
  <si>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</si>
  <si>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</si>
  <si>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</si>
  <si>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</si>
  <si>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</si>
  <si>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</si>
  <si>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</si>
  <si>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</si>
  <si>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</si>
  <si>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</si>
  <si>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</si>
  <si>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</si>
  <si>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</si>
  <si>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</si>
  <si>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</si>
  <si>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</si>
  <si>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</si>
  <si>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</si>
  <si>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</si>
  <si>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</si>
  <si>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</si>
  <si>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</si>
  <si>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</si>
  <si>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</si>
  <si>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</si>
  <si>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</si>
  <si>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</si>
  <si>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</si>
  <si>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</si>
  <si>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</si>
  <si>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</si>
  <si>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</si>
  <si>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</si>
  <si>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</si>
  <si>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</si>
  <si>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</si>
  <si>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</si>
  <si>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</si>
  <si>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</si>
  <si>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</si>
  <si>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</si>
  <si>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</si>
  <si>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</si>
  <si>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</si>
  <si>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</si>
  <si>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</si>
  <si>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</si>
  <si>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</si>
  <si>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</si>
  <si>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</si>
  <si>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</si>
  <si>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</si>
  <si>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</si>
  <si>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</si>
  <si>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</si>
  <si>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</si>
  <si>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</si>
  <si>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</si>
  <si>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</si>
  <si>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</si>
  <si>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</si>
  <si>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</si>
  <si>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</si>
  <si>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</si>
  <si>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</si>
  <si>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</si>
  <si>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</si>
  <si>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</si>
  <si>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</si>
  <si>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</si>
  <si>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</si>
  <si>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</si>
  <si>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</si>
  <si>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</si>
  <si>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</si>
  <si>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</si>
  <si>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</si>
  <si>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</si>
  <si>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</si>
  <si>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</si>
  <si>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</si>
  <si>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</si>
  <si>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</si>
  <si>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</si>
  <si>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</si>
  <si>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</si>
  <si>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</si>
  <si>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</si>
  <si>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</si>
  <si>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</si>
  <si>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</si>
  <si>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</si>
  <si>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</si>
  <si>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</si>
  <si>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</si>
  <si>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</si>
  <si>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</si>
  <si>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</si>
  <si>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</si>
  <si>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</si>
  <si>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</si>
  <si>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</si>
  <si>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</si>
  <si>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</si>
  <si>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</si>
  <si>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</si>
  <si>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</si>
  <si>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</si>
  <si>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</si>
  <si>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</si>
  <si>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</si>
  <si>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</si>
  <si>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</si>
  <si>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</si>
  <si>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</si>
  <si>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</si>
  <si>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</si>
  <si>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</si>
  <si>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</si>
  <si>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</si>
  <si>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</si>
  <si>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</si>
  <si>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</si>
  <si>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</si>
  <si>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</si>
  <si>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</si>
  <si>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</si>
  <si>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</si>
  <si>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</si>
  <si>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</si>
  <si>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</si>
  <si>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</si>
  <si>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</si>
  <si>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</si>
  <si>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</si>
  <si>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</si>
  <si>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</si>
  <si>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</si>
  <si>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</si>
  <si>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</si>
  <si>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</si>
  <si>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</si>
  <si>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</si>
  <si>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</si>
  <si>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</si>
  <si>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</si>
  <si>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</si>
  <si>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</si>
  <si>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</si>
  <si>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</si>
  <si>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</si>
  <si>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</si>
  <si>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</si>
  <si>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</si>
  <si>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</si>
  <si>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</si>
  <si>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</si>
  <si>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</si>
  <si>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</si>
  <si>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</si>
  <si>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</si>
  <si>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</si>
  <si>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</si>
  <si>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</si>
  <si>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</si>
  <si>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</si>
  <si>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</si>
  <si>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</si>
  <si>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</si>
  <si>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</si>
  <si>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</si>
  <si>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</si>
  <si>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</si>
  <si>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</si>
  <si>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</si>
  <si>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</si>
  <si>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</si>
  <si>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</si>
  <si>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</si>
  <si>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</si>
  <si>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</si>
  <si>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</si>
  <si>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</si>
  <si>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</si>
  <si>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</si>
  <si>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</si>
  <si>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</si>
  <si>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</si>
  <si>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</si>
  <si>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</si>
  <si>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</si>
  <si>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</si>
  <si>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</si>
  <si>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</si>
  <si>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</si>
  <si>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</si>
  <si>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</si>
  <si>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</si>
  <si>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</si>
  <si>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</si>
  <si>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</si>
  <si>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</si>
  <si>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</si>
  <si>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</si>
  <si>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</si>
  <si>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</si>
  <si>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</si>
  <si>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</si>
  <si>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</si>
  <si>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</si>
  <si>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</si>
  <si>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</si>
  <si>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</si>
  <si>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</si>
  <si>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</si>
  <si>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</si>
  <si>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</si>
  <si>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</si>
  <si>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</si>
  <si>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</si>
  <si>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</si>
  <si>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</si>
  <si>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</si>
  <si>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</si>
  <si>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</si>
  <si>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</si>
  <si>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</si>
  <si>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</si>
  <si>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</si>
  <si>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</si>
  <si>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</si>
  <si>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</si>
  <si>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</si>
  <si>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</si>
  <si>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</si>
  <si>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</si>
  <si>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</si>
  <si>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</si>
  <si>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</si>
  <si>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</si>
  <si>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</si>
  <si>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</si>
  <si>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</si>
  <si>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</si>
  <si>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</si>
  <si>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</si>
  <si>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</si>
  <si>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</si>
  <si>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</si>
  <si>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</si>
  <si>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</si>
  <si>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</si>
  <si>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</si>
  <si>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</si>
  <si>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</si>
  <si>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</si>
  <si>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</si>
  <si>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</si>
  <si>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</si>
  <si>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</si>
  <si>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</si>
  <si>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</si>
  <si>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</si>
  <si>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</si>
  <si>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</si>
  <si>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</si>
  <si>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</si>
  <si>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</si>
  <si>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</si>
  <si>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</si>
  <si>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</si>
  <si>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</si>
  <si>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</si>
  <si>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</si>
  <si>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</si>
  <si>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</si>
  <si>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</si>
  <si>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</si>
  <si>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</si>
  <si>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</si>
  <si>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</si>
  <si>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</si>
  <si>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</si>
  <si>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</si>
  <si>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</si>
  <si>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</si>
  <si>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</si>
  <si>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</si>
  <si>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</si>
  <si>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</si>
  <si>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</si>
  <si>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</si>
  <si>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</si>
  <si>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</si>
  <si>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</si>
  <si>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</si>
  <si>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</si>
  <si>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</si>
  <si>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</si>
  <si>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</si>
  <si>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</si>
  <si>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</si>
  <si>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</si>
  <si>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</si>
  <si>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</si>
  <si>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</si>
  <si>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</si>
  <si>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</si>
  <si>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</si>
  <si>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</si>
  <si>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</si>
  <si>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</si>
  <si>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</si>
  <si>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</si>
  <si>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</si>
  <si>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</si>
  <si>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</si>
  <si>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</si>
  <si>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</si>
  <si>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</si>
  <si>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</si>
  <si>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</si>
  <si>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</si>
  <si>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</si>
  <si>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</si>
  <si>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</si>
  <si>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</si>
  <si>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</si>
  <si>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</si>
  <si>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</si>
  <si>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</si>
  <si>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</si>
  <si>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</si>
  <si>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</si>
  <si>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</si>
  <si>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</si>
  <si>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</si>
  <si>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</si>
  <si>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</si>
  <si>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</si>
  <si>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</si>
  <si>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</si>
  <si>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</si>
  <si>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</si>
  <si>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</si>
  <si>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</si>
  <si>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</si>
  <si>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</si>
  <si>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</si>
  <si>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</si>
  <si>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</si>
  <si>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</si>
  <si>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</si>
  <si>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</si>
  <si>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</si>
  <si>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</si>
  <si>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</si>
  <si>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</si>
  <si>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</si>
  <si>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</si>
  <si>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</si>
  <si>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</si>
  <si>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</si>
  <si>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</si>
  <si>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</si>
  <si>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</si>
  <si>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</si>
  <si>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</si>
  <si>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</si>
  <si>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</si>
  <si>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</si>
  <si>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</si>
  <si>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</si>
  <si>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</si>
  <si>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</si>
  <si>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</si>
  <si>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</si>
  <si>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</si>
  <si>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</si>
  <si>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</si>
  <si>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</si>
  <si>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</si>
  <si>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</si>
  <si>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</si>
  <si>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</si>
  <si>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</si>
  <si>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</si>
  <si>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</si>
  <si>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</si>
  <si>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</si>
  <si>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</si>
  <si>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</si>
  <si>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</si>
  <si>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</si>
  <si>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</si>
  <si>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</si>
  <si>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</si>
  <si>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</si>
  <si>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</si>
  <si>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</si>
  <si>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</si>
  <si>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</si>
  <si>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</si>
  <si>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</si>
  <si>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</si>
  <si>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</si>
  <si>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</si>
  <si>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</si>
  <si>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</si>
  <si>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</si>
  <si>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</si>
  <si>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</si>
  <si>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</si>
  <si>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</si>
  <si>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</si>
  <si>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</si>
  <si>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</si>
  <si>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</si>
  <si>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</si>
  <si>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</si>
  <si>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</si>
  <si>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</si>
  <si>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</si>
  <si>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</si>
  <si>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</si>
  <si>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</si>
  <si>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</si>
  <si>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</si>
  <si>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</si>
  <si>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</si>
  <si>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</si>
  <si>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</si>
  <si>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</si>
  <si>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</si>
  <si>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</si>
  <si>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</si>
  <si>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</si>
  <si>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</si>
  <si>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</si>
  <si>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</si>
  <si>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</si>
  <si>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</si>
  <si>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</si>
  <si>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</si>
  <si>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</si>
  <si>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</si>
  <si>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</si>
  <si>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</si>
  <si>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</si>
  <si>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</si>
  <si>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</si>
  <si>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</si>
  <si>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</si>
  <si>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</si>
  <si>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</si>
  <si>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</si>
  <si>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</si>
  <si>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</si>
  <si>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</si>
  <si>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</si>
  <si>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</si>
  <si>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</si>
  <si>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</si>
  <si>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</si>
  <si>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</si>
  <si>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</si>
  <si>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</si>
  <si>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</si>
  <si>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</si>
  <si>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</si>
  <si>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</si>
  <si>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</si>
  <si>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</si>
  <si>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</si>
  <si>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</si>
  <si>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</si>
  <si>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</si>
  <si>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</si>
  <si>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</si>
  <si>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</si>
  <si>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</si>
  <si>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</si>
  <si>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</si>
  <si>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</si>
  <si>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</si>
  <si>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</si>
  <si>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</si>
  <si>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</si>
  <si>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</si>
  <si>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</si>
  <si>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</si>
  <si>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</si>
  <si>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</si>
  <si>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</si>
  <si>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</si>
  <si>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</si>
  <si>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</si>
  <si>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</si>
  <si>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</si>
  <si>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</si>
  <si>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</si>
  <si>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</si>
  <si>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</si>
  <si>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</si>
  <si>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</si>
  <si>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</si>
  <si>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</si>
  <si>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</si>
  <si>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</si>
  <si>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</si>
  <si>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</si>
  <si>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</si>
  <si>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</si>
  <si>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</si>
  <si>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</si>
  <si>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</si>
  <si>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</si>
  <si>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</si>
  <si>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</si>
  <si>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</si>
  <si>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</si>
  <si>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</si>
  <si>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</si>
  <si>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</si>
  <si>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</si>
  <si>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</si>
  <si>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</si>
  <si>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</si>
  <si>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</si>
  <si>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</si>
  <si>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</si>
  <si>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</si>
  <si>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</si>
  <si>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</si>
  <si>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</si>
  <si>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</si>
  <si>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</si>
  <si>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</si>
  <si>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</si>
  <si>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</si>
  <si>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</si>
  <si>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</si>
  <si>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</si>
  <si>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</si>
  <si>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</si>
  <si>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</si>
  <si>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</si>
  <si>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</si>
  <si>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</si>
  <si>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</si>
  <si>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</si>
  <si>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</si>
  <si>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</si>
  <si>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</si>
  <si>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</si>
  <si>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</si>
  <si>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</si>
  <si>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</si>
  <si>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</si>
  <si>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</si>
  <si>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</si>
  <si>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</si>
  <si>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</si>
  <si>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</si>
  <si>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</si>
  <si>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</si>
  <si>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</si>
  <si>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</si>
  <si>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</si>
  <si>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</si>
  <si>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</si>
  <si>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</si>
  <si>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</si>
  <si>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</si>
  <si>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</si>
  <si>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</si>
  <si>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</si>
  <si>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</si>
  <si>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</si>
  <si>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</si>
  <si>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</si>
  <si>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</si>
  <si>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</si>
  <si>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</si>
  <si>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</si>
  <si>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</si>
  <si>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</si>
  <si>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</si>
  <si>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</si>
  <si>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</si>
  <si>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</si>
  <si>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</si>
  <si>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</si>
  <si>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</si>
  <si>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</si>
  <si>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</si>
  <si>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</si>
  <si>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</si>
  <si>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</si>
  <si>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</si>
  <si>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</si>
  <si>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</si>
  <si>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</si>
  <si>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</si>
  <si>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</si>
  <si>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</si>
  <si>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</si>
  <si>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</si>
  <si>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</si>
  <si>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</si>
  <si>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</si>
  <si>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</si>
  <si>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</si>
  <si>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</si>
  <si>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</si>
  <si>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</si>
  <si>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</si>
  <si>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</si>
  <si>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</si>
  <si>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</si>
  <si>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</si>
  <si>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</si>
  <si>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</si>
  <si>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</si>
  <si>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</si>
  <si>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</si>
  <si>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</si>
  <si>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</si>
  <si>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</si>
  <si>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</si>
  <si>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</si>
  <si>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</si>
  <si>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</si>
  <si>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</si>
  <si>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</si>
  <si>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</si>
  <si>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</si>
  <si>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</si>
  <si>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</si>
  <si>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</si>
  <si>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</si>
  <si>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</si>
  <si>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</si>
  <si>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</si>
  <si>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</si>
  <si>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</si>
  <si>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</si>
  <si>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</si>
  <si>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</si>
  <si>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</si>
  <si>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</si>
  <si>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</si>
  <si>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</si>
  <si>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</si>
  <si>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</si>
  <si>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</si>
  <si>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</si>
  <si>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</si>
  <si>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</si>
  <si>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</si>
  <si>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</si>
  <si>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</si>
  <si>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</si>
  <si>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</si>
  <si>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</si>
  <si>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</si>
  <si>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</si>
  <si>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</si>
  <si>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</si>
  <si>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</si>
  <si>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</si>
  <si>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</si>
  <si>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</si>
  <si>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</si>
  <si>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</si>
  <si>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</si>
  <si>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</si>
  <si>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</si>
  <si>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</si>
  <si>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</si>
  <si>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</si>
  <si>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</si>
  <si>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</si>
  <si>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</si>
  <si>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</si>
  <si>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</si>
  <si>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</si>
  <si>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</si>
  <si>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</si>
  <si>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</si>
  <si>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</si>
  <si>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</si>
  <si>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</si>
  <si>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</si>
  <si>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</si>
  <si>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</si>
  <si>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</si>
  <si>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</si>
  <si>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</si>
  <si>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</si>
  <si>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</si>
  <si>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</si>
  <si>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</si>
  <si>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</si>
  <si>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</si>
  <si>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</si>
  <si>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</si>
  <si>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</si>
  <si>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</si>
  <si>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</si>
  <si>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</si>
  <si>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</si>
  <si>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</si>
  <si>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</si>
  <si>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</si>
  <si>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</si>
  <si>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</si>
  <si>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</si>
  <si>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</si>
  <si>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</si>
  <si>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</si>
  <si>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</si>
  <si>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</si>
  <si>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</si>
  <si>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</si>
  <si>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</si>
  <si>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</si>
  <si>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</si>
  <si>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</si>
  <si>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</si>
  <si>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</si>
  <si>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</si>
  <si>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</si>
  <si>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</si>
  <si>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</si>
  <si>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</si>
  <si>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</si>
  <si>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</si>
  <si>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</si>
  <si>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</si>
  <si>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</si>
  <si>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</si>
  <si>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</si>
  <si>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</si>
  <si>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</si>
  <si>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</si>
  <si>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</si>
  <si>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</si>
  <si>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</si>
  <si>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</si>
  <si>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</si>
  <si>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</si>
  <si>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</si>
  <si>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</si>
  <si>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</si>
  <si>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</si>
  <si>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</si>
  <si>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</si>
  <si>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</si>
  <si>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</si>
  <si>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</si>
  <si>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</si>
  <si>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</si>
  <si>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</si>
  <si>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</si>
  <si>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</si>
  <si>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</si>
  <si>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</si>
  <si>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</si>
  <si>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</si>
  <si>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</si>
  <si>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</si>
  <si>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</si>
  <si>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</si>
  <si>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</si>
  <si>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</si>
  <si>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</si>
  <si>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</si>
  <si>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</si>
  <si>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</si>
  <si>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</si>
  <si>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</si>
  <si>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</si>
  <si>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</si>
  <si>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</si>
  <si>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</si>
  <si>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</si>
  <si>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</si>
  <si>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</si>
  <si>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</si>
  <si>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</si>
  <si>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</si>
  <si>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</si>
  <si>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</si>
  <si>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</si>
  <si>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</si>
  <si>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</si>
  <si>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</si>
  <si>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</si>
  <si>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</si>
  <si>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</si>
  <si>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</si>
  <si>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</si>
  <si>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</si>
  <si>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</si>
  <si>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</si>
  <si>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</si>
  <si>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</si>
  <si>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</si>
  <si>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</si>
  <si>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</si>
  <si>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</si>
  <si>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</si>
  <si>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</si>
  <si>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</si>
  <si>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</si>
  <si>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</si>
  <si>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</si>
  <si>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</si>
  <si>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</si>
  <si>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</si>
  <si>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</si>
  <si>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</si>
  <si>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</si>
  <si>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</si>
  <si>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</si>
  <si>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</si>
  <si>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</si>
  <si>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</si>
  <si>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</si>
  <si>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</si>
  <si>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</si>
  <si>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</si>
  <si>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</si>
  <si>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</si>
  <si>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</si>
  <si>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</si>
  <si>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</si>
  <si>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</si>
  <si>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</si>
  <si>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</si>
  <si>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</si>
  <si>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</si>
  <si>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</si>
  <si>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</si>
  <si>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</si>
  <si>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</si>
  <si>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</si>
  <si>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</si>
  <si>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</si>
  <si>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</si>
  <si>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</si>
  <si>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</si>
  <si>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</si>
  <si>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</si>
  <si>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</si>
  <si>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</si>
  <si>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</si>
  <si>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</si>
  <si>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</si>
  <si>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</si>
  <si>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</si>
  <si>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</si>
  <si>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</si>
  <si>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</si>
  <si>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</si>
  <si>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</si>
  <si>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</si>
  <si>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</si>
  <si>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</si>
  <si>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</si>
  <si>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</si>
  <si>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</si>
  <si>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</si>
  <si>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</si>
  <si>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</si>
  <si>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</si>
  <si>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</si>
  <si>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</si>
  <si>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</si>
  <si>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</si>
  <si>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</si>
  <si>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</si>
  <si>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</si>
  <si>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</si>
  <si>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</si>
  <si>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</si>
  <si>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</si>
  <si>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</si>
  <si>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</si>
  <si>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</si>
  <si>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</si>
  <si>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</si>
  <si>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</si>
  <si>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</si>
  <si>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</si>
  <si>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</si>
  <si>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</si>
  <si>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</si>
  <si>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</si>
  <si>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</si>
  <si>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</si>
  <si>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</si>
  <si>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</si>
  <si>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</si>
  <si>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</si>
  <si>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</si>
  <si>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</si>
  <si>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</si>
  <si>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</si>
  <si>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</si>
  <si>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</si>
  <si>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</si>
  <si>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</si>
  <si>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</si>
  <si>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</si>
  <si>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</si>
  <si>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</si>
  <si>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</si>
  <si>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</si>
  <si>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</si>
  <si>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</si>
  <si>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</si>
  <si>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</si>
  <si>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</si>
  <si>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</si>
  <si>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</si>
  <si>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</si>
  <si>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</si>
  <si>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</si>
  <si>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</si>
  <si>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</si>
  <si>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</si>
  <si>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</si>
  <si>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</si>
  <si>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</si>
  <si>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</si>
  <si>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</si>
  <si>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</si>
  <si>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</si>
  <si>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</si>
  <si>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</si>
  <si>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</si>
  <si>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</si>
  <si>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</si>
  <si>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</si>
  <si>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</si>
  <si>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</si>
  <si>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</si>
  <si>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</si>
  <si>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</si>
  <si>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</si>
  <si>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</si>
  <si>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</si>
  <si>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</si>
  <si>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</si>
  <si>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</si>
  <si>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</si>
  <si>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</si>
  <si>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</si>
  <si>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</si>
  <si>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</si>
  <si>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</si>
  <si>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</si>
  <si>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</si>
  <si>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</si>
  <si>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</si>
  <si>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</si>
  <si>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</si>
  <si>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</si>
  <si>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</si>
  <si>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</si>
  <si>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</si>
  <si>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</si>
  <si>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</si>
  <si>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</si>
  <si>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</si>
  <si>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</si>
  <si>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</si>
  <si>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</si>
  <si>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</si>
  <si>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</si>
  <si>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</si>
  <si>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</si>
  <si>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</si>
  <si>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</si>
  <si>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</si>
  <si>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</si>
  <si>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</si>
  <si>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</si>
  <si>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</si>
  <si>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</si>
  <si>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</si>
  <si>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</si>
  <si>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</si>
  <si>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</si>
  <si>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</si>
  <si>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</si>
  <si>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</si>
  <si>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</si>
  <si>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</si>
  <si>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</si>
  <si>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</si>
  <si>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</si>
  <si>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</si>
  <si>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</si>
  <si>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</si>
  <si>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</si>
  <si>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</si>
  <si>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</si>
  <si>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</si>
  <si>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</si>
  <si>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</si>
  <si>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</si>
  <si>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</si>
  <si>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</si>
  <si>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</si>
  <si>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</si>
  <si>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</si>
  <si>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</si>
  <si>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</si>
  <si>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</si>
  <si>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</si>
  <si>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</si>
  <si>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</si>
  <si>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</si>
  <si>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</si>
  <si>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</si>
  <si>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</si>
  <si>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</si>
  <si>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</si>
  <si>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</si>
  <si>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</si>
  <si>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</si>
  <si>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</si>
  <si>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</si>
  <si>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</si>
  <si>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</si>
  <si>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</si>
  <si>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</si>
  <si>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</si>
  <si>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</si>
  <si>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</si>
  <si>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</si>
  <si>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</si>
  <si>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</si>
  <si>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</si>
  <si>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</si>
  <si>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</si>
  <si>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</si>
  <si>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</si>
  <si>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</si>
  <si>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</si>
  <si>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</si>
  <si>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</si>
  <si>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</si>
  <si>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</si>
  <si>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</si>
  <si>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</si>
  <si>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</si>
  <si>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</si>
  <si>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</si>
  <si>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</si>
  <si>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</si>
  <si>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</si>
  <si>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</si>
  <si>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</si>
  <si>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</si>
  <si>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</si>
  <si>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</si>
  <si>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</si>
  <si>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</si>
  <si>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</si>
  <si>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</si>
  <si>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</si>
  <si>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</si>
  <si>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</si>
  <si>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</si>
  <si>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</si>
  <si>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</si>
  <si>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</si>
  <si>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</si>
  <si>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</si>
  <si>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</si>
  <si>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</si>
  <si>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</si>
  <si>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</si>
  <si>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</si>
  <si>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</si>
  <si>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</si>
  <si>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</si>
  <si>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</si>
  <si>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</si>
  <si>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</si>
  <si>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</si>
  <si>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</si>
  <si>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</si>
  <si>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</si>
  <si>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</si>
  <si>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</si>
  <si>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</si>
  <si>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</si>
  <si>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</si>
  <si>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</si>
  <si>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</si>
  <si>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</si>
  <si>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</si>
  <si>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</si>
  <si>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</si>
  <si>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</si>
  <si>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</si>
  <si>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</si>
  <si>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</si>
  <si>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</si>
  <si>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</si>
  <si>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</si>
  <si>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</si>
  <si>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</si>
  <si>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</si>
  <si>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</si>
  <si>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</si>
  <si>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</si>
  <si>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</si>
  <si>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</si>
  <si>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</si>
  <si>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</si>
  <si>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</si>
  <si>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</si>
  <si>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</si>
  <si>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</si>
  <si>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</si>
  <si>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</si>
  <si>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</si>
  <si>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</si>
  <si>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</si>
  <si>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</si>
  <si>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</si>
  <si>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</si>
  <si>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</si>
  <si>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</si>
  <si>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</si>
  <si>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</si>
  <si>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</si>
  <si>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</si>
  <si>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</si>
  <si>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</si>
  <si>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</si>
  <si>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</si>
  <si>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</si>
  <si>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</si>
  <si>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</si>
  <si>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</si>
  <si>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</si>
  <si>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</si>
  <si>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</si>
  <si>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</si>
  <si>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</si>
  <si>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</si>
  <si>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</si>
  <si>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</si>
  <si>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</si>
  <si>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</si>
  <si>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</si>
  <si>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</si>
  <si>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</si>
  <si>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</si>
  <si>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</si>
  <si>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</si>
  <si>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</si>
  <si>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</si>
  <si>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</si>
  <si>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</si>
  <si>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</si>
  <si>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</si>
  <si>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</si>
  <si>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</si>
  <si>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</si>
  <si>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</si>
  <si>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</si>
  <si>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</si>
  <si>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</si>
  <si>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</si>
  <si>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</si>
  <si>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</si>
  <si>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</si>
  <si>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</si>
  <si>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</si>
  <si>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</si>
  <si>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</si>
  <si>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</si>
  <si>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</si>
  <si>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</si>
  <si>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</si>
  <si>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</si>
  <si>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</si>
  <si>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</si>
  <si>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</si>
  <si>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</si>
  <si>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</si>
  <si>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</si>
  <si>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</si>
  <si>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</si>
  <si>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</si>
  <si>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</si>
  <si>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</si>
  <si>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</si>
  <si>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</si>
  <si>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</si>
  <si>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</si>
  <si>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</si>
  <si>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</si>
  <si>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</si>
  <si>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</si>
  <si>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</si>
  <si>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</si>
  <si>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</si>
  <si>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</si>
  <si>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</si>
  <si>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</si>
  <si>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</si>
  <si>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</si>
  <si>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</si>
  <si>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</si>
  <si>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</si>
  <si>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</si>
  <si>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</si>
  <si>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</si>
  <si>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</si>
  <si>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</si>
  <si>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</si>
  <si>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</si>
  <si>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</si>
  <si>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</si>
  <si>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</si>
  <si>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</si>
  <si>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</si>
  <si>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</si>
  <si>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</si>
  <si>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</si>
  <si>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</si>
  <si>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</si>
  <si>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</si>
  <si>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</si>
  <si>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</si>
  <si>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</si>
  <si>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</si>
  <si>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</si>
  <si>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</si>
  <si>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</si>
  <si>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</si>
  <si>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</si>
  <si>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</si>
  <si>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</si>
  <si>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</si>
  <si>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</si>
  <si>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</si>
  <si>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</si>
  <si>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</si>
  <si>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</si>
  <si>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</si>
  <si>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</si>
  <si>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</si>
  <si>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</si>
  <si>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</si>
  <si>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</si>
  <si>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</si>
  <si>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</si>
  <si>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</si>
  <si>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</si>
  <si>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</si>
  <si>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</si>
  <si>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</si>
  <si>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</si>
  <si>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</si>
  <si>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</si>
  <si>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</si>
  <si>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</si>
  <si>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</si>
  <si>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</si>
  <si>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</si>
  <si>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</si>
  <si>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</si>
  <si>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</si>
  <si>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</si>
  <si>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</si>
  <si>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</si>
  <si>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</si>
  <si>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</si>
  <si>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</si>
  <si>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</si>
  <si>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</si>
  <si>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</si>
  <si>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</si>
  <si>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</si>
  <si>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</si>
  <si>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</si>
  <si>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</si>
  <si>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</si>
  <si>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</si>
  <si>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</si>
  <si>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</si>
  <si>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</si>
  <si>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</si>
  <si>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</si>
  <si>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</si>
  <si>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</si>
  <si>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</si>
  <si>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</si>
  <si>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</si>
  <si>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</si>
  <si>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</si>
  <si>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</si>
  <si>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</si>
  <si>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</si>
  <si>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</si>
  <si>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</si>
  <si>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</si>
  <si>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</si>
  <si>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</si>
  <si>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</si>
  <si>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</si>
  <si>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</si>
  <si>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</si>
  <si>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</si>
  <si>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</si>
  <si>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</si>
  <si>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</si>
  <si>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</si>
  <si>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</si>
  <si>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</si>
  <si>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</si>
  <si>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</si>
  <si>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</si>
  <si>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</si>
  <si>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</si>
  <si>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</si>
  <si>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</si>
  <si>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</si>
  <si>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</si>
  <si>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</si>
  <si>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</si>
  <si>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</si>
  <si>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</si>
  <si>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</si>
  <si>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</si>
  <si>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</si>
  <si>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</si>
  <si>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</si>
  <si>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</si>
  <si>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</si>
  <si>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</si>
  <si>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</si>
  <si>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</si>
  <si>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</si>
  <si>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</si>
  <si>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</si>
  <si>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</si>
  <si>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</si>
  <si>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</si>
  <si>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</si>
  <si>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</si>
  <si>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</si>
  <si>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</si>
  <si>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</si>
  <si>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</si>
  <si>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</si>
  <si>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</si>
  <si>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</si>
  <si>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</si>
  <si>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</si>
  <si>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</si>
  <si>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</si>
  <si>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</si>
  <si>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</si>
  <si>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</si>
  <si>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</si>
  <si>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</si>
  <si>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</si>
  <si>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</si>
  <si>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</si>
  <si>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</si>
  <si>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</si>
  <si>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</si>
  <si>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</si>
  <si>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</si>
  <si>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</si>
  <si>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</si>
  <si>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</si>
  <si>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</si>
  <si>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</si>
  <si>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</si>
  <si>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</si>
  <si>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</si>
  <si>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</si>
  <si>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</si>
  <si>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</si>
  <si>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</si>
  <si>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</si>
  <si>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</si>
  <si>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</si>
  <si>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</si>
  <si>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</si>
  <si>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</si>
  <si>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</si>
  <si>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</si>
  <si>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</si>
  <si>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</si>
  <si>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</si>
  <si>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</si>
  <si>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</si>
  <si>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</si>
  <si>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</si>
  <si>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</si>
  <si>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</si>
  <si>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</si>
  <si>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</si>
  <si>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</si>
  <si>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</si>
  <si>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</si>
  <si>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</si>
  <si>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</si>
  <si>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</si>
  <si>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</si>
  <si>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</si>
  <si>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</si>
  <si>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</si>
  <si>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</si>
  <si>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</si>
  <si>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</si>
  <si>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</si>
  <si>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</si>
  <si>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</si>
  <si>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</si>
  <si>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</si>
  <si>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</si>
  <si>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</si>
  <si>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</si>
  <si>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</si>
  <si>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</si>
  <si>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</si>
  <si>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</si>
  <si>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</si>
  <si>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</si>
  <si>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</si>
  <si>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</si>
  <si>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</si>
  <si>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</si>
  <si>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</si>
  <si>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</si>
  <si>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</si>
  <si>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</si>
  <si>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</si>
  <si>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</si>
  <si>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</si>
  <si>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</si>
  <si>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</si>
  <si>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</si>
  <si>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</si>
  <si>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</si>
  <si>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</si>
  <si>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</si>
  <si>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</si>
  <si>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</si>
  <si>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</si>
  <si>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</si>
  <si>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</si>
  <si>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</si>
  <si>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</si>
  <si>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</si>
  <si>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</si>
  <si>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</si>
  <si>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</si>
  <si>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</si>
  <si>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</si>
  <si>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</si>
  <si>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</si>
  <si>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</si>
  <si>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</si>
  <si>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</si>
  <si>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</si>
  <si>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</si>
  <si>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</si>
  <si>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</si>
  <si>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</si>
  <si>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</si>
  <si>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</si>
  <si>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</si>
  <si>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</si>
  <si>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</si>
  <si>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</si>
  <si>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</si>
  <si>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</si>
  <si>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</si>
  <si>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</si>
  <si>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</si>
  <si>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</si>
  <si>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</si>
  <si>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</si>
  <si>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</si>
  <si>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</si>
  <si>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</si>
  <si>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</si>
  <si>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</si>
  <si>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</si>
  <si>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</si>
  <si>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</si>
  <si>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</si>
  <si>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</si>
  <si>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</si>
  <si>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</si>
  <si>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</si>
  <si>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</si>
  <si>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</si>
  <si>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</si>
  <si>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</si>
  <si>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</si>
  <si>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</si>
  <si>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</si>
  <si>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</si>
  <si>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</si>
  <si>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</si>
  <si>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</si>
  <si>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</si>
  <si>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</si>
  <si>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</si>
  <si>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</si>
  <si>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</si>
  <si>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</si>
  <si>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</si>
  <si>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</si>
  <si>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</si>
  <si>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</si>
  <si>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</si>
  <si>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</si>
  <si>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</si>
  <si>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</si>
  <si>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</si>
  <si>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</si>
  <si>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</si>
  <si>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</si>
  <si>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</si>
  <si>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</si>
  <si>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</si>
  <si>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</si>
  <si>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</si>
  <si>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</si>
  <si>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</si>
  <si>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</si>
  <si>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</si>
  <si>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</si>
  <si>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</si>
  <si>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</si>
  <si>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</si>
  <si>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</si>
  <si>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</si>
  <si>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</si>
  <si>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</si>
  <si>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</si>
  <si>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</si>
  <si>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</si>
  <si>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</si>
  <si>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</si>
  <si>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</si>
  <si>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</si>
  <si>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</si>
  <si>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</si>
  <si>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</si>
  <si>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</si>
  <si>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</si>
  <si>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</si>
  <si>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</si>
  <si>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</si>
  <si>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</si>
  <si>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</si>
  <si>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</si>
  <si>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</si>
  <si>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</si>
  <si>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</si>
  <si>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</si>
  <si>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</si>
  <si>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</si>
  <si>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</si>
  <si>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</si>
  <si>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</si>
  <si>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</si>
  <si>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</si>
  <si>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</si>
  <si>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</si>
  <si>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</si>
  <si>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</si>
  <si>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</si>
  <si>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</si>
  <si>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</si>
  <si>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</si>
  <si>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</si>
  <si>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</si>
  <si>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</si>
  <si>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</si>
  <si>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</si>
  <si>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</si>
  <si>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</si>
  <si>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</si>
  <si>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</si>
  <si>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</si>
  <si>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</si>
  <si>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</si>
  <si>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</si>
  <si>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</si>
  <si>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</si>
  <si>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</si>
  <si>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</si>
  <si>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</si>
  <si>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</si>
  <si>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</si>
  <si>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</si>
  <si>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</si>
  <si>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</si>
  <si>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</si>
  <si>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</si>
  <si>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</si>
  <si>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</si>
  <si>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</si>
  <si>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</si>
  <si>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</si>
  <si>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</si>
  <si>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</si>
  <si>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</si>
  <si>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</si>
  <si>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</si>
  <si>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</si>
  <si>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</si>
  <si>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</si>
  <si>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</si>
  <si>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</si>
  <si>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</si>
  <si>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</si>
  <si>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</si>
  <si>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</si>
  <si>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</si>
  <si>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</si>
  <si>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</si>
  <si>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</si>
  <si>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</si>
  <si>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</si>
  <si>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</si>
  <si>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</si>
  <si>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</si>
  <si>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</si>
  <si>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</si>
  <si>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</si>
  <si>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</si>
  <si>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</si>
  <si>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</si>
  <si>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</si>
  <si>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</si>
  <si>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</si>
  <si>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</si>
  <si>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</si>
  <si>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</si>
  <si>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</si>
  <si>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</si>
  <si>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</si>
  <si>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</si>
  <si>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</si>
  <si>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</si>
  <si>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</si>
  <si>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</si>
  <si>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</si>
  <si>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</si>
  <si>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</si>
  <si>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</si>
  <si>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</si>
  <si>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</si>
  <si>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</si>
  <si>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</si>
  <si>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</si>
  <si>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</si>
  <si>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</si>
  <si>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</si>
  <si>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</si>
  <si>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</si>
  <si>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</si>
  <si>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</si>
  <si>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</si>
  <si>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</si>
  <si>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</si>
  <si>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</si>
  <si>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</si>
  <si>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</si>
  <si>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</si>
  <si>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</si>
  <si>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</si>
  <si>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</si>
  <si>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</si>
  <si>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</si>
  <si>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</si>
  <si>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</si>
  <si>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</si>
  <si>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</si>
  <si>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</si>
  <si>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</si>
  <si>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</si>
  <si>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</si>
  <si>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</si>
  <si>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</si>
  <si>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</si>
  <si>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</si>
  <si>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</si>
  <si>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</si>
  <si>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</si>
  <si>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</si>
  <si>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</si>
  <si>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</si>
  <si>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</si>
  <si>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</si>
  <si>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</si>
  <si>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</si>
  <si>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</si>
  <si>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</si>
  <si>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</si>
  <si>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</si>
  <si>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</si>
  <si>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</si>
  <si>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</si>
  <si>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</si>
  <si>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</si>
  <si>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</si>
  <si>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</si>
  <si>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</si>
  <si>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</si>
  <si>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</si>
  <si>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</si>
  <si>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</si>
  <si>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</si>
  <si>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</si>
  <si>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</si>
  <si>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</si>
  <si>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</si>
  <si>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</si>
  <si>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</si>
  <si>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</si>
  <si>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</si>
  <si>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</si>
  <si>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</si>
  <si>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</si>
  <si>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</si>
  <si>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</si>
  <si>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</si>
  <si>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</si>
  <si>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</si>
  <si>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</si>
  <si>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</si>
  <si>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</si>
  <si>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</si>
  <si>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</si>
  <si>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</si>
  <si>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</si>
  <si>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</si>
  <si>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</si>
  <si>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</si>
  <si>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</si>
  <si>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</si>
  <si>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</si>
  <si>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</si>
  <si>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</si>
  <si>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</si>
  <si>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</si>
  <si>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</si>
  <si>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</si>
  <si>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</si>
  <si>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</si>
  <si>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</si>
  <si>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</si>
  <si>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</si>
  <si>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</si>
  <si>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</si>
  <si>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</si>
  <si>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</si>
  <si>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</si>
  <si>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</si>
  <si>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</si>
  <si>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</si>
  <si>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</si>
  <si>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</si>
  <si>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</si>
  <si>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</si>
  <si>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</si>
  <si>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</si>
  <si>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</si>
  <si>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</si>
  <si>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</si>
  <si>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</si>
  <si>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</si>
  <si>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</si>
  <si>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</si>
  <si>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</si>
  <si>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</si>
  <si>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</si>
  <si>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</si>
  <si>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</si>
  <si>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</si>
  <si>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</si>
  <si>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</si>
  <si>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</si>
  <si>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</si>
  <si>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</si>
  <si>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</si>
  <si>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</si>
  <si>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</si>
  <si>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</si>
  <si>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</si>
  <si>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</si>
  <si>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</si>
  <si>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</si>
  <si>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</si>
  <si>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</si>
  <si>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</si>
  <si>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</si>
  <si>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</si>
  <si>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</si>
  <si>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</si>
  <si>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</si>
  <si>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</si>
  <si>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</si>
  <si>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</si>
  <si>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</si>
  <si>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</si>
  <si>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</si>
  <si>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</si>
  <si>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</si>
  <si>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</si>
  <si>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</si>
  <si>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</si>
  <si>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</si>
  <si>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</si>
  <si>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</si>
  <si>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</si>
  <si>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</si>
  <si>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</si>
  <si>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</si>
  <si>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</si>
  <si>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</si>
  <si>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</si>
  <si>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</si>
  <si>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</si>
  <si>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</si>
  <si>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</si>
  <si>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</si>
  <si>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</si>
  <si>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</si>
  <si>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</si>
  <si>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</si>
  <si>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</si>
  <si>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</si>
  <si>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</si>
  <si>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</si>
  <si>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</si>
  <si>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</si>
  <si>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</si>
  <si>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</si>
  <si>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</si>
  <si>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</si>
  <si>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</si>
  <si>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</si>
  <si>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</si>
  <si>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</si>
  <si>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</si>
  <si>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</si>
  <si>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</si>
  <si>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</si>
  <si>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</si>
  <si>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</si>
  <si>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</si>
  <si>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</si>
  <si>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</si>
  <si>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</si>
  <si>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</si>
  <si>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</si>
  <si>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</si>
  <si>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</si>
  <si>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</si>
  <si>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</si>
  <si>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</si>
  <si>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</si>
  <si>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</si>
  <si>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</si>
  <si>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</si>
  <si>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</si>
  <si>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</si>
  <si>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</si>
  <si>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</si>
  <si>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</si>
  <si>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</si>
  <si>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</si>
  <si>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</si>
  <si>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</si>
  <si>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</si>
  <si>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</si>
  <si>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</si>
  <si>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</si>
  <si>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</si>
  <si>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</si>
  <si>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</si>
  <si>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</si>
  <si>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</si>
  <si>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</si>
  <si>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</si>
  <si>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</si>
  <si>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</si>
  <si>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</si>
  <si>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</si>
  <si>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</si>
  <si>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</si>
  <si>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</si>
  <si>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</si>
  <si>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</si>
  <si>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</si>
  <si>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</si>
  <si>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</si>
  <si>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</si>
  <si>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</si>
  <si>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</si>
  <si>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</si>
  <si>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</si>
  <si>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</si>
  <si>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</si>
  <si>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</si>
  <si>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</si>
  <si>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</si>
  <si>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</si>
  <si>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</si>
  <si>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</si>
  <si>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</si>
  <si>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</si>
  <si>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</si>
  <si>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</si>
  <si>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</si>
  <si>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</si>
  <si>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</si>
  <si>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</si>
  <si>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</si>
  <si>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</si>
  <si>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</si>
  <si>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</si>
  <si>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</si>
  <si>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</si>
  <si>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</si>
  <si>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</si>
  <si>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</si>
  <si>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</si>
  <si>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</si>
  <si>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</si>
  <si>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</si>
  <si>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</si>
  <si>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</si>
  <si>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</si>
  <si>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</si>
  <si>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</si>
  <si>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</si>
  <si>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</si>
  <si>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</si>
  <si>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</si>
  <si>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</si>
  <si>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</si>
  <si>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</si>
  <si>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</si>
  <si>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</si>
  <si>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</si>
  <si>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</si>
  <si>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</si>
  <si>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</si>
  <si>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</si>
  <si>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</si>
  <si>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</si>
  <si>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</si>
  <si>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</si>
  <si>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</si>
  <si>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</si>
  <si>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</si>
  <si>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</si>
  <si>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</si>
  <si>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</si>
  <si>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</si>
  <si>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</si>
  <si>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</si>
  <si>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</si>
  <si>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</si>
  <si>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</si>
  <si>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</si>
  <si>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</si>
  <si>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</si>
  <si>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</si>
  <si>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</si>
  <si>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</si>
  <si>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</si>
  <si>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</si>
  <si>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</si>
  <si>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</si>
  <si>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</si>
  <si>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</si>
  <si>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</si>
  <si>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</si>
  <si>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</si>
  <si>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</si>
  <si>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</si>
  <si>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</si>
  <si>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</si>
  <si>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</si>
  <si>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</si>
  <si>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</si>
  <si>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</si>
  <si>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</si>
  <si>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</si>
  <si>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</si>
  <si>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</si>
  <si>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</si>
  <si>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</si>
  <si>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</si>
  <si>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</si>
  <si>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</si>
  <si>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</si>
  <si>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</si>
  <si>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</si>
  <si>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</si>
  <si>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</si>
  <si>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</si>
  <si>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</si>
  <si>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</si>
  <si>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</si>
  <si>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</si>
  <si>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</si>
  <si>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</si>
  <si>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</si>
  <si>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</si>
  <si>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</si>
  <si>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</si>
  <si>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</si>
  <si>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</si>
  <si>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</si>
  <si>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</si>
  <si>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</si>
  <si>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</si>
  <si>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</si>
  <si>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</si>
  <si>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</si>
  <si>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</si>
  <si>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</si>
  <si>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</si>
  <si>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</si>
  <si>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</si>
  <si>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</si>
  <si>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</si>
  <si>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</si>
  <si>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</si>
  <si>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</si>
  <si>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</si>
  <si>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</si>
  <si>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</si>
  <si>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</si>
  <si>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</si>
  <si>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</si>
  <si>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</si>
  <si>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</si>
  <si>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</si>
  <si>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</si>
  <si>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</si>
  <si>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</si>
  <si>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</si>
  <si>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</si>
  <si>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</si>
  <si>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</si>
  <si>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</si>
  <si>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</si>
  <si>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</si>
  <si>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</si>
  <si>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</si>
  <si>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</si>
  <si>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</si>
  <si>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</si>
  <si>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</si>
  <si>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</si>
  <si>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</si>
  <si>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</si>
  <si>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</si>
  <si>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</si>
  <si>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</si>
  <si>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</si>
  <si>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</si>
  <si>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</si>
  <si>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</si>
  <si>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</si>
  <si>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</si>
  <si>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</si>
  <si>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</si>
  <si>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</si>
  <si>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</si>
  <si>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</si>
  <si>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</si>
  <si>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</si>
  <si>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</si>
  <si>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</si>
  <si>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</si>
  <si>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</si>
  <si>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</si>
  <si>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</si>
  <si>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</si>
  <si>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</si>
  <si>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</si>
  <si>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</si>
  <si>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</si>
  <si>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</si>
  <si>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</si>
  <si>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</si>
  <si>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</si>
  <si>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</si>
  <si>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</si>
  <si>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</si>
  <si>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</si>
  <si>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</si>
  <si>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</si>
  <si>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</si>
  <si>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</si>
  <si>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</si>
  <si>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</si>
  <si>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</si>
  <si>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</si>
  <si>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</si>
  <si>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</si>
  <si>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</si>
  <si>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</si>
  <si>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</si>
  <si>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</si>
  <si>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</si>
  <si>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</si>
  <si>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</si>
  <si>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</si>
  <si>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</si>
  <si>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</si>
  <si>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</si>
  <si>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</si>
  <si>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</si>
  <si>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</si>
  <si>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</si>
  <si>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</si>
  <si>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</si>
  <si>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</si>
  <si>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</si>
  <si>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</si>
  <si>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</si>
  <si>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</si>
  <si>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</si>
  <si>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</si>
  <si>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</si>
  <si>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</si>
  <si>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</si>
  <si>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</si>
  <si>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</si>
  <si>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</si>
  <si>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</si>
  <si>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</si>
  <si>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</si>
  <si>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</si>
  <si>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</si>
  <si>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</si>
  <si>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</si>
  <si>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</si>
  <si>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</si>
  <si>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</si>
  <si>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</si>
  <si>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</si>
  <si>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</si>
  <si>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</si>
  <si>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</si>
  <si>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</si>
  <si>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</si>
  <si>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</si>
  <si>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</si>
  <si>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</si>
  <si>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</si>
  <si>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</si>
  <si>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</si>
  <si>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</si>
  <si>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</si>
  <si>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</si>
  <si>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</si>
  <si>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</si>
  <si>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</si>
  <si>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</si>
  <si>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</si>
  <si>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</si>
  <si>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</si>
  <si>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</si>
  <si>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</si>
  <si>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</si>
  <si>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</si>
  <si>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</si>
  <si>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</si>
  <si>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</si>
  <si>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</si>
  <si>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</si>
  <si>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</si>
  <si>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</si>
  <si>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</si>
  <si>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</si>
  <si>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</si>
  <si>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</si>
  <si>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</si>
  <si>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</si>
  <si>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</si>
  <si>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</si>
  <si>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</si>
  <si>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</si>
  <si>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</si>
  <si>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</si>
  <si>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</si>
  <si>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</si>
  <si>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</si>
  <si>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</si>
  <si>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</si>
  <si>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</si>
  <si>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</si>
  <si>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</si>
  <si>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</si>
  <si>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</si>
  <si>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</si>
  <si>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</si>
  <si>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</si>
  <si>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</si>
  <si>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</si>
  <si>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</si>
  <si>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</si>
  <si>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</si>
  <si>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</si>
  <si>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</si>
  <si>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</si>
  <si>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</si>
  <si>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</si>
  <si>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</si>
  <si>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</si>
  <si>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</si>
  <si>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</si>
  <si>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</si>
  <si>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</si>
  <si>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</si>
  <si>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</si>
  <si>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</si>
  <si>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</si>
  <si>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</si>
  <si>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</si>
  <si>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</si>
  <si>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</si>
  <si>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</si>
  <si>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</si>
  <si>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</si>
  <si>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</si>
  <si>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</si>
  <si>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</si>
  <si>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</si>
  <si>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</si>
  <si>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</si>
  <si>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</si>
  <si>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</si>
  <si>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</si>
  <si>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</si>
  <si>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</si>
  <si>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</si>
  <si>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</si>
  <si>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</si>
  <si>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</si>
  <si>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</si>
  <si>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</si>
  <si>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</si>
  <si>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</si>
  <si>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</si>
  <si>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</si>
  <si>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</si>
  <si>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</si>
  <si>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</si>
  <si>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</si>
  <si>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</si>
  <si>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</si>
  <si>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</si>
  <si>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</si>
  <si>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</si>
  <si>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</si>
  <si>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</si>
  <si>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</si>
  <si>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</si>
  <si>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</si>
  <si>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</si>
  <si>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</si>
  <si>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</si>
  <si>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</si>
  <si>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</si>
  <si>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</si>
  <si>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</si>
  <si>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</si>
  <si>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</si>
  <si>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</si>
  <si>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</si>
  <si>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</si>
  <si>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</si>
  <si>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</si>
  <si>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</si>
  <si>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</si>
  <si>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</si>
  <si>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</si>
  <si>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</si>
  <si>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</si>
  <si>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</si>
  <si>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</si>
  <si>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</si>
  <si>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</si>
  <si>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</si>
  <si>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</si>
  <si>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</si>
  <si>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</si>
  <si>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</si>
  <si>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</si>
  <si>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</si>
  <si>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</si>
  <si>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</si>
  <si>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</si>
  <si>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</si>
  <si>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</si>
  <si>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</si>
  <si>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</si>
  <si>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</si>
  <si>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</si>
  <si>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</si>
  <si>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</si>
  <si>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</si>
  <si>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</si>
  <si>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</si>
  <si>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</si>
  <si>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</si>
  <si>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</si>
  <si>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</si>
  <si>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</si>
  <si>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</si>
  <si>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</si>
  <si>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</si>
  <si>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</si>
  <si>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</si>
  <si>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</si>
  <si>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</si>
  <si>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</si>
  <si>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</si>
  <si>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</si>
  <si>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</si>
  <si>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</si>
  <si>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</si>
  <si>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</si>
  <si>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</si>
  <si>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</si>
  <si>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</si>
  <si>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</si>
  <si>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</si>
  <si>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</si>
  <si>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</si>
  <si>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</si>
  <si>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</si>
  <si>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</si>
  <si>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</si>
  <si>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</si>
  <si>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</si>
  <si>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</si>
  <si>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</si>
  <si>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</si>
  <si>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</si>
  <si>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</si>
  <si>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</si>
  <si>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</si>
  <si>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</si>
  <si>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</si>
  <si>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</si>
  <si>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</si>
  <si>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</si>
  <si>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</si>
  <si>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</si>
  <si>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</si>
  <si>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</si>
  <si>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</si>
  <si>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</si>
  <si>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</si>
  <si>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</si>
  <si>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</si>
  <si>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</si>
  <si>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</si>
  <si>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</si>
  <si>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</si>
  <si>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</si>
  <si>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</si>
  <si>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</si>
  <si>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</si>
  <si>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</si>
  <si>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</si>
  <si>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</si>
  <si>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</si>
  <si>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</si>
  <si>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</si>
  <si>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</si>
  <si>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</si>
  <si>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</si>
  <si>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</si>
  <si>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</si>
  <si>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</si>
  <si>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</si>
  <si>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</si>
  <si>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</si>
  <si>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</si>
  <si>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</si>
  <si>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</si>
  <si>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</si>
  <si>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</si>
  <si>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</si>
  <si>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</si>
  <si>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</si>
  <si>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</si>
  <si>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</si>
  <si>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</si>
  <si>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</si>
  <si>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</si>
  <si>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</si>
  <si>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</si>
  <si>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</si>
  <si>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</si>
  <si>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</si>
  <si>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</si>
  <si>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</si>
  <si>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</si>
  <si>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</si>
  <si>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</si>
  <si>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</si>
  <si>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</si>
  <si>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</si>
  <si>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</si>
  <si>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</si>
  <si>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</si>
  <si>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</si>
  <si>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</si>
  <si>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</si>
  <si>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</si>
  <si>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</si>
  <si>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</si>
  <si>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</si>
  <si>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</si>
  <si>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</si>
  <si>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</si>
  <si>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</si>
  <si>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</si>
  <si>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</si>
  <si>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</si>
  <si>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</si>
  <si>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</si>
  <si>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</si>
  <si>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</si>
  <si>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</si>
  <si>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</si>
  <si>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</si>
  <si>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</si>
  <si>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</si>
  <si>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</si>
  <si>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</si>
  <si>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</si>
  <si>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</si>
  <si>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</si>
  <si>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</si>
  <si>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</si>
  <si>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</si>
  <si>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</si>
  <si>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</si>
  <si>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</si>
  <si>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</si>
  <si>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</si>
  <si>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</si>
  <si>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</si>
  <si>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</si>
  <si>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</si>
  <si>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</si>
  <si>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</si>
  <si>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</si>
  <si>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</si>
  <si>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</si>
  <si>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</si>
  <si>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</si>
  <si>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</si>
  <si>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</si>
  <si>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</si>
  <si>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</si>
  <si>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</si>
  <si>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</si>
  <si>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</si>
  <si>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</si>
  <si>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</si>
  <si>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</si>
  <si>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</si>
  <si>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</si>
  <si>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</si>
  <si>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</si>
  <si>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</si>
  <si>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</si>
  <si>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</si>
  <si>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</si>
  <si>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</si>
  <si>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</si>
  <si>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</si>
  <si>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</si>
  <si>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</si>
  <si>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</si>
  <si>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</si>
  <si>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</si>
  <si>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</si>
  <si>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</si>
  <si>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</si>
  <si>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</si>
  <si>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</si>
  <si>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</si>
  <si>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</si>
  <si>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</si>
  <si>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</si>
  <si>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</si>
  <si>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</si>
  <si>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</si>
  <si>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</si>
  <si>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</si>
  <si>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</si>
  <si>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</si>
  <si>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</si>
  <si>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</si>
  <si>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</si>
  <si>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</si>
  <si>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</si>
  <si>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</si>
  <si>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</si>
  <si>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</si>
  <si>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</si>
  <si>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</si>
  <si>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</si>
  <si>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</si>
  <si>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</si>
  <si>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</si>
  <si>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</si>
  <si>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</si>
  <si>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</si>
  <si>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</si>
  <si>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</si>
  <si>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</si>
  <si>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</si>
  <si>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</si>
  <si>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</si>
  <si>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</si>
  <si>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</si>
  <si>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</si>
  <si>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</si>
  <si>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</si>
  <si>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</si>
  <si>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</si>
  <si>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</si>
  <si>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</si>
  <si>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</si>
  <si>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</si>
  <si>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</si>
  <si>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</si>
  <si>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</si>
  <si>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</si>
  <si>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</si>
  <si>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</si>
  <si>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</si>
  <si>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</si>
  <si>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</si>
  <si>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</si>
  <si>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</si>
  <si>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</si>
  <si>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</si>
  <si>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</si>
  <si>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</si>
  <si>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</si>
  <si>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</si>
  <si>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</si>
  <si>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</si>
  <si>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</si>
  <si>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</si>
  <si>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</si>
  <si>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</si>
  <si>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</si>
  <si>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</si>
  <si>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</si>
  <si>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</si>
  <si>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</si>
  <si>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</si>
  <si>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</si>
  <si>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</si>
  <si>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</si>
  <si>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</si>
  <si>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</si>
  <si>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</si>
  <si>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</si>
  <si>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</si>
  <si>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</si>
  <si>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</si>
  <si>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</si>
  <si>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</si>
  <si>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</si>
  <si>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</si>
  <si>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</si>
  <si>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</si>
  <si>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</si>
  <si>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</si>
  <si>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</si>
  <si>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</si>
  <si>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</si>
  <si>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</si>
  <si>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</si>
  <si>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</si>
  <si>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</si>
  <si>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</si>
  <si>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</si>
  <si>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</si>
  <si>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</si>
  <si>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</si>
  <si>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</si>
  <si>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</si>
  <si>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</si>
  <si>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</si>
  <si>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</si>
  <si>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</si>
  <si>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</si>
  <si>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</si>
  <si>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</si>
  <si>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</si>
  <si>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</si>
  <si>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</si>
  <si>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</si>
  <si>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</si>
  <si>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</si>
  <si>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</si>
  <si>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</si>
  <si>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</si>
  <si>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</si>
  <si>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</si>
  <si>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</si>
  <si>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</si>
  <si>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</si>
  <si>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</si>
  <si>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</si>
  <si>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</si>
  <si>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</si>
  <si>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</si>
  <si>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</si>
  <si>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</si>
  <si>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</si>
  <si>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</si>
  <si>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</si>
  <si>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</si>
  <si>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</si>
  <si>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</si>
  <si>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</si>
  <si>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</si>
  <si>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</si>
  <si>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</si>
  <si>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</si>
  <si>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</si>
  <si>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</si>
  <si>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</si>
  <si>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</si>
  <si>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</si>
  <si>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</si>
  <si>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</si>
  <si>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</si>
  <si>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</si>
  <si>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</si>
  <si>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</si>
  <si>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</si>
  <si>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</si>
  <si>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</si>
  <si>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</si>
  <si>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</si>
  <si>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</si>
  <si>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</si>
  <si>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</si>
  <si>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</si>
  <si>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</si>
  <si>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</si>
  <si>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</si>
  <si>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</si>
  <si>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</si>
  <si>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</si>
  <si>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</si>
  <si>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</si>
  <si>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</si>
  <si>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</si>
  <si>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</si>
  <si>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</si>
  <si>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</si>
  <si>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</si>
  <si>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</si>
  <si>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</si>
  <si>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</si>
  <si>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</si>
  <si>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</si>
  <si>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</si>
  <si>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</si>
  <si>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</si>
  <si>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</si>
  <si>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</si>
  <si>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</si>
  <si>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</si>
  <si>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</si>
  <si>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</si>
  <si>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</si>
  <si>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</si>
  <si>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</si>
  <si>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</si>
  <si>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</si>
  <si>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</si>
  <si>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</si>
  <si>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</si>
  <si>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</si>
  <si>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</si>
  <si>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</si>
  <si>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</si>
  <si>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</si>
  <si>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</si>
  <si>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</si>
  <si>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</si>
  <si>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</si>
  <si>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</si>
  <si>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</si>
  <si>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</si>
  <si>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</si>
  <si>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</si>
  <si>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</si>
  <si>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</si>
  <si>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</si>
  <si>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</si>
  <si>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</si>
  <si>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</si>
  <si>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</si>
  <si>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</si>
  <si>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</si>
  <si>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</si>
  <si>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</si>
  <si>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</si>
  <si>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</si>
  <si>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</si>
  <si>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</si>
  <si>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</si>
  <si>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</si>
  <si>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</si>
  <si>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</si>
  <si>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</si>
  <si>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</si>
  <si>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</si>
  <si>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</si>
  <si>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</si>
  <si>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</si>
  <si>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</si>
  <si>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</si>
  <si>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</si>
  <si>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</si>
  <si>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</si>
  <si>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</si>
  <si>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</si>
  <si>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</si>
  <si>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</si>
  <si>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</si>
  <si>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</si>
  <si>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</si>
  <si>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</si>
  <si>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</si>
  <si>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</si>
  <si>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</si>
  <si>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</si>
  <si>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</si>
  <si>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</si>
  <si>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</si>
  <si>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</si>
  <si>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</si>
  <si>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</si>
  <si>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</si>
  <si>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</si>
  <si>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</si>
  <si>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</si>
  <si>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</si>
  <si>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</si>
  <si>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</si>
  <si>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</si>
  <si>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</si>
  <si>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</si>
  <si>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</si>
  <si>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</si>
  <si>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</si>
  <si>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</si>
  <si>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</si>
  <si>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</si>
  <si>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</si>
  <si>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</si>
  <si>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</si>
  <si>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</si>
  <si>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</si>
  <si>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</si>
  <si>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</si>
  <si>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</si>
  <si>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</si>
  <si>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</si>
  <si>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</si>
  <si>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</si>
  <si>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</si>
  <si>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</si>
  <si>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</si>
  <si>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</si>
  <si>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</si>
  <si>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</si>
  <si>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</si>
  <si>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</si>
  <si>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</si>
  <si>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</si>
  <si>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</si>
  <si>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</si>
  <si>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</si>
  <si>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</si>
  <si>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</si>
  <si>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</si>
  <si>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</si>
  <si>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</si>
  <si>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</si>
  <si>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</si>
  <si>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</si>
  <si>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</si>
  <si>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</si>
  <si>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</si>
  <si>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</si>
  <si>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</si>
  <si>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</si>
  <si>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</si>
  <si>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</si>
  <si>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</si>
  <si>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</si>
  <si>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</si>
  <si>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</si>
  <si>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</si>
  <si>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</si>
  <si>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</si>
  <si>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</si>
  <si>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</si>
  <si>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</si>
  <si>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</si>
  <si>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</si>
  <si>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</si>
  <si>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</si>
  <si>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</si>
  <si>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</si>
  <si>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</si>
  <si>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</si>
  <si>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</si>
  <si>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</si>
  <si>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</si>
  <si>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</si>
  <si>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</si>
  <si>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</si>
  <si>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</si>
  <si>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</si>
  <si>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</si>
  <si>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</si>
  <si>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</si>
  <si>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</si>
  <si>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</si>
  <si>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</si>
  <si>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</si>
  <si>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</si>
  <si>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</si>
  <si>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</si>
  <si>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</si>
  <si>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</si>
  <si>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</si>
  <si>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</si>
  <si>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</si>
  <si>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</si>
  <si>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</si>
  <si>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</si>
  <si>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</si>
  <si>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</si>
  <si>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</si>
  <si>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</si>
  <si>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</si>
  <si>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</si>
  <si>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</si>
  <si>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</si>
  <si>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</si>
  <si>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</si>
  <si>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</si>
  <si>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</si>
  <si>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</si>
  <si>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</si>
  <si>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</si>
  <si>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</si>
  <si>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</si>
  <si>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</si>
  <si>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</si>
  <si>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</si>
  <si>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</si>
  <si>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</si>
  <si>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</si>
  <si>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</si>
  <si>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</si>
  <si>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</si>
  <si>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</si>
  <si>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</si>
  <si>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</si>
  <si>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</si>
  <si>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</si>
  <si>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</si>
  <si>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</si>
  <si>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</si>
  <si>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</si>
  <si>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</si>
  <si>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</si>
  <si>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</si>
  <si>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</si>
  <si>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</si>
  <si>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</si>
  <si>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</si>
  <si>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</si>
  <si>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</si>
  <si>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</si>
  <si>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</si>
  <si>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</si>
  <si>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</si>
  <si>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</si>
  <si>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</si>
  <si>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</si>
  <si>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</si>
  <si>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</si>
  <si>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</si>
  <si>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</si>
  <si>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</si>
  <si>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</si>
  <si>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</si>
  <si>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</si>
  <si>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</si>
  <si>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</si>
  <si>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</si>
  <si>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</si>
  <si>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</si>
  <si>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</si>
  <si>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</si>
  <si>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</si>
  <si>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osoba 1 a 2</t>
  </si>
  <si>
    <t>20250009</t>
  </si>
  <si>
    <t>FD25044</t>
  </si>
  <si>
    <t>Trénerské služby Letné tanečné sústredenie</t>
  </si>
  <si>
    <t>56543905</t>
  </si>
  <si>
    <t>Ján Kollar</t>
  </si>
  <si>
    <t>FD25045</t>
  </si>
  <si>
    <t>2025149</t>
  </si>
  <si>
    <t>Prenájom priestorov Letné tanečné sústredenie</t>
  </si>
  <si>
    <t>36376833</t>
  </si>
  <si>
    <t>DOM a.s.</t>
  </si>
  <si>
    <t>M08</t>
  </si>
  <si>
    <t>01,02</t>
  </si>
  <si>
    <t>Hrubé mzdy vyplatené osobám (zamestnancom) vrátane odvodov zamestnávateľa
počet fyzických osôb 2
obdobie august: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</si>
</sst>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31" fmlaLink="$B$102" fmlaRange="Adr!$B$2:$B$237" noThreeD="1" sel="211" val="19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68375816-9D38-04CF-CB88-53847AD1FE0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5" customHeight="1" x14ac:dyDescent="0.25">
      <c r="A12" s="302" t="s">
        <v>1352</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1353</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5"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29"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45961</v>
      </c>
      <c r="D1" s="26"/>
      <c r="G1" s="252">
        <v>45688</v>
      </c>
    </row>
    <row r="2" spans="1:7" ht="14" x14ac:dyDescent="0.3">
      <c r="A2" s="28"/>
      <c r="B2" s="28"/>
      <c r="G2" s="252">
        <v>45716</v>
      </c>
    </row>
    <row r="3" spans="1:7" ht="14" x14ac:dyDescent="0.3">
      <c r="A3" s="30" t="s">
        <v>312</v>
      </c>
      <c r="B3" s="338" t="str">
        <f>INDEX(Adr!B:B,Doklady!B102+1)</f>
        <v>Tanečný klub Jessy Vavrišovo</v>
      </c>
      <c r="C3" s="338"/>
      <c r="D3" s="338"/>
      <c r="G3" s="252">
        <v>45747</v>
      </c>
    </row>
    <row r="4" spans="1:7" ht="14" x14ac:dyDescent="0.3">
      <c r="A4" s="30" t="s">
        <v>313</v>
      </c>
      <c r="B4" s="29" t="str">
        <f>RIGHT("0000"&amp;INDEX(Adr!A:A,Doklady!B102+1),8)</f>
        <v>37909487</v>
      </c>
      <c r="G4" s="252">
        <v>45777</v>
      </c>
    </row>
    <row r="5" spans="1:7" ht="14" x14ac:dyDescent="0.3">
      <c r="A5" s="30" t="s">
        <v>314</v>
      </c>
      <c r="B5" s="29" t="str">
        <f>INDEX(Adr!D:D,Doklady!B102+1)&amp;", "&amp;INDEX(Adr!E:E,Doklady!B102+1)</f>
        <v>Hradná 340/18, Liptovský Hrádok</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3600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3600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INDEX(Adr!B2:B242,Doklady!B102)</f>
        <v>Tanečný klub Jessy Vavrišovo</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37909487</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Hradná 340/18, Liptovský Hrádok, 033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3600</v>
      </c>
      <c r="D10" s="126">
        <f>C10-E10</f>
        <v>3600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3600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3600</v>
      </c>
      <c r="D53" s="73">
        <f>IF(A53&lt;&gt;"",Doklady!I1-Doklady!J1,"")</f>
        <v>3600</v>
      </c>
      <c r="E53" s="73">
        <f>IF(A53&lt;&gt;"",MIN(D53,C53)*Doklady!C1/(1-Doklady!C1),"")</f>
        <v>0</v>
      </c>
      <c r="F53" s="71">
        <f>IF(A53&lt;&gt;"",Doklady!J1,"")</f>
        <v>0</v>
      </c>
      <c r="G53" s="73">
        <f>+IFERROR(HLOOKUP(IF(RIGHT(B53,15)="bežné transfery",LEFT(B53,LEN(B53)-18),0),$J$40:$K$42,3,0),MIN(C53,D53))</f>
        <v>3600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3600</v>
      </c>
      <c r="D130" s="228">
        <f t="shared" ref="D130:I130" si="9">SUM(D53:D129)</f>
        <v>3600</v>
      </c>
      <c r="E130" s="228">
        <f t="shared" si="9"/>
        <v>0</v>
      </c>
      <c r="F130" s="228">
        <f t="shared" si="9"/>
        <v>0</v>
      </c>
      <c r="G130" s="228">
        <f t="shared" si="9"/>
        <v>3600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zoomScaleNormal="100" workbookViewId="0">
      <selection activeCell="D107" sqref="D107"/>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37909487</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3600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476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2992</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211</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0" x14ac:dyDescent="0.25">
      <c r="A107" s="14" t="s">
        <v>3001</v>
      </c>
      <c r="B107" s="14" t="s">
        <v>3013</v>
      </c>
      <c r="C107" s="14" t="s">
        <v>3014</v>
      </c>
      <c r="D107" s="16">
        <v>45904</v>
      </c>
      <c r="E107" s="16">
        <v>45964</v>
      </c>
      <c r="F107" s="14" t="s">
        <v>3015</v>
      </c>
      <c r="G107" s="14"/>
      <c r="H107" s="14" t="s">
        <v>3002</v>
      </c>
      <c r="I107" s="15">
        <v>2250</v>
      </c>
      <c r="J107" s="77">
        <v>1</v>
      </c>
      <c r="K107" s="92"/>
    </row>
    <row r="108" spans="1:25" ht="12.5" x14ac:dyDescent="0.25">
      <c r="A108" s="14" t="s">
        <v>3001</v>
      </c>
      <c r="B108" s="14" t="s">
        <v>3004</v>
      </c>
      <c r="C108" s="14" t="s">
        <v>3003</v>
      </c>
      <c r="D108" s="16">
        <v>45933</v>
      </c>
      <c r="E108" s="16">
        <v>45964</v>
      </c>
      <c r="F108" s="14" t="s">
        <v>3005</v>
      </c>
      <c r="G108" s="14" t="s">
        <v>3006</v>
      </c>
      <c r="H108" s="14" t="s">
        <v>3007</v>
      </c>
      <c r="I108" s="15">
        <v>750</v>
      </c>
      <c r="J108" s="77">
        <v>1</v>
      </c>
      <c r="K108" s="92"/>
    </row>
    <row r="109" spans="1:25" ht="12.5" x14ac:dyDescent="0.25">
      <c r="A109" s="14" t="s">
        <v>3001</v>
      </c>
      <c r="B109" s="14" t="s">
        <v>3008</v>
      </c>
      <c r="C109" s="14" t="s">
        <v>3009</v>
      </c>
      <c r="D109" s="16">
        <v>45909</v>
      </c>
      <c r="E109" s="16">
        <v>45964</v>
      </c>
      <c r="F109" s="14" t="s">
        <v>3010</v>
      </c>
      <c r="G109" s="14" t="s">
        <v>3011</v>
      </c>
      <c r="H109" s="14" t="s">
        <v>3012</v>
      </c>
      <c r="I109" s="15">
        <v>600</v>
      </c>
      <c r="J109" s="77">
        <v>1</v>
      </c>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5"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5"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2.5"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5" x14ac:dyDescent="0.25">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2.5" x14ac:dyDescent="0.25">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2.5" x14ac:dyDescent="0.25">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2.5" x14ac:dyDescent="0.25">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2.5" x14ac:dyDescent="0.25">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2.5" x14ac:dyDescent="0.25">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2.5" x14ac:dyDescent="0.25">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2.5" x14ac:dyDescent="0.25">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5" x14ac:dyDescent="0.25">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2.5" x14ac:dyDescent="0.25">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2.5" x14ac:dyDescent="0.25">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00000000-0004-0000-0500-000000000000}"/>
    <hyperlink ref="G150" r:id="rId2" xr:uid="{00000000-0004-0000-0500-000001000000}"/>
    <hyperlink ref="G165" r:id="rId3" xr:uid="{00000000-0004-0000-0500-000002000000}"/>
    <hyperlink ref="H165" r:id="rId4" xr:uid="{00000000-0004-0000-0500-000003000000}"/>
    <hyperlink ref="H182" r:id="rId5" xr:uid="{00000000-0004-0000-0500-000004000000}"/>
    <hyperlink ref="H60" r:id="rId6" display="info@mammal.sk; " xr:uid="{00000000-0004-0000-0500-000005000000}"/>
    <hyperlink ref="H177" r:id="rId7" xr:uid="{00000000-0004-0000-0500-000006000000}"/>
    <hyperlink ref="H88" r:id="rId8" xr:uid="{00000000-0004-0000-0500-000007000000}"/>
    <hyperlink ref="G235" r:id="rId9" xr:uid="{00000000-0004-0000-0500-000008000000}"/>
    <hyperlink ref="H235" r:id="rId10" xr:uid="{00000000-0004-0000-0500-000009000000}"/>
    <hyperlink ref="H149" r:id="rId11" xr:uid="{00000000-0004-0000-0500-00000A000000}"/>
    <hyperlink ref="H95" r:id="rId12" xr:uid="{00000000-0004-0000-0500-00000B000000}"/>
    <hyperlink ref="G225" r:id="rId13" xr:uid="{00000000-0004-0000-0500-00000C000000}"/>
    <hyperlink ref="H225" r:id="rId14" xr:uid="{00000000-0004-0000-0500-00000D000000}"/>
    <hyperlink ref="G174" r:id="rId15" xr:uid="{00000000-0004-0000-0500-00000E000000}"/>
    <hyperlink ref="H121" r:id="rId16" xr:uid="{00000000-0004-0000-0500-00000F000000}"/>
    <hyperlink ref="H109" r:id="rId17" xr:uid="{00000000-0004-0000-0500-000010000000}"/>
    <hyperlink ref="G121" r:id="rId18" xr:uid="{00000000-0004-0000-0500-000011000000}"/>
    <hyperlink ref="H164"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3" r:id="rId23" xr:uid="{00000000-0004-0000-0500-000016000000}"/>
    <hyperlink ref="G129" r:id="rId24" xr:uid="{00000000-0004-0000-0500-000017000000}"/>
    <hyperlink ref="G128" r:id="rId25" xr:uid="{00000000-0004-0000-0500-000018000000}"/>
    <hyperlink ref="H128" r:id="rId26" xr:uid="{00000000-0004-0000-0500-000019000000}"/>
    <hyperlink ref="G38" r:id="rId27" xr:uid="{00000000-0004-0000-0500-00001A000000}"/>
    <hyperlink ref="G211" r:id="rId28" xr:uid="{00000000-0004-0000-0500-00001B000000}"/>
    <hyperlink ref="H211"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3" r:id="rId37" xr:uid="{00000000-0004-0000-0500-000024000000}"/>
    <hyperlink ref="G188" r:id="rId38" xr:uid="{00000000-0004-0000-0500-000025000000}"/>
    <hyperlink ref="G215" r:id="rId39" xr:uid="{00000000-0004-0000-0500-000026000000}"/>
    <hyperlink ref="G217" r:id="rId40" xr:uid="{00000000-0004-0000-0500-000027000000}"/>
    <hyperlink ref="G218" r:id="rId41" xr:uid="{00000000-0004-0000-0500-000028000000}"/>
    <hyperlink ref="G219" r:id="rId42" xr:uid="{00000000-0004-0000-0500-000029000000}"/>
    <hyperlink ref="G226" r:id="rId43" xr:uid="{00000000-0004-0000-0500-00002A000000}"/>
    <hyperlink ref="G231" r:id="rId44" xr:uid="{00000000-0004-0000-0500-00002B000000}"/>
    <hyperlink ref="H113"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731</v>
      </c>
      <c r="B268" s="204" t="str">
        <f>VLOOKUP(A268,Adr!A:B,2,FALSE)</f>
        <v>Slovenský olympijský a športový výbor</v>
      </c>
      <c r="C268" s="197" t="s">
        <v>2998</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731</v>
      </c>
      <c r="B269" s="204" t="str">
        <f>VLOOKUP(A269,Adr!A:B,2,FALSE)</f>
        <v>Slovenský olympijský a športový výbor</v>
      </c>
      <c r="C269" s="197" t="s">
        <v>2999</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731</v>
      </c>
      <c r="B270" s="204" t="str">
        <f>VLOOKUP(A270,Adr!A:B,2,FALSE)</f>
        <v>Slovenský olympijský a športový výbor</v>
      </c>
      <c r="C270" s="197" t="s">
        <v>3000</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2997</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1601</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1602</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1603</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1604</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1605</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x14ac:dyDescent="0.2">
      <c r="A333" s="202" t="s">
        <v>790</v>
      </c>
      <c r="B333" s="204" t="str">
        <f>VLOOKUP(A333,Adr!A:B,2,FALSE)</f>
        <v>Slovenský veslársky zväz</v>
      </c>
      <c r="C333" s="190" t="s">
        <v>1475</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1606</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1607</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1608</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1609</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2179</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1610</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1611</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1612</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2180</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1613</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1614</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1615</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1476</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1620</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1616</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2181</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1617</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2182</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2183</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1618</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1619</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2184</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1477</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1621</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1622</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1623</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1624</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1625</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1626</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1627</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1628</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1667</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1629</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1630</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1631</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1632</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1633</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1634</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1635</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1478</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1636</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2989</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2215</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1637</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1638</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881</v>
      </c>
      <c r="B397" s="204" t="str">
        <f>VLOOKUP(A397,Adr!A:B,2,FALSE)</f>
        <v>Slovenský zväz kickboxu</v>
      </c>
      <c r="C397" s="197" t="s">
        <v>2237</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2216</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x14ac:dyDescent="0.2">
      <c r="A400" s="166" t="s">
        <v>1993</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2000</v>
      </c>
      <c r="B405" s="204" t="str">
        <f>VLOOKUP(A405,Adr!A:B,2,FALSE)</f>
        <v>Slovenský zväz rádioamatérov</v>
      </c>
      <c r="C405" s="197" t="s">
        <v>2235</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2185</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2186</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2187</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2009</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1658</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2019</v>
      </c>
      <c r="B446" s="204" t="str">
        <f>VLOOKUP(A446,Adr!A:B,2,FALSE)</f>
        <v>Sokolská únia Slovenska</v>
      </c>
      <c r="C446" s="169" t="s">
        <v>2231</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2726</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2038</v>
      </c>
      <c r="B451" s="204" t="str">
        <f>VLOOKUP(A451,Adr!A:B,2,FALSE)</f>
        <v>ST Relax</v>
      </c>
      <c r="C451" s="196" t="s">
        <v>2218</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2238</v>
      </c>
      <c r="B452" s="204" t="str">
        <f>VLOOKUP(A452,Adr!A:B,2,FALSE)</f>
        <v>ŠK Hargašova Záhorská Bystrica</v>
      </c>
      <c r="C452" s="185" t="s">
        <v>2246</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2761</v>
      </c>
      <c r="B453" s="204" t="str">
        <f>VLOOKUP(A453,Adr!A:B,2,FALSE)</f>
        <v>ŠK Hornets Košice – mládež o.z.</v>
      </c>
      <c r="C453" s="185" t="s">
        <v>2990</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2768</v>
      </c>
      <c r="B454" s="204" t="str">
        <f>VLOOKUP(A454,Adr!A:B,2,FALSE)</f>
        <v>ŠK JUVENTA Bratislava</v>
      </c>
      <c r="C454" s="169" t="s">
        <v>2990</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2775</v>
      </c>
      <c r="B455" s="204" t="str">
        <f>VLOOKUP(A455,Adr!A:B,2,FALSE)</f>
        <v>ŠK JUVENTA Žilina, o. z.</v>
      </c>
      <c r="C455" s="185" t="s">
        <v>2990</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1460</v>
      </c>
      <c r="B458" s="204" t="str">
        <f>VLOOKUP(A458,Adr!A:B,2,FALSE)</f>
        <v>Špeciálne olympiády Slovensko</v>
      </c>
      <c r="C458" s="169" t="s">
        <v>1468</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2821</v>
      </c>
      <c r="B462" s="204" t="str">
        <f>VLOOKUP(A462,Adr!A:B,2,FALSE)</f>
        <v>Športový klub GrandSport</v>
      </c>
      <c r="C462" s="196" t="s">
        <v>2990</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2829</v>
      </c>
      <c r="B463" s="204" t="str">
        <f>VLOOKUP(A463,Adr!A:B,2,FALSE)</f>
        <v>Športový klub HANGAIR o.z.</v>
      </c>
      <c r="C463" s="185" t="s">
        <v>2990</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2837</v>
      </c>
      <c r="B464" s="204" t="str">
        <f>VLOOKUP(A464,Adr!A:B,2,FALSE)</f>
        <v>Športový klub Imet squash klub</v>
      </c>
      <c r="C464" s="196" t="s">
        <v>2990</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2844</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2058</v>
      </c>
      <c r="B474" s="204" t="str">
        <f>VLOOKUP(A474,Adr!A:B,2,FALSE)</f>
        <v>TANEČNÉ CENTRUM CHARIZMA</v>
      </c>
      <c r="C474" s="185" t="s">
        <v>2221</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2884</v>
      </c>
      <c r="B476" s="204" t="str">
        <f>VLOOKUP(A476,Adr!A:B,2,FALSE)</f>
        <v>Tanečný klub Jessy Vavrišovo</v>
      </c>
      <c r="C476" s="169" t="s">
        <v>2990</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2893</v>
      </c>
      <c r="B477" s="204" t="str">
        <f>VLOOKUP(A477,Adr!A:B,2,FALSE)</f>
        <v>Tanečný klub JUMPING</v>
      </c>
      <c r="C477" s="185" t="s">
        <v>2990</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2082</v>
      </c>
      <c r="B481" s="204" t="str">
        <f>VLOOKUP(A481,Adr!A:B,2,FALSE)</f>
        <v>Telovýchovná jednota Nižná</v>
      </c>
      <c r="C481" s="196" t="s">
        <v>2224</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2926</v>
      </c>
      <c r="B485" s="204" t="str">
        <f>VLOOKUP(A485,Adr!A:B,2,FALSE)</f>
        <v>Telovýchovná jednota Sokol Ilava</v>
      </c>
      <c r="C485" s="169" t="s">
        <v>2990</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2940</v>
      </c>
      <c r="B488" s="204" t="str">
        <f>VLOOKUP(A488,Adr!A:B,2,FALSE)</f>
        <v>Tenisový klub Hriňová</v>
      </c>
      <c r="C488" s="169" t="s">
        <v>2990</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2128</v>
      </c>
      <c r="B490" s="204" t="str">
        <f>VLOOKUP(A490,Adr!A:B,2,FALSE)</f>
        <v>Trinity Triathlon Team</v>
      </c>
      <c r="C490" s="196" t="s">
        <v>2229</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2134</v>
      </c>
      <c r="B491" s="204" t="str">
        <f>VLOOKUP(A491,Adr!A:B,2,FALSE)</f>
        <v>University Spartacus</v>
      </c>
      <c r="C491" s="185" t="s">
        <v>2158</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2966</v>
      </c>
      <c r="B494" s="204" t="str">
        <f>VLOOKUP(A494,Adr!A:B,2,FALSE)</f>
        <v>Volejbalový oddiel Hit Trnava</v>
      </c>
      <c r="C494" s="169" t="s">
        <v>2990</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1659</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1479</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1661</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1662</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1666</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1663</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1664</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1665</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2150</v>
      </c>
      <c r="B510" s="204" t="str">
        <f>VLOOKUP(A510,Adr!A:B,2,FALSE)</f>
        <v>ZVÄZ ŠPORTOVEJ KYNOLÓGIE SR</v>
      </c>
      <c r="C510" s="169" t="s">
        <v>2235</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Tanečný klub Jessy Vavrišovo, Hradná 340/18, Liptovský Hrádok, 033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37909487</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Tanečný klub Jessy Vavrišovo, Hradná 340/18, Liptovský Hrádok, 033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1285</v>
      </c>
      <c r="C14" s="386"/>
      <c r="F14" s="311"/>
      <c r="N14" s="137" t="str">
        <f t="shared" si="0"/>
        <v xml:space="preserve">n - </v>
      </c>
      <c r="O14" s="137" t="s">
        <v>364</v>
      </c>
    </row>
    <row r="15" spans="1:16" ht="34.4"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5" customHeight="1" x14ac:dyDescent="0.25">
      <c r="A17" s="139" t="s">
        <v>1273</v>
      </c>
      <c r="B17" s="142">
        <f>F9</f>
        <v>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37909487</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Ajka Majerikova</cp:lastModifiedBy>
  <cp:revision/>
  <cp:lastPrinted>2025-01-23T13:30:36Z</cp:lastPrinted>
  <dcterms:created xsi:type="dcterms:W3CDTF">2017-02-20T06:20:12Z</dcterms:created>
  <dcterms:modified xsi:type="dcterms:W3CDTF">2025-11-19T09:53:28Z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