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D:\ZPS\_Zväz potápačov SR\dotacia\2025\"/>
    </mc:Choice>
  </mc:AlternateContent>
  <xr:revisionPtr revIDLastSave="0" documentId="13_ncr:1_{E18E3C19-6DC3-4BE7-9DE3-FAAE9ABB3CF6}" xr6:coauthVersionLast="47" xr6:coauthVersionMax="47" xr10:uidLastSave="{00000000-0000-0000-0000-000000000000}"/>
  <bookViews>
    <workbookView xWindow="-108" yWindow="-108" windowWidth="23256" windowHeight="1245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Area" localSheetId="9">'Avízo - vratka'!$A$1:$C$25</definedName>
    <definedName name="_xlnm.Print_Area" localSheetId="8">'Avízo - výnosy'!$A$1:$C$23</definedName>
    <definedName name="_xlnm.Print_Area" localSheetId="4">Doklady!$A$100:$J$296</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 name="_xlnm.Print_Titles" localSheetId="4">Doklady!$104:$104</definedName>
    <definedName name="_xlnm.Print_Titles" localSheetId="1">Príklady!$7:$7</definedName>
    <definedName name="_xlnm.Print_Titles" localSheetId="3">Spolu!$52:$52</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5" i="1" l="1"/>
  <c r="J95" i="1"/>
  <c r="L22" i="1"/>
  <c r="M22" i="1"/>
  <c r="N22" i="1"/>
  <c r="L23" i="1"/>
  <c r="M23" i="1"/>
  <c r="N23" i="1"/>
  <c r="L24" i="1"/>
  <c r="M24" i="1"/>
  <c r="N24" i="1"/>
  <c r="L25" i="1"/>
  <c r="M25" i="1"/>
  <c r="N25" i="1"/>
  <c r="L26" i="1"/>
  <c r="M26" i="1"/>
  <c r="N26" i="1"/>
  <c r="L27" i="1"/>
  <c r="M27" i="1"/>
  <c r="N27" i="1"/>
  <c r="L28" i="1"/>
  <c r="M28" i="1"/>
  <c r="N28" i="1"/>
  <c r="L29" i="1"/>
  <c r="M29" i="1"/>
  <c r="N29" i="1"/>
  <c r="L30" i="1"/>
  <c r="M30" i="1"/>
  <c r="L31" i="1"/>
  <c r="M31" i="1"/>
  <c r="L32" i="1"/>
  <c r="M32" i="1"/>
  <c r="N32" i="1"/>
  <c r="L33" i="1"/>
  <c r="M33" i="1"/>
  <c r="L34" i="1"/>
  <c r="M34" i="1"/>
  <c r="N34" i="1"/>
  <c r="L35" i="1"/>
  <c r="M35" i="1"/>
  <c r="L36" i="1"/>
  <c r="M36" i="1"/>
  <c r="N36" i="1"/>
  <c r="L37" i="1"/>
  <c r="M37" i="1"/>
  <c r="N37" i="1"/>
  <c r="L38" i="1"/>
  <c r="M38" i="1"/>
  <c r="N38" i="1"/>
  <c r="L39" i="1"/>
  <c r="M39" i="1"/>
  <c r="L40" i="1"/>
  <c r="M40" i="1"/>
  <c r="N40" i="1"/>
  <c r="L41" i="1"/>
  <c r="M41" i="1"/>
  <c r="L42" i="1"/>
  <c r="M42" i="1"/>
  <c r="N42" i="1"/>
  <c r="L43" i="1"/>
  <c r="M43" i="1"/>
  <c r="L44" i="1"/>
  <c r="M44" i="1"/>
  <c r="N44" i="1"/>
  <c r="L45" i="1"/>
  <c r="M45" i="1"/>
  <c r="N45" i="1"/>
  <c r="L46" i="1"/>
  <c r="M46" i="1"/>
  <c r="N46" i="1"/>
  <c r="L47" i="1"/>
  <c r="M47" i="1"/>
  <c r="L48" i="1"/>
  <c r="M48" i="1"/>
  <c r="N48" i="1"/>
  <c r="L49" i="1"/>
  <c r="M49" i="1"/>
  <c r="N49" i="1"/>
  <c r="L50" i="1"/>
  <c r="M50" i="1"/>
  <c r="N50" i="1"/>
  <c r="L51" i="1"/>
  <c r="M51" i="1"/>
  <c r="L52" i="1"/>
  <c r="M52" i="1"/>
  <c r="N52" i="1"/>
  <c r="L53" i="1"/>
  <c r="M53" i="1"/>
  <c r="L54" i="1"/>
  <c r="M54" i="1"/>
  <c r="N54" i="1"/>
  <c r="L55" i="1"/>
  <c r="M55" i="1"/>
  <c r="L56" i="1"/>
  <c r="M56" i="1"/>
  <c r="N56" i="1"/>
  <c r="L57" i="1"/>
  <c r="M57" i="1"/>
  <c r="N57" i="1"/>
  <c r="L58" i="1"/>
  <c r="M58" i="1"/>
  <c r="N58" i="1"/>
  <c r="L59" i="1"/>
  <c r="M59" i="1"/>
  <c r="L60" i="1"/>
  <c r="M60" i="1"/>
  <c r="N60" i="1"/>
  <c r="L61" i="1"/>
  <c r="M61" i="1"/>
  <c r="N61" i="1"/>
  <c r="L62" i="1"/>
  <c r="M62" i="1"/>
  <c r="N62" i="1"/>
  <c r="L63" i="1"/>
  <c r="M63" i="1"/>
  <c r="L64" i="1"/>
  <c r="M64" i="1"/>
  <c r="N64" i="1"/>
  <c r="L65" i="1"/>
  <c r="M65" i="1"/>
  <c r="L66" i="1"/>
  <c r="M66" i="1"/>
  <c r="N66" i="1"/>
  <c r="L67" i="1"/>
  <c r="M67" i="1"/>
  <c r="L68" i="1"/>
  <c r="M68" i="1"/>
  <c r="N68" i="1"/>
  <c r="L69" i="1"/>
  <c r="M69" i="1"/>
  <c r="N69" i="1"/>
  <c r="L70" i="1"/>
  <c r="M70" i="1"/>
  <c r="N70" i="1"/>
  <c r="L71" i="1"/>
  <c r="M71" i="1"/>
  <c r="L72" i="1"/>
  <c r="M72" i="1"/>
  <c r="N72" i="1"/>
  <c r="L73" i="1"/>
  <c r="M73" i="1"/>
  <c r="N73" i="1"/>
  <c r="L74" i="1"/>
  <c r="M74" i="1"/>
  <c r="N74" i="1"/>
  <c r="L75" i="1"/>
  <c r="M75" i="1"/>
  <c r="L76" i="1"/>
  <c r="M76" i="1"/>
  <c r="N76" i="1"/>
  <c r="L77" i="1"/>
  <c r="M77" i="1"/>
  <c r="L78" i="1"/>
  <c r="M78" i="1"/>
  <c r="N78" i="1"/>
  <c r="L79" i="1"/>
  <c r="M79" i="1"/>
  <c r="L80" i="1"/>
  <c r="M80" i="1"/>
  <c r="N80" i="1"/>
  <c r="L81" i="1"/>
  <c r="M81" i="1"/>
  <c r="N81" i="1"/>
  <c r="L82" i="1"/>
  <c r="M82" i="1"/>
  <c r="N82" i="1"/>
  <c r="L83" i="1"/>
  <c r="M83" i="1"/>
  <c r="L84" i="1"/>
  <c r="M84" i="1"/>
  <c r="N84" i="1"/>
  <c r="L85" i="1"/>
  <c r="M85" i="1"/>
  <c r="N85" i="1"/>
  <c r="L86" i="1"/>
  <c r="M86" i="1"/>
  <c r="N86" i="1"/>
  <c r="L87" i="1"/>
  <c r="M87" i="1"/>
  <c r="L88" i="1"/>
  <c r="M88" i="1"/>
  <c r="N88" i="1"/>
  <c r="L89" i="1"/>
  <c r="M89" i="1"/>
  <c r="L90" i="1"/>
  <c r="M90" i="1"/>
  <c r="N90" i="1"/>
  <c r="L91" i="1"/>
  <c r="M91" i="1"/>
  <c r="L92" i="1"/>
  <c r="M92" i="1"/>
  <c r="N92" i="1"/>
  <c r="L93" i="1"/>
  <c r="M93" i="1"/>
  <c r="N93" i="1"/>
  <c r="L94" i="1"/>
  <c r="M94" i="1"/>
  <c r="N94" i="1"/>
  <c r="L95" i="1"/>
  <c r="M95" i="1"/>
  <c r="N95" i="1"/>
  <c r="L96" i="1"/>
  <c r="M96" i="1"/>
  <c r="N96" i="1"/>
  <c r="L97" i="1"/>
  <c r="M97" i="1"/>
  <c r="N97" i="1"/>
  <c r="L98" i="1"/>
  <c r="M98" i="1"/>
  <c r="N98" i="1"/>
  <c r="L99" i="1"/>
  <c r="M99" i="1"/>
  <c r="N99" i="1"/>
  <c r="L100" i="1"/>
  <c r="M100" i="1"/>
  <c r="N100" i="1"/>
  <c r="L101" i="1"/>
  <c r="M101" i="1"/>
  <c r="N101" i="1"/>
  <c r="L102" i="1"/>
  <c r="M102" i="1"/>
  <c r="N102" i="1"/>
  <c r="L103" i="1"/>
  <c r="M103" i="1"/>
  <c r="N103" i="1"/>
  <c r="L104" i="1"/>
  <c r="M104" i="1"/>
  <c r="N104" i="1"/>
  <c r="L105" i="1"/>
  <c r="M105" i="1"/>
  <c r="N105" i="1"/>
  <c r="L106" i="1"/>
  <c r="M106" i="1"/>
  <c r="N106" i="1"/>
  <c r="L107" i="1"/>
  <c r="M107" i="1"/>
  <c r="N107" i="1"/>
  <c r="L108" i="1"/>
  <c r="M108" i="1"/>
  <c r="N108" i="1"/>
  <c r="L109" i="1"/>
  <c r="M109" i="1"/>
  <c r="N109" i="1"/>
  <c r="L110" i="1"/>
  <c r="M110" i="1"/>
  <c r="N110" i="1"/>
  <c r="L111" i="1"/>
  <c r="M111" i="1"/>
  <c r="N111" i="1"/>
  <c r="L112" i="1"/>
  <c r="M112" i="1"/>
  <c r="N112" i="1"/>
  <c r="L113" i="1"/>
  <c r="M113" i="1"/>
  <c r="N113" i="1"/>
  <c r="L114" i="1"/>
  <c r="M114" i="1"/>
  <c r="N114" i="1"/>
  <c r="L115" i="1"/>
  <c r="M115" i="1"/>
  <c r="N115" i="1"/>
  <c r="L116" i="1"/>
  <c r="M116" i="1"/>
  <c r="N116" i="1"/>
  <c r="L117" i="1"/>
  <c r="M117" i="1"/>
  <c r="N117" i="1"/>
  <c r="L118" i="1"/>
  <c r="M118" i="1"/>
  <c r="N118" i="1"/>
  <c r="L119" i="1"/>
  <c r="M119" i="1"/>
  <c r="N119" i="1"/>
  <c r="L120" i="1"/>
  <c r="M120" i="1"/>
  <c r="N120" i="1"/>
  <c r="L121" i="1"/>
  <c r="M121" i="1"/>
  <c r="N121" i="1"/>
  <c r="L122" i="1"/>
  <c r="M122" i="1"/>
  <c r="N122" i="1"/>
  <c r="L123" i="1"/>
  <c r="M123" i="1"/>
  <c r="N123" i="1"/>
  <c r="L124" i="1"/>
  <c r="M124" i="1"/>
  <c r="N124" i="1"/>
  <c r="L125" i="1"/>
  <c r="M125" i="1"/>
  <c r="N125" i="1"/>
  <c r="L126" i="1"/>
  <c r="M126" i="1"/>
  <c r="N126" i="1"/>
  <c r="L127" i="1"/>
  <c r="M127" i="1"/>
  <c r="N127" i="1"/>
  <c r="L128" i="1"/>
  <c r="M128" i="1"/>
  <c r="N128" i="1"/>
  <c r="L129" i="1"/>
  <c r="M129" i="1"/>
  <c r="N129" i="1"/>
  <c r="L130" i="1"/>
  <c r="M130" i="1"/>
  <c r="N130" i="1"/>
  <c r="L131" i="1"/>
  <c r="M131" i="1"/>
  <c r="N131" i="1"/>
  <c r="L132" i="1"/>
  <c r="M132" i="1"/>
  <c r="N132" i="1"/>
  <c r="L133" i="1"/>
  <c r="M133" i="1"/>
  <c r="N133" i="1"/>
  <c r="L134" i="1"/>
  <c r="M134" i="1"/>
  <c r="N134" i="1"/>
  <c r="L135" i="1"/>
  <c r="M135" i="1"/>
  <c r="N135" i="1"/>
  <c r="L136" i="1"/>
  <c r="M136" i="1"/>
  <c r="N136" i="1"/>
  <c r="L137" i="1"/>
  <c r="M137" i="1"/>
  <c r="N137" i="1"/>
  <c r="L138" i="1"/>
  <c r="M138" i="1"/>
  <c r="N138" i="1"/>
  <c r="L139" i="1"/>
  <c r="M139" i="1"/>
  <c r="N139" i="1"/>
  <c r="L140" i="1"/>
  <c r="M140" i="1"/>
  <c r="N140" i="1"/>
  <c r="L141" i="1"/>
  <c r="M141" i="1"/>
  <c r="N141" i="1"/>
  <c r="L142" i="1"/>
  <c r="M142" i="1"/>
  <c r="N142" i="1"/>
  <c r="L143" i="1"/>
  <c r="M143" i="1"/>
  <c r="N143" i="1"/>
  <c r="L144" i="1"/>
  <c r="M144" i="1"/>
  <c r="N144" i="1"/>
  <c r="L145" i="1"/>
  <c r="M145" i="1"/>
  <c r="N145" i="1"/>
  <c r="L146" i="1"/>
  <c r="M146" i="1"/>
  <c r="N146" i="1"/>
  <c r="L147" i="1"/>
  <c r="M147" i="1"/>
  <c r="N147" i="1"/>
  <c r="L148" i="1"/>
  <c r="M148" i="1"/>
  <c r="N148" i="1"/>
  <c r="L149" i="1"/>
  <c r="M149" i="1"/>
  <c r="N149" i="1"/>
  <c r="L150" i="1"/>
  <c r="M150" i="1"/>
  <c r="N150" i="1"/>
  <c r="L151" i="1"/>
  <c r="M151" i="1"/>
  <c r="N151" i="1"/>
  <c r="L152" i="1"/>
  <c r="M152" i="1"/>
  <c r="N152" i="1"/>
  <c r="L153" i="1"/>
  <c r="M153" i="1"/>
  <c r="N153" i="1"/>
  <c r="L154" i="1"/>
  <c r="M154" i="1"/>
  <c r="N154" i="1"/>
  <c r="L155" i="1"/>
  <c r="M155" i="1"/>
  <c r="N155" i="1"/>
  <c r="L156" i="1"/>
  <c r="M156" i="1"/>
  <c r="N156" i="1"/>
  <c r="L157" i="1"/>
  <c r="M157" i="1"/>
  <c r="N157" i="1"/>
  <c r="L158" i="1"/>
  <c r="M158" i="1"/>
  <c r="N158" i="1"/>
  <c r="L159" i="1"/>
  <c r="M159" i="1"/>
  <c r="N159" i="1"/>
  <c r="L160" i="1"/>
  <c r="M160" i="1"/>
  <c r="N160" i="1"/>
  <c r="L161" i="1"/>
  <c r="M161" i="1"/>
  <c r="N161" i="1"/>
  <c r="L162" i="1"/>
  <c r="M162" i="1"/>
  <c r="N162" i="1"/>
  <c r="L163" i="1"/>
  <c r="M163" i="1"/>
  <c r="N163" i="1"/>
  <c r="L164" i="1"/>
  <c r="M164" i="1"/>
  <c r="N164" i="1"/>
  <c r="L165" i="1"/>
  <c r="M165" i="1"/>
  <c r="N165" i="1"/>
  <c r="L166" i="1"/>
  <c r="M166" i="1"/>
  <c r="N166" i="1"/>
  <c r="L167" i="1"/>
  <c r="M167" i="1"/>
  <c r="N167" i="1"/>
  <c r="L168" i="1"/>
  <c r="M168" i="1"/>
  <c r="N168" i="1"/>
  <c r="L169" i="1"/>
  <c r="M169" i="1"/>
  <c r="N169" i="1"/>
  <c r="L170" i="1"/>
  <c r="M170" i="1"/>
  <c r="N170" i="1"/>
  <c r="L171" i="1"/>
  <c r="M171" i="1"/>
  <c r="N171" i="1"/>
  <c r="L172" i="1"/>
  <c r="M172" i="1"/>
  <c r="N172" i="1"/>
  <c r="L173" i="1"/>
  <c r="M173" i="1"/>
  <c r="N173" i="1"/>
  <c r="L174" i="1"/>
  <c r="M174" i="1"/>
  <c r="N174" i="1"/>
  <c r="L175" i="1"/>
  <c r="M175" i="1"/>
  <c r="N175" i="1"/>
  <c r="L176" i="1"/>
  <c r="M176" i="1"/>
  <c r="N176" i="1"/>
  <c r="L177" i="1"/>
  <c r="M177" i="1"/>
  <c r="N177" i="1"/>
  <c r="L178" i="1"/>
  <c r="M178" i="1"/>
  <c r="N178" i="1"/>
  <c r="L179" i="1"/>
  <c r="M179" i="1"/>
  <c r="N179" i="1"/>
  <c r="L180" i="1"/>
  <c r="M180" i="1"/>
  <c r="N180" i="1"/>
  <c r="L181" i="1"/>
  <c r="M181" i="1"/>
  <c r="N181" i="1"/>
  <c r="L182" i="1"/>
  <c r="M182" i="1"/>
  <c r="N182" i="1"/>
  <c r="L183" i="1"/>
  <c r="M183" i="1"/>
  <c r="N183" i="1"/>
  <c r="L184" i="1"/>
  <c r="M184" i="1"/>
  <c r="N184" i="1"/>
  <c r="L185" i="1"/>
  <c r="M185" i="1"/>
  <c r="N185" i="1"/>
  <c r="L186" i="1"/>
  <c r="M186" i="1"/>
  <c r="N186" i="1"/>
  <c r="L187" i="1"/>
  <c r="M187" i="1"/>
  <c r="N187" i="1"/>
  <c r="L188" i="1"/>
  <c r="M188" i="1"/>
  <c r="N188" i="1"/>
  <c r="L189" i="1"/>
  <c r="M189" i="1"/>
  <c r="N189" i="1"/>
  <c r="L190" i="1"/>
  <c r="M190" i="1"/>
  <c r="N190" i="1"/>
  <c r="L191" i="1"/>
  <c r="M191" i="1"/>
  <c r="N191" i="1"/>
  <c r="L192" i="1"/>
  <c r="M192" i="1"/>
  <c r="N192" i="1"/>
  <c r="L193" i="1"/>
  <c r="M193" i="1"/>
  <c r="N193" i="1"/>
  <c r="L194" i="1"/>
  <c r="M194" i="1"/>
  <c r="N194" i="1"/>
  <c r="L195" i="1"/>
  <c r="M195" i="1"/>
  <c r="N195" i="1"/>
  <c r="L196" i="1"/>
  <c r="M196" i="1"/>
  <c r="N196" i="1"/>
  <c r="L197" i="1"/>
  <c r="M197" i="1"/>
  <c r="N197" i="1"/>
  <c r="L198" i="1"/>
  <c r="M198" i="1"/>
  <c r="N198" i="1"/>
  <c r="L199" i="1"/>
  <c r="M199" i="1"/>
  <c r="N199" i="1"/>
  <c r="L200" i="1"/>
  <c r="M200" i="1"/>
  <c r="N200" i="1"/>
  <c r="L201" i="1"/>
  <c r="M201" i="1"/>
  <c r="N201" i="1"/>
  <c r="L202" i="1"/>
  <c r="M202" i="1"/>
  <c r="N202" i="1"/>
  <c r="L203" i="1"/>
  <c r="M203" i="1"/>
  <c r="N203" i="1"/>
  <c r="L204" i="1"/>
  <c r="M204" i="1"/>
  <c r="N204" i="1"/>
  <c r="L205" i="1"/>
  <c r="M205" i="1"/>
  <c r="N205" i="1"/>
  <c r="L206" i="1"/>
  <c r="M206" i="1"/>
  <c r="N206" i="1"/>
  <c r="L207" i="1"/>
  <c r="M207" i="1"/>
  <c r="N207" i="1"/>
  <c r="L208" i="1"/>
  <c r="M208" i="1"/>
  <c r="N208" i="1"/>
  <c r="I22" i="1"/>
  <c r="J22" i="1"/>
  <c r="I23" i="1"/>
  <c r="J23" i="1"/>
  <c r="I24" i="1"/>
  <c r="J24" i="1"/>
  <c r="I25" i="1"/>
  <c r="J25" i="1"/>
  <c r="I26" i="1"/>
  <c r="J26" i="1"/>
  <c r="I27" i="1"/>
  <c r="J27" i="1"/>
  <c r="I28" i="1"/>
  <c r="J28" i="1"/>
  <c r="I29" i="1"/>
  <c r="J29" i="1"/>
  <c r="I30" i="1"/>
  <c r="N30" i="1" s="1"/>
  <c r="J30" i="1"/>
  <c r="I31" i="1"/>
  <c r="N31" i="1" s="1"/>
  <c r="J31" i="1"/>
  <c r="I32" i="1"/>
  <c r="J32" i="1"/>
  <c r="I33" i="1"/>
  <c r="N33" i="1" s="1"/>
  <c r="J33" i="1"/>
  <c r="I34" i="1"/>
  <c r="J34" i="1"/>
  <c r="I35" i="1"/>
  <c r="N35" i="1" s="1"/>
  <c r="J35" i="1"/>
  <c r="I36" i="1"/>
  <c r="J36" i="1"/>
  <c r="I37" i="1"/>
  <c r="J37" i="1"/>
  <c r="I38" i="1"/>
  <c r="J38" i="1"/>
  <c r="I39" i="1"/>
  <c r="N39" i="1" s="1"/>
  <c r="J39" i="1"/>
  <c r="I40" i="1"/>
  <c r="J40" i="1"/>
  <c r="I41" i="1"/>
  <c r="N41" i="1" s="1"/>
  <c r="J41" i="1"/>
  <c r="I42" i="1"/>
  <c r="J42" i="1"/>
  <c r="I43" i="1"/>
  <c r="N43" i="1" s="1"/>
  <c r="J43" i="1"/>
  <c r="I44" i="1"/>
  <c r="J44" i="1"/>
  <c r="I45" i="1"/>
  <c r="J45" i="1"/>
  <c r="I46" i="1"/>
  <c r="J46" i="1"/>
  <c r="I47" i="1"/>
  <c r="N47" i="1" s="1"/>
  <c r="J47" i="1"/>
  <c r="I48" i="1"/>
  <c r="J48" i="1"/>
  <c r="I49" i="1"/>
  <c r="J49" i="1"/>
  <c r="I50" i="1"/>
  <c r="J50" i="1"/>
  <c r="I51" i="1"/>
  <c r="N51" i="1" s="1"/>
  <c r="J51" i="1"/>
  <c r="I52" i="1"/>
  <c r="J52" i="1"/>
  <c r="I53" i="1"/>
  <c r="N53" i="1" s="1"/>
  <c r="J53" i="1"/>
  <c r="I54" i="1"/>
  <c r="J54" i="1"/>
  <c r="I55" i="1"/>
  <c r="N55" i="1" s="1"/>
  <c r="J55" i="1"/>
  <c r="I56" i="1"/>
  <c r="J56" i="1"/>
  <c r="I57" i="1"/>
  <c r="J57" i="1"/>
  <c r="I58" i="1"/>
  <c r="J58" i="1"/>
  <c r="I59" i="1"/>
  <c r="N59" i="1" s="1"/>
  <c r="J59" i="1"/>
  <c r="I60" i="1"/>
  <c r="J60" i="1"/>
  <c r="I61" i="1"/>
  <c r="J61" i="1"/>
  <c r="I62" i="1"/>
  <c r="J62" i="1"/>
  <c r="I63" i="1"/>
  <c r="N63" i="1" s="1"/>
  <c r="J63" i="1"/>
  <c r="I64" i="1"/>
  <c r="J64" i="1"/>
  <c r="I65" i="1"/>
  <c r="N65" i="1" s="1"/>
  <c r="J65" i="1"/>
  <c r="I66" i="1"/>
  <c r="J66" i="1"/>
  <c r="I67" i="1"/>
  <c r="N67" i="1" s="1"/>
  <c r="J67" i="1"/>
  <c r="I68" i="1"/>
  <c r="J68" i="1"/>
  <c r="I69" i="1"/>
  <c r="J69" i="1"/>
  <c r="I70" i="1"/>
  <c r="J70" i="1"/>
  <c r="I71" i="1"/>
  <c r="N71" i="1" s="1"/>
  <c r="J71" i="1"/>
  <c r="I72" i="1"/>
  <c r="J72" i="1"/>
  <c r="I73" i="1"/>
  <c r="J73" i="1"/>
  <c r="I74" i="1"/>
  <c r="J74" i="1"/>
  <c r="I75" i="1"/>
  <c r="N75" i="1" s="1"/>
  <c r="J75" i="1"/>
  <c r="I76" i="1"/>
  <c r="J76" i="1"/>
  <c r="I77" i="1"/>
  <c r="N77" i="1" s="1"/>
  <c r="J77" i="1"/>
  <c r="I78" i="1"/>
  <c r="J78" i="1"/>
  <c r="I79" i="1"/>
  <c r="N79" i="1" s="1"/>
  <c r="J79" i="1"/>
  <c r="I80" i="1"/>
  <c r="J80" i="1"/>
  <c r="I81" i="1"/>
  <c r="J81" i="1"/>
  <c r="I82" i="1"/>
  <c r="J82" i="1"/>
  <c r="I83" i="1"/>
  <c r="N83" i="1" s="1"/>
  <c r="J83" i="1"/>
  <c r="I84" i="1"/>
  <c r="J84" i="1"/>
  <c r="I85" i="1"/>
  <c r="J85" i="1"/>
  <c r="I86" i="1"/>
  <c r="J86" i="1"/>
  <c r="I87" i="1"/>
  <c r="N87" i="1" s="1"/>
  <c r="J87" i="1"/>
  <c r="I88" i="1"/>
  <c r="J88" i="1"/>
  <c r="I89" i="1"/>
  <c r="N89" i="1" s="1"/>
  <c r="J89" i="1"/>
  <c r="I90" i="1"/>
  <c r="J90" i="1"/>
  <c r="I91" i="1"/>
  <c r="N91" i="1" s="1"/>
  <c r="J91" i="1"/>
  <c r="I92" i="1"/>
  <c r="J92" i="1"/>
  <c r="I93" i="1"/>
  <c r="J93" i="1"/>
  <c r="I94" i="1"/>
  <c r="J94" i="1"/>
  <c r="B90" i="1"/>
  <c r="B88" i="1"/>
  <c r="B81" i="1"/>
  <c r="B77" i="1"/>
  <c r="B73" i="1"/>
  <c r="B70" i="1"/>
  <c r="B71" i="1"/>
  <c r="B61" i="1"/>
  <c r="B53" i="1"/>
  <c r="B51" i="1"/>
  <c r="B52" i="1"/>
  <c r="B43" i="1"/>
  <c r="B44" i="1"/>
  <c r="B30" i="1"/>
  <c r="B22" i="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J96" i="1"/>
  <c r="I97" i="1"/>
  <c r="J97" i="1"/>
  <c r="I98" i="1"/>
  <c r="J98" i="1"/>
  <c r="I99" i="1"/>
  <c r="J99" i="1"/>
  <c r="I100" i="1"/>
  <c r="J100" i="1"/>
  <c r="I101" i="1"/>
  <c r="J101" i="1"/>
  <c r="I102" i="1"/>
  <c r="J102" i="1"/>
  <c r="I103" i="1"/>
  <c r="J103" i="1"/>
  <c r="I104" i="1"/>
  <c r="J104" i="1"/>
  <c r="I105" i="1"/>
  <c r="J105" i="1"/>
  <c r="I106" i="1"/>
  <c r="J106" i="1"/>
  <c r="I107" i="1"/>
  <c r="J107" i="1"/>
  <c r="I108" i="1"/>
  <c r="J108" i="1"/>
  <c r="I109" i="1"/>
  <c r="J109" i="1"/>
  <c r="I110" i="1"/>
  <c r="J110" i="1"/>
  <c r="I111" i="1"/>
  <c r="J111" i="1"/>
  <c r="I112" i="1"/>
  <c r="J112" i="1"/>
  <c r="I113" i="1"/>
  <c r="J113" i="1"/>
  <c r="I114" i="1"/>
  <c r="J114" i="1"/>
  <c r="I115" i="1"/>
  <c r="J115" i="1"/>
  <c r="I116" i="1"/>
  <c r="J116" i="1"/>
  <c r="I117" i="1"/>
  <c r="J117" i="1"/>
  <c r="I118" i="1"/>
  <c r="J118" i="1"/>
  <c r="I119" i="1"/>
  <c r="J119" i="1"/>
  <c r="I120" i="1"/>
  <c r="J120" i="1"/>
  <c r="I121" i="1"/>
  <c r="J121" i="1"/>
  <c r="I122" i="1"/>
  <c r="J122" i="1"/>
  <c r="I123" i="1"/>
  <c r="J123" i="1"/>
  <c r="I124" i="1"/>
  <c r="J124" i="1"/>
  <c r="I125" i="1"/>
  <c r="J125" i="1"/>
  <c r="I126" i="1"/>
  <c r="J126" i="1"/>
  <c r="I127" i="1"/>
  <c r="J127" i="1"/>
  <c r="I128" i="1"/>
  <c r="J128" i="1"/>
  <c r="I129" i="1"/>
  <c r="J129" i="1"/>
  <c r="I130" i="1"/>
  <c r="J130" i="1"/>
  <c r="I131" i="1"/>
  <c r="J131" i="1"/>
  <c r="I132" i="1"/>
  <c r="J132" i="1"/>
  <c r="I133" i="1"/>
  <c r="J133" i="1"/>
  <c r="I134" i="1"/>
  <c r="J134" i="1"/>
  <c r="I135" i="1"/>
  <c r="J135" i="1"/>
  <c r="I136" i="1"/>
  <c r="J136" i="1"/>
  <c r="I137" i="1"/>
  <c r="J137" i="1"/>
  <c r="I138" i="1"/>
  <c r="J138" i="1"/>
  <c r="I139" i="1"/>
  <c r="J139" i="1"/>
  <c r="I140" i="1"/>
  <c r="J140" i="1"/>
  <c r="I141" i="1"/>
  <c r="J141" i="1"/>
  <c r="I142" i="1"/>
  <c r="J142" i="1"/>
  <c r="I143" i="1"/>
  <c r="J143" i="1"/>
  <c r="I144" i="1"/>
  <c r="J144" i="1"/>
  <c r="I145" i="1"/>
  <c r="J145" i="1"/>
  <c r="I146" i="1"/>
  <c r="J146" i="1"/>
  <c r="I147" i="1"/>
  <c r="J147" i="1"/>
  <c r="I148" i="1"/>
  <c r="J148" i="1"/>
  <c r="I149" i="1"/>
  <c r="J149" i="1"/>
  <c r="I150" i="1"/>
  <c r="J150" i="1"/>
  <c r="I151" i="1"/>
  <c r="J151" i="1"/>
  <c r="I152" i="1"/>
  <c r="J152" i="1"/>
  <c r="I153" i="1"/>
  <c r="J153" i="1"/>
  <c r="I154" i="1"/>
  <c r="J154" i="1"/>
  <c r="I155" i="1"/>
  <c r="J155" i="1"/>
  <c r="I156" i="1"/>
  <c r="J156" i="1"/>
  <c r="I157" i="1"/>
  <c r="J157" i="1"/>
  <c r="I158" i="1"/>
  <c r="J158" i="1"/>
  <c r="I159" i="1"/>
  <c r="J159" i="1"/>
  <c r="I160" i="1"/>
  <c r="J160" i="1"/>
  <c r="I161" i="1"/>
  <c r="J161" i="1"/>
  <c r="I162" i="1"/>
  <c r="J162" i="1"/>
  <c r="I163" i="1"/>
  <c r="J163" i="1"/>
  <c r="I164" i="1"/>
  <c r="J164" i="1"/>
  <c r="I165" i="1"/>
  <c r="J165" i="1"/>
  <c r="I166" i="1"/>
  <c r="J166" i="1"/>
  <c r="I167" i="1"/>
  <c r="J167" i="1"/>
  <c r="I168" i="1"/>
  <c r="J168" i="1"/>
  <c r="I169" i="1"/>
  <c r="J169" i="1"/>
  <c r="I170" i="1"/>
  <c r="J170" i="1"/>
  <c r="I171" i="1"/>
  <c r="J171" i="1"/>
  <c r="I172" i="1"/>
  <c r="J172" i="1"/>
  <c r="I173" i="1"/>
  <c r="J173" i="1"/>
  <c r="I174" i="1"/>
  <c r="J174" i="1"/>
  <c r="I175" i="1"/>
  <c r="J175" i="1"/>
  <c r="I176" i="1"/>
  <c r="J176" i="1"/>
  <c r="I177" i="1"/>
  <c r="J177" i="1"/>
  <c r="I178" i="1"/>
  <c r="J178" i="1"/>
  <c r="I179" i="1"/>
  <c r="J179" i="1"/>
  <c r="I180" i="1"/>
  <c r="J180" i="1"/>
  <c r="I181" i="1"/>
  <c r="J181" i="1"/>
  <c r="I182" i="1"/>
  <c r="J182" i="1"/>
  <c r="I183" i="1"/>
  <c r="J183" i="1"/>
  <c r="I184" i="1"/>
  <c r="J184" i="1"/>
  <c r="I185" i="1"/>
  <c r="J185" i="1"/>
  <c r="I186" i="1"/>
  <c r="J186" i="1"/>
  <c r="I187" i="1"/>
  <c r="J187" i="1"/>
  <c r="I188" i="1"/>
  <c r="J188" i="1"/>
  <c r="I189" i="1"/>
  <c r="J189" i="1"/>
  <c r="I190" i="1"/>
  <c r="J190" i="1"/>
  <c r="I191" i="1"/>
  <c r="J191" i="1"/>
  <c r="I192" i="1"/>
  <c r="J192" i="1"/>
  <c r="I193" i="1"/>
  <c r="J193" i="1"/>
  <c r="I194" i="1"/>
  <c r="J194" i="1"/>
  <c r="I195" i="1"/>
  <c r="J195" i="1"/>
  <c r="I196" i="1"/>
  <c r="J196" i="1"/>
  <c r="I197" i="1"/>
  <c r="J197" i="1"/>
  <c r="I198" i="1"/>
  <c r="J198" i="1"/>
  <c r="I199" i="1"/>
  <c r="J199" i="1"/>
  <c r="I200" i="1"/>
  <c r="J200" i="1"/>
  <c r="I201" i="1"/>
  <c r="J201" i="1"/>
  <c r="I202" i="1"/>
  <c r="J202" i="1"/>
  <c r="I203" i="1"/>
  <c r="J203" i="1"/>
  <c r="I204" i="1"/>
  <c r="J204" i="1"/>
  <c r="I205" i="1"/>
  <c r="J205" i="1"/>
  <c r="I206" i="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B24" i="1"/>
  <c r="B28" i="1"/>
  <c r="B29" i="1"/>
  <c r="B31" i="1"/>
  <c r="B35" i="1"/>
  <c r="B36" i="1"/>
  <c r="B40" i="1"/>
  <c r="B41" i="1"/>
  <c r="B93" i="1"/>
  <c r="B98" i="1"/>
  <c r="B116" i="1"/>
  <c r="B117" i="1"/>
  <c r="B118" i="1"/>
  <c r="B123" i="1"/>
  <c r="B124" i="1"/>
  <c r="B136" i="1"/>
  <c r="B137" i="1"/>
  <c r="B138" i="1"/>
  <c r="B139" i="1"/>
  <c r="B141" i="1"/>
  <c r="B143" i="1"/>
  <c r="B148" i="1"/>
  <c r="B150" i="1"/>
  <c r="B152" i="1"/>
  <c r="B191" i="1"/>
  <c r="B193" i="1"/>
  <c r="B204" i="1"/>
  <c r="B205" i="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B159" i="1"/>
  <c r="B2" i="1"/>
  <c r="M2" i="1" s="1"/>
  <c r="B276" i="1"/>
  <c r="M276" i="1" s="1"/>
  <c r="B169" i="1"/>
  <c r="A14" i="10"/>
  <c r="A13" i="11"/>
  <c r="P2" i="11"/>
  <c r="P3" i="11"/>
  <c r="P4" i="11"/>
  <c r="P5" i="11"/>
  <c r="P6" i="11"/>
  <c r="P7" i="11"/>
  <c r="P8" i="11"/>
  <c r="P9" i="11"/>
  <c r="P10" i="11"/>
  <c r="P11" i="11"/>
  <c r="P12" i="11"/>
  <c r="N12" i="11"/>
  <c r="P13" i="11"/>
  <c r="N13" i="1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B217" i="1"/>
  <c r="M217" i="1" s="1"/>
  <c r="B232" i="1"/>
  <c r="M232" i="1" s="1"/>
  <c r="B239" i="1"/>
  <c r="M239" i="1" s="1"/>
  <c r="B246" i="1"/>
  <c r="M246" i="1" s="1"/>
  <c r="B316" i="1"/>
  <c r="M316" i="1" s="1"/>
  <c r="B231" i="1"/>
  <c r="M231" i="1" s="1"/>
  <c r="B158" i="1"/>
  <c r="B505" i="1"/>
  <c r="M505" i="1" s="1"/>
  <c r="B502" i="1"/>
  <c r="M502" i="1" s="1"/>
  <c r="B504" i="1"/>
  <c r="M504" i="1" s="1"/>
  <c r="B285" i="1"/>
  <c r="M285" i="1" s="1"/>
  <c r="B312" i="1"/>
  <c r="M312" i="1" s="1"/>
  <c r="B326" i="1"/>
  <c r="M326" i="1" s="1"/>
  <c r="B121" i="1"/>
  <c r="B295" i="1"/>
  <c r="M295" i="1" s="1"/>
  <c r="B314" i="1"/>
  <c r="M314" i="1" s="1"/>
  <c r="B354" i="1"/>
  <c r="M354" i="1" s="1"/>
  <c r="B442" i="1"/>
  <c r="M442" i="1" s="1"/>
  <c r="B288" i="1"/>
  <c r="M288" i="1" s="1"/>
  <c r="B328" i="1"/>
  <c r="M328" i="1" s="1"/>
  <c r="B496" i="1"/>
  <c r="M496" i="1" s="1"/>
  <c r="B501" i="1"/>
  <c r="M501" i="1" s="1"/>
  <c r="B378" i="1"/>
  <c r="M378" i="1" s="1"/>
  <c r="B182" i="1"/>
  <c r="B26" i="1"/>
  <c r="B27" i="1"/>
  <c r="B394" i="1"/>
  <c r="M394" i="1" s="1"/>
  <c r="B79" i="1"/>
  <c r="B80" i="1"/>
  <c r="B379" i="1"/>
  <c r="M379" i="1" s="1"/>
  <c r="B490" i="1"/>
  <c r="M490" i="1" s="1"/>
  <c r="B95" i="1"/>
  <c r="B226" i="1"/>
  <c r="M226" i="1" s="1"/>
  <c r="B47" i="1"/>
  <c r="B464" i="1"/>
  <c r="M464" i="1" s="1"/>
  <c r="B466" i="1"/>
  <c r="M466" i="1" s="1"/>
  <c r="B223" i="1"/>
  <c r="M223" i="1" s="1"/>
  <c r="B219" i="1"/>
  <c r="M219" i="1" s="1"/>
  <c r="B154" i="1"/>
  <c r="B3" i="1"/>
  <c r="M3" i="1" s="1"/>
  <c r="B134" i="1"/>
  <c r="B149" i="1"/>
  <c r="B151" i="1"/>
  <c r="B189" i="1"/>
  <c r="B190" i="1"/>
  <c r="B214" i="1"/>
  <c r="M214" i="1" s="1"/>
  <c r="B200" i="1"/>
  <c r="B106" i="1"/>
  <c r="B113" i="1"/>
  <c r="B128" i="1"/>
  <c r="B129" i="1"/>
  <c r="B167" i="1"/>
  <c r="B351" i="1"/>
  <c r="M351" i="1" s="1"/>
  <c r="B366" i="1"/>
  <c r="M366" i="1" s="1"/>
  <c r="B135" i="1"/>
  <c r="B499" i="1"/>
  <c r="M499" i="1" s="1"/>
  <c r="B357" i="1"/>
  <c r="M357" i="1" s="1"/>
  <c r="B400" i="1"/>
  <c r="M400" i="1" s="1"/>
  <c r="B471" i="1"/>
  <c r="M471" i="1" s="1"/>
  <c r="B387" i="1"/>
  <c r="M387" i="1" s="1"/>
  <c r="B64" i="1"/>
  <c r="B279" i="1"/>
  <c r="M279" i="1" s="1"/>
  <c r="B391" i="1"/>
  <c r="M391" i="1" s="1"/>
  <c r="B56" i="1"/>
  <c r="B65" i="1"/>
  <c r="B110" i="1"/>
  <c r="B165" i="1"/>
  <c r="B484" i="1"/>
  <c r="M484" i="1" s="1"/>
  <c r="B206" i="1"/>
  <c r="B282" i="1"/>
  <c r="M282" i="1" s="1"/>
  <c r="B321" i="1"/>
  <c r="M321" i="1" s="1"/>
  <c r="B173" i="1"/>
  <c r="B120" i="1"/>
  <c r="B94" i="1"/>
  <c r="B105" i="1"/>
  <c r="B365" i="1"/>
  <c r="M365" i="1" s="1"/>
  <c r="B283" i="1"/>
  <c r="M283" i="1" s="1"/>
  <c r="B352" i="1"/>
  <c r="M352" i="1" s="1"/>
  <c r="B33" i="1"/>
  <c r="B332" i="1"/>
  <c r="M332" i="1" s="1"/>
  <c r="B469" i="1"/>
  <c r="M469" i="1" s="1"/>
  <c r="B57" i="1"/>
  <c r="B92" i="1"/>
  <c r="B76" i="1"/>
  <c r="B109" i="1"/>
  <c r="B130" i="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B253" i="1"/>
  <c r="M253" i="1" s="1"/>
  <c r="B236" i="1"/>
  <c r="M236" i="1" s="1"/>
  <c r="B233" i="1"/>
  <c r="M233" i="1" s="1"/>
  <c r="B234" i="1"/>
  <c r="M234" i="1" s="1"/>
  <c r="B298" i="1"/>
  <c r="M298" i="1" s="1"/>
  <c r="B179" i="1"/>
  <c r="B72" i="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L310" i="1"/>
  <c r="B441" i="1"/>
  <c r="M441" i="1" s="1"/>
  <c r="L441" i="1"/>
  <c r="B184" i="1"/>
  <c r="L264" i="1"/>
  <c r="L245" i="1"/>
  <c r="B383" i="1"/>
  <c r="M383" i="1" s="1"/>
  <c r="L383" i="1"/>
  <c r="B418" i="1"/>
  <c r="M418" i="1" s="1"/>
  <c r="L418" i="1"/>
  <c r="B409" i="1"/>
  <c r="M409" i="1" s="1"/>
  <c r="L409" i="1"/>
  <c r="B500" i="1"/>
  <c r="M500" i="1" s="1"/>
  <c r="L500" i="1"/>
  <c r="B155" i="1"/>
  <c r="B293" i="1"/>
  <c r="M293" i="1" s="1"/>
  <c r="L293" i="1"/>
  <c r="B241" i="1"/>
  <c r="M241" i="1" s="1"/>
  <c r="L241" i="1"/>
  <c r="B170" i="1"/>
  <c r="B60" i="1"/>
  <c r="B355" i="1"/>
  <c r="M355" i="1" s="1"/>
  <c r="L355" i="1"/>
  <c r="L316" i="1"/>
  <c r="L231" i="1"/>
  <c r="B175" i="1"/>
  <c r="B183" i="1"/>
  <c r="B376" i="1"/>
  <c r="M376" i="1" s="1"/>
  <c r="N376" i="1"/>
  <c r="L376" i="1"/>
  <c r="B252" i="1"/>
  <c r="M252" i="1" s="1"/>
  <c r="L252" i="1"/>
  <c r="B399" i="1"/>
  <c r="M399" i="1" s="1"/>
  <c r="L399" i="1"/>
  <c r="L505" i="1"/>
  <c r="B45" i="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B462" i="1"/>
  <c r="M462" i="1" s="1"/>
  <c r="L462" i="1"/>
  <c r="B103" i="1"/>
  <c r="B363" i="1"/>
  <c r="M363" i="1" s="1"/>
  <c r="L363" i="1"/>
  <c r="L351" i="1"/>
  <c r="B362" i="1"/>
  <c r="M362" i="1" s="1"/>
  <c r="L362" i="1"/>
  <c r="B380" i="1"/>
  <c r="M380" i="1" s="1"/>
  <c r="L380" i="1"/>
  <c r="B337" i="1"/>
  <c r="M337" i="1" s="1"/>
  <c r="L337" i="1"/>
  <c r="L366" i="1"/>
  <c r="B187" i="1"/>
  <c r="B467" i="1"/>
  <c r="M467" i="1" s="1"/>
  <c r="L467" i="1"/>
  <c r="B483" i="1"/>
  <c r="M483" i="1" s="1"/>
  <c r="L483" i="1"/>
  <c r="B188" i="1"/>
  <c r="L499" i="1"/>
  <c r="L357" i="1"/>
  <c r="L400" i="1"/>
  <c r="L471" i="1"/>
  <c r="B446" i="1"/>
  <c r="M446" i="1" s="1"/>
  <c r="L446" i="1"/>
  <c r="B436" i="1"/>
  <c r="M436" i="1" s="1"/>
  <c r="L436" i="1"/>
  <c r="B207" i="1"/>
  <c r="B211" i="1"/>
  <c r="M211" i="1" s="1"/>
  <c r="L211" i="1"/>
  <c r="B14" i="1"/>
  <c r="M14" i="1" s="1"/>
  <c r="L14" i="1"/>
  <c r="B15" i="1"/>
  <c r="M15" i="1" s="1"/>
  <c r="L15" i="1"/>
  <c r="B475" i="1"/>
  <c r="M475" i="1" s="1"/>
  <c r="L475" i="1"/>
  <c r="B67" i="1"/>
  <c r="B131" i="1"/>
  <c r="L242" i="1"/>
  <c r="B431" i="1"/>
  <c r="M431" i="1" s="1"/>
  <c r="L431" i="1"/>
  <c r="B132" i="1"/>
  <c r="B454" i="1"/>
  <c r="M454" i="1" s="1"/>
  <c r="L454" i="1"/>
  <c r="L387" i="1"/>
  <c r="B367" i="1"/>
  <c r="M367" i="1" s="1"/>
  <c r="L367" i="1"/>
  <c r="B286" i="1"/>
  <c r="M286" i="1" s="1"/>
  <c r="L286" i="1"/>
  <c r="L279" i="1"/>
  <c r="L391" i="1"/>
  <c r="B287" i="1"/>
  <c r="M287" i="1" s="1"/>
  <c r="L287" i="1"/>
  <c r="L263" i="1"/>
  <c r="B248" i="1"/>
  <c r="M248" i="1" s="1"/>
  <c r="L248" i="1"/>
  <c r="B244" i="1"/>
  <c r="M244" i="1" s="1"/>
  <c r="L244" i="1"/>
  <c r="B59" i="1"/>
  <c r="B203" i="1"/>
  <c r="B421" i="1"/>
  <c r="M421" i="1" s="1"/>
  <c r="L421" i="1"/>
  <c r="B166" i="1"/>
  <c r="B185" i="1"/>
  <c r="B69" i="1"/>
  <c r="L220" i="1"/>
  <c r="L228" i="1"/>
  <c r="L484" i="1"/>
  <c r="B458" i="1"/>
  <c r="M458" i="1" s="1"/>
  <c r="L458" i="1"/>
  <c r="B459" i="1"/>
  <c r="M459" i="1" s="1"/>
  <c r="L459" i="1"/>
  <c r="B506" i="1"/>
  <c r="M506" i="1" s="1"/>
  <c r="L506" i="1"/>
  <c r="B393" i="1"/>
  <c r="M393" i="1" s="1"/>
  <c r="L393" i="1"/>
  <c r="B54" i="1"/>
  <c r="B404" i="1"/>
  <c r="M404" i="1" s="1"/>
  <c r="L404" i="1"/>
  <c r="B9" i="1"/>
  <c r="M9" i="1" s="1"/>
  <c r="L9" i="1"/>
  <c r="B411" i="1"/>
  <c r="M411" i="1" s="1"/>
  <c r="L411" i="1"/>
  <c r="B368" i="1"/>
  <c r="M368" i="1" s="1"/>
  <c r="L368" i="1"/>
  <c r="B370" i="1"/>
  <c r="M370" i="1" s="1"/>
  <c r="L370" i="1"/>
  <c r="B11" i="1"/>
  <c r="M11" i="1" s="1"/>
  <c r="L11" i="1"/>
  <c r="B86" i="1"/>
  <c r="B161" i="1"/>
  <c r="B91" i="1"/>
  <c r="B372" i="1"/>
  <c r="M372" i="1" s="1"/>
  <c r="L372" i="1"/>
  <c r="B375" i="1"/>
  <c r="M375" i="1" s="1"/>
  <c r="L375" i="1"/>
  <c r="B402" i="1"/>
  <c r="M402" i="1" s="1"/>
  <c r="L402" i="1"/>
  <c r="B319" i="1"/>
  <c r="M319" i="1" s="1"/>
  <c r="L319" i="1"/>
  <c r="B359" i="1"/>
  <c r="M359" i="1" s="1"/>
  <c r="L359" i="1"/>
  <c r="B99" i="1"/>
  <c r="B210" i="1"/>
  <c r="M210" i="1" s="1"/>
  <c r="L210" i="1"/>
  <c r="B221" i="1"/>
  <c r="M221" i="1" s="1"/>
  <c r="L221" i="1"/>
  <c r="B225" i="1"/>
  <c r="M225" i="1" s="1"/>
  <c r="L225" i="1"/>
  <c r="B114" i="1"/>
  <c r="B390" i="1"/>
  <c r="M390" i="1" s="1"/>
  <c r="L390" i="1"/>
  <c r="B398" i="1"/>
  <c r="M398" i="1" s="1"/>
  <c r="L398" i="1"/>
  <c r="B407" i="1"/>
  <c r="M407" i="1" s="1"/>
  <c r="L407" i="1"/>
  <c r="L21" i="1"/>
  <c r="B266" i="1"/>
  <c r="M266" i="1" s="1"/>
  <c r="L266" i="1"/>
  <c r="B267" i="1"/>
  <c r="M267" i="1" s="1"/>
  <c r="L267" i="1"/>
  <c r="B62" i="1"/>
  <c r="B78" i="1"/>
  <c r="L282" i="1"/>
  <c r="B82" i="1"/>
  <c r="B268" i="1"/>
  <c r="M268" i="1" s="1"/>
  <c r="L268" i="1"/>
  <c r="L269" i="1"/>
  <c r="B83" i="1"/>
  <c r="B84" i="1"/>
  <c r="L275" i="1"/>
  <c r="L321" i="1"/>
  <c r="L276" i="1"/>
  <c r="B89" i="1"/>
  <c r="B194" i="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B410" i="1"/>
  <c r="M410" i="1" s="1"/>
  <c r="L410" i="1"/>
  <c r="B10" i="1"/>
  <c r="M10" i="1" s="1"/>
  <c r="L10" i="1"/>
  <c r="B455" i="1"/>
  <c r="M455" i="1" s="1"/>
  <c r="L455" i="1"/>
  <c r="B369" i="1"/>
  <c r="M369" i="1" s="1"/>
  <c r="L369" i="1"/>
  <c r="B371" i="1"/>
  <c r="M371" i="1" s="1"/>
  <c r="L371" i="1"/>
  <c r="B85" i="1"/>
  <c r="B87" i="1"/>
  <c r="B160" i="1"/>
  <c r="B374" i="1"/>
  <c r="M374" i="1" s="1"/>
  <c r="L374" i="1"/>
  <c r="B401" i="1"/>
  <c r="M401" i="1" s="1"/>
  <c r="L401" i="1"/>
  <c r="B403" i="1"/>
  <c r="M403" i="1" s="1"/>
  <c r="L403" i="1"/>
  <c r="B338" i="1"/>
  <c r="M338" i="1" s="1"/>
  <c r="L338" i="1"/>
  <c r="B360" i="1"/>
  <c r="M360" i="1" s="1"/>
  <c r="L360" i="1"/>
  <c r="B208" i="1"/>
  <c r="B55" i="1"/>
  <c r="B63" i="1"/>
  <c r="B198" i="1"/>
  <c r="B199" i="1"/>
  <c r="B243" i="1"/>
  <c r="M243" i="1" s="1"/>
  <c r="L243" i="1"/>
  <c r="B255" i="1"/>
  <c r="M255" i="1" s="1"/>
  <c r="L255" i="1"/>
  <c r="B259" i="1"/>
  <c r="M259" i="1" s="1"/>
  <c r="L259" i="1"/>
  <c r="B296" i="1"/>
  <c r="M296" i="1" s="1"/>
  <c r="L296" i="1"/>
  <c r="B303" i="1"/>
  <c r="M303" i="1" s="1"/>
  <c r="L303" i="1"/>
  <c r="L2" i="1"/>
  <c r="B58" i="1"/>
  <c r="B168" i="1"/>
  <c r="B174" i="1"/>
  <c r="B201" i="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B486" i="1"/>
  <c r="M486" i="1" s="1"/>
  <c r="L486" i="1"/>
  <c r="B364" i="1"/>
  <c r="M364" i="1" s="1"/>
  <c r="L364" i="1"/>
  <c r="B427" i="1"/>
  <c r="M427" i="1" s="1"/>
  <c r="L427" i="1"/>
  <c r="B12" i="1"/>
  <c r="M12" i="1" s="1"/>
  <c r="L12" i="1"/>
  <c r="L229" i="1"/>
  <c r="B237" i="1"/>
  <c r="M237" i="1" s="1"/>
  <c r="L237" i="1"/>
  <c r="B235" i="1"/>
  <c r="M235" i="1" s="1"/>
  <c r="L235" i="1"/>
  <c r="B66" i="1"/>
  <c r="B140" i="1"/>
  <c r="B180" i="1"/>
  <c r="B405" i="1"/>
  <c r="M405" i="1" s="1"/>
  <c r="L405" i="1"/>
  <c r="B102" i="1"/>
  <c r="B216" i="1"/>
  <c r="M216" i="1" s="1"/>
  <c r="L216" i="1"/>
  <c r="L20" i="1"/>
  <c r="B127" i="1"/>
  <c r="B330" i="1"/>
  <c r="M330" i="1" s="1"/>
  <c r="L330" i="1"/>
  <c r="B122" i="1"/>
  <c r="B126" i="1"/>
  <c r="B227" i="1"/>
  <c r="M227" i="1" s="1"/>
  <c r="L227" i="1"/>
  <c r="B186" i="1"/>
  <c r="B262" i="1"/>
  <c r="M262" i="1" s="1"/>
  <c r="L262" i="1"/>
  <c r="B493" i="1"/>
  <c r="M493" i="1" s="1"/>
  <c r="L493" i="1"/>
  <c r="B74" i="1"/>
  <c r="B108" i="1"/>
  <c r="B503" i="1"/>
  <c r="M503" i="1" s="1"/>
  <c r="L503" i="1"/>
  <c r="B495" i="1"/>
  <c r="M495" i="1" s="1"/>
  <c r="L495" i="1"/>
  <c r="B147" i="1"/>
  <c r="B325" i="1"/>
  <c r="M325" i="1" s="1"/>
  <c r="L325" i="1"/>
  <c r="B75" i="1"/>
  <c r="B146" i="1"/>
  <c r="B111" i="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B426" i="1"/>
  <c r="M426" i="1" s="1"/>
  <c r="L426" i="1"/>
  <c r="B413" i="1"/>
  <c r="M413" i="1" s="1"/>
  <c r="L413" i="1"/>
  <c r="B419" i="1"/>
  <c r="M419" i="1" s="1"/>
  <c r="L419" i="1"/>
  <c r="B424" i="1"/>
  <c r="M424" i="1" s="1"/>
  <c r="L424" i="1"/>
  <c r="B422" i="1"/>
  <c r="M422" i="1" s="1"/>
  <c r="L422" i="1"/>
  <c r="B408" i="1"/>
  <c r="M408" i="1" s="1"/>
  <c r="L408" i="1"/>
  <c r="B172" i="1"/>
  <c r="B301" i="1"/>
  <c r="M301" i="1" s="1"/>
  <c r="L301" i="1"/>
  <c r="B176" i="1"/>
  <c r="B145" i="1"/>
  <c r="B177" i="1"/>
  <c r="B46" i="1"/>
  <c r="B192" i="1"/>
  <c r="B171" i="1"/>
  <c r="B119" i="1"/>
  <c r="B272" i="1"/>
  <c r="M272" i="1" s="1"/>
  <c r="L272" i="1"/>
  <c r="B37" i="1"/>
  <c r="B38" i="1"/>
  <c r="B100" i="1"/>
  <c r="B107" i="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B224" i="1"/>
  <c r="M224" i="1" s="1"/>
  <c r="L224" i="1"/>
  <c r="B115" i="1"/>
  <c r="B202" i="1"/>
  <c r="B164" i="1"/>
  <c r="B163" i="1"/>
  <c r="B112" i="1"/>
  <c r="B178" i="1"/>
  <c r="B101" i="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B19" i="1"/>
  <c r="M19" i="1" s="1"/>
  <c r="L19" i="1"/>
  <c r="B42" i="1"/>
  <c r="B48" i="1"/>
  <c r="B50" i="1"/>
  <c r="B300" i="1"/>
  <c r="M300" i="1" s="1"/>
  <c r="L300" i="1"/>
  <c r="B96" i="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B5" i="6"/>
  <c r="B264" i="1"/>
  <c r="M264" i="1" s="1"/>
  <c r="B309" i="1"/>
  <c r="M309" i="1" s="1"/>
  <c r="B195" i="1"/>
  <c r="B32" i="1"/>
  <c r="B25" i="1"/>
  <c r="B307" i="1"/>
  <c r="M307" i="1" s="1"/>
  <c r="B125" i="1"/>
  <c r="B218" i="1"/>
  <c r="M218" i="1" s="1"/>
  <c r="B196" i="1"/>
  <c r="B97" i="1"/>
  <c r="B142" i="1"/>
  <c r="B144" i="1"/>
  <c r="A1" i="11"/>
  <c r="B3" i="4"/>
  <c r="J78" i="4" s="1"/>
  <c r="B2" i="4"/>
  <c r="I24" i="9"/>
  <c r="I30" i="9"/>
  <c r="I25" i="9"/>
  <c r="I34" i="9"/>
  <c r="I28" i="9"/>
  <c r="I26" i="9"/>
  <c r="I27" i="9"/>
  <c r="I29" i="9"/>
  <c r="I21" i="9"/>
  <c r="I32" i="9"/>
  <c r="I18" i="9"/>
  <c r="I31" i="9"/>
  <c r="I20" i="9"/>
  <c r="I22" i="9"/>
  <c r="I19" i="9"/>
  <c r="I17" i="9"/>
  <c r="I23" i="9"/>
  <c r="C12" i="9"/>
  <c r="C10" i="9"/>
  <c r="C13" i="9"/>
  <c r="L39" i="9"/>
  <c r="L38" i="9"/>
  <c r="C14" i="9"/>
  <c r="C11" i="9"/>
  <c r="C23" i="4" l="1"/>
  <c r="A17" i="4"/>
  <c r="K17" i="4" s="1"/>
  <c r="A12" i="4"/>
  <c r="A46" i="4"/>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K82" i="4"/>
  <c r="C14" i="6"/>
  <c r="M17" i="4"/>
  <c r="K46" i="4"/>
  <c r="M47" i="4"/>
  <c r="C13" i="6"/>
  <c r="C10" i="6"/>
  <c r="K40" i="9"/>
  <c r="L41" i="9"/>
  <c r="L43" i="9"/>
  <c r="L46" i="9" s="1"/>
  <c r="K45" i="9"/>
  <c r="B43" i="9" s="1"/>
  <c r="M13" i="4"/>
  <c r="K12" i="4"/>
  <c r="J12" i="4" s="1"/>
  <c r="C11" i="6"/>
  <c r="L65" i="9" l="1"/>
  <c r="L63" i="9"/>
  <c r="M63" i="9" s="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<sst xmlns="http://schemas.openxmlformats.org/spreadsheetml/2006/main" count="3514" uniqueCount="1925">
  <si>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</si>
  <si>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</si>
  <si>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</si>
  <si>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</si>
  <si>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</si>
  <si>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</si>
  <si>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</si>
  <si>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</si>
  <si>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</si>
  <si>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</si>
  <si>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</si>
  <si>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</si>
  <si>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</si>
  <si>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</si>
  <si>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</si>
  <si>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</si>
  <si>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</si>
  <si>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</si>
  <si>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</si>
  <si>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</si>
  <si>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</si>
  <si>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</si>
  <si>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</si>
  <si>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</si>
  <si>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</si>
  <si>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</si>
  <si>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</si>
  <si>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</si>
  <si>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</si>
  <si>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</si>
  <si>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</si>
  <si>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</si>
  <si>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</si>
  <si>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</si>
  <si>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</si>
  <si>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</si>
  <si>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</si>
  <si>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</si>
  <si>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</si>
  <si>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</si>
  <si>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</si>
  <si>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</si>
  <si>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</si>
  <si>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</si>
  <si>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</si>
  <si>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</si>
  <si>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</si>
  <si>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</si>
  <si>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</si>
  <si>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</si>
  <si>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</si>
  <si>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</si>
  <si>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</si>
  <si>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</si>
  <si>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</si>
  <si>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</si>
  <si>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</si>
  <si>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</si>
  <si>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</si>
  <si>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</si>
  <si>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</si>
  <si>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</si>
  <si>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</si>
  <si>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</si>
  <si>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</si>
  <si>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</si>
  <si>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</si>
  <si>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</si>
  <si>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</si>
  <si>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</si>
  <si>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</si>
  <si>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</si>
  <si>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</si>
  <si>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</si>
  <si>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</si>
  <si>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</si>
  <si>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</si>
  <si>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</si>
  <si>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</si>
  <si>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</si>
  <si>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</si>
  <si>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</si>
  <si>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</si>
  <si>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</si>
  <si>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</si>
  <si>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</si>
  <si>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</si>
  <si>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</si>
  <si>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</si>
  <si>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</si>
  <si>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</si>
  <si>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</si>
  <si>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</si>
  <si>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</si>
  <si>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</si>
  <si>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</si>
  <si>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</si>
  <si>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</si>
  <si>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</si>
  <si>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</si>
  <si>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</si>
  <si>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</si>
  <si>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</si>
  <si>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</si>
  <si>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</si>
  <si>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</si>
  <si>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</si>
  <si>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</si>
  <si>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</si>
  <si>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</si>
  <si>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</si>
  <si>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</si>
  <si>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</si>
  <si>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</si>
  <si>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</si>
  <si>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</si>
  <si>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</si>
  <si>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</si>
  <si>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</si>
  <si>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</si>
  <si>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</si>
  <si>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</si>
  <si>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</si>
  <si>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</si>
  <si>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</si>
  <si>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</si>
  <si>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</si>
  <si>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</si>
  <si>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</si>
  <si>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</si>
  <si>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</si>
  <si>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</si>
  <si>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</si>
  <si>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</si>
  <si>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</si>
  <si>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</si>
  <si>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</si>
  <si>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</si>
  <si>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</si>
  <si>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</si>
  <si>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</si>
  <si>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</si>
  <si>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</si>
  <si>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</si>
  <si>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</si>
  <si>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</si>
  <si>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</si>
  <si>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</si>
  <si>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</si>
  <si>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</si>
  <si>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</si>
  <si>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</si>
  <si>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</si>
  <si>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</si>
  <si>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</si>
  <si>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</si>
  <si>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</si>
  <si>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</si>
  <si>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</si>
  <si>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</si>
  <si>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</si>
  <si>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</si>
  <si>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</si>
  <si>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</si>
  <si>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</si>
  <si>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</si>
  <si>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</si>
  <si>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</si>
  <si>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</si>
  <si>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</si>
  <si>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</si>
  <si>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</si>
  <si>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</si>
  <si>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</si>
  <si>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</si>
  <si>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</si>
  <si>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</si>
  <si>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</si>
  <si>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</si>
  <si>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</si>
  <si>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</si>
  <si>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</si>
  <si>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</si>
  <si>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</si>
  <si>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</si>
  <si>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</si>
  <si>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</si>
  <si>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</si>
  <si>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</si>
  <si>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</si>
  <si>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</si>
  <si>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</si>
  <si>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</si>
  <si>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</si>
  <si>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</si>
  <si>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</si>
  <si>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</si>
  <si>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</si>
  <si>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</si>
  <si>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</si>
  <si>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</si>
  <si>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</si>
  <si>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</si>
  <si>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</si>
  <si>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</si>
  <si>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</si>
  <si>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</si>
  <si>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</si>
  <si>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</si>
  <si>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</si>
  <si>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</si>
  <si>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</si>
  <si>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</si>
  <si>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</si>
  <si>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</si>
  <si>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</si>
  <si>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</si>
  <si>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</si>
  <si>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</si>
  <si>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</si>
  <si>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</si>
  <si>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</si>
  <si>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</si>
  <si>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</si>
  <si>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</si>
  <si>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</si>
  <si>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</si>
  <si>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</si>
  <si>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</si>
  <si>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</si>
  <si>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</si>
  <si>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</si>
  <si>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</si>
  <si>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</si>
  <si>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</si>
  <si>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</si>
  <si>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</si>
  <si>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</si>
  <si>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</si>
  <si>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</si>
  <si>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</si>
  <si>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</si>
  <si>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</si>
  <si>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</si>
  <si>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</si>
  <si>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</si>
  <si>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</si>
  <si>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</si>
  <si>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</si>
  <si>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</si>
  <si>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</si>
  <si>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</si>
  <si>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</si>
  <si>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</si>
  <si>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</si>
  <si>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</si>
  <si>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</si>
  <si>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</si>
  <si>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</si>
  <si>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</si>
  <si>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</si>
  <si>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</si>
  <si>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</si>
  <si>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</si>
  <si>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</si>
  <si>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</si>
  <si>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</si>
  <si>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</si>
  <si>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</si>
  <si>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</si>
  <si>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</si>
  <si>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</si>
  <si>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</si>
  <si>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</si>
  <si>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</si>
  <si>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</si>
  <si>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</si>
  <si>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</si>
  <si>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</si>
  <si>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</si>
  <si>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</si>
  <si>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</si>
  <si>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</si>
  <si>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</si>
  <si>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</si>
  <si>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</si>
  <si>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</si>
  <si>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</si>
  <si>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</si>
  <si>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</si>
  <si>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</si>
  <si>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</si>
  <si>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</si>
  <si>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</si>
  <si>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</si>
  <si>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</si>
  <si>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</si>
  <si>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</si>
  <si>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</si>
  <si>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</si>
  <si>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</si>
  <si>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</si>
  <si>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</si>
  <si>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</si>
  <si>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</si>
  <si>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</si>
  <si>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</si>
  <si>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</si>
  <si>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</si>
  <si>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</si>
  <si>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</si>
  <si>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</si>
  <si>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</si>
  <si>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</si>
  <si>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</si>
  <si>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</si>
  <si>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</si>
  <si>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</si>
  <si>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</si>
  <si>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</si>
  <si>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</si>
  <si>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</si>
  <si>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</si>
  <si>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</si>
  <si>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</si>
  <si>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</si>
  <si>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</si>
  <si>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</si>
  <si>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</si>
  <si>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</si>
  <si>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</si>
  <si>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</si>
  <si>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</si>
  <si>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</si>
  <si>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</si>
  <si>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</si>
  <si>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</si>
  <si>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</si>
  <si>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</si>
  <si>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</si>
  <si>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</si>
  <si>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</si>
  <si>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</si>
  <si>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</si>
  <si>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</si>
  <si>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</si>
  <si>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</si>
  <si>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</si>
  <si>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</si>
  <si>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</si>
  <si>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</si>
  <si>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</si>
  <si>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</si>
  <si>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</si>
  <si>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</si>
  <si>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</si>
  <si>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</si>
  <si>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</si>
  <si>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</si>
  <si>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</si>
  <si>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</si>
  <si>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</si>
  <si>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</si>
  <si>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</si>
  <si>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</si>
  <si>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</si>
  <si>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</si>
  <si>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</si>
  <si>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</si>
  <si>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</si>
  <si>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</si>
  <si>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</si>
  <si>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</si>
  <si>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</si>
  <si>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</si>
  <si>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</si>
  <si>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</si>
  <si>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</si>
  <si>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</si>
  <si>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</si>
  <si>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</si>
  <si>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</si>
  <si>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</si>
  <si>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</si>
  <si>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</si>
  <si>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</si>
  <si>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</si>
  <si>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</si>
  <si>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</si>
  <si>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</si>
  <si>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</si>
  <si>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</si>
  <si>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</si>
  <si>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</si>
  <si>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</si>
  <si>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</si>
  <si>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</si>
  <si>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</si>
  <si>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</si>
  <si>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</si>
  <si>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</si>
  <si>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</si>
  <si>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</si>
  <si>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</si>
  <si>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</si>
  <si>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</si>
  <si>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</si>
  <si>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</si>
  <si>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</si>
  <si>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</si>
  <si>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</si>
  <si>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</si>
  <si>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</si>
  <si>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</si>
  <si>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</si>
  <si>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</si>
  <si>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</si>
  <si>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</si>
  <si>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</si>
  <si>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</si>
  <si>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</si>
  <si>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</si>
  <si>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</si>
  <si>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</si>
  <si>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</si>
  <si>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</si>
  <si>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</si>
  <si>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</si>
  <si>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</si>
  <si>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</si>
  <si>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</si>
  <si>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</si>
  <si>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</si>
  <si>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</si>
  <si>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</si>
  <si>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</si>
  <si>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</si>
  <si>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</si>
  <si>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</si>
  <si>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</si>
  <si>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</si>
  <si>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</si>
  <si>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</si>
  <si>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</si>
  <si>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</si>
  <si>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</si>
  <si>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</si>
  <si>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</si>
  <si>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</si>
  <si>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</si>
  <si>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</si>
  <si>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</si>
  <si>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</si>
  <si>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</si>
  <si>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</si>
  <si>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</si>
  <si>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</si>
  <si>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</si>
  <si>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</si>
  <si>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</si>
  <si>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</si>
  <si>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</si>
  <si>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</si>
  <si>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</si>
  <si>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</si>
  <si>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</si>
  <si>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</si>
  <si>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</si>
  <si>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</si>
  <si>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</si>
  <si>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</si>
  <si>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</si>
  <si>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</si>
  <si>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</si>
  <si>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</si>
  <si>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</si>
  <si>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</si>
  <si>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</si>
  <si>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</si>
  <si>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</si>
  <si>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</si>
  <si>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</si>
  <si>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</si>
  <si>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</si>
  <si>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</si>
  <si>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</si>
  <si>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</si>
  <si>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</si>
  <si>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</si>
  <si>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</si>
  <si>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</si>
  <si>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</si>
  <si>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</si>
  <si>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</si>
  <si>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</si>
  <si>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</si>
  <si>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</si>
  <si>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</si>
  <si>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</si>
  <si>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</si>
  <si>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</si>
  <si>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</si>
  <si>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</si>
  <si>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</si>
  <si>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</si>
  <si>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</si>
  <si>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</si>
  <si>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</si>
  <si>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</si>
  <si>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</si>
  <si>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</si>
  <si>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</si>
  <si>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</si>
  <si>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</si>
  <si>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</si>
  <si>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</si>
  <si>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</si>
  <si>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</si>
  <si>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</si>
  <si>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</si>
  <si>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</si>
  <si>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</si>
  <si>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</si>
  <si>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</si>
  <si>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</si>
  <si>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</si>
  <si>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</si>
  <si>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</si>
  <si>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</si>
  <si>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</si>
  <si>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</si>
  <si>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</si>
  <si>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</si>
  <si>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</si>
  <si>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</si>
  <si>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</si>
  <si>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</si>
  <si>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</si>
  <si>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</si>
  <si>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</si>
  <si>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</si>
  <si>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</si>
  <si>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</si>
  <si>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</si>
  <si>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</si>
  <si>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</si>
  <si>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</si>
  <si>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</si>
  <si>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</si>
  <si>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</si>
  <si>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</si>
  <si>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</si>
  <si>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</si>
  <si>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</si>
  <si>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</si>
  <si>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</si>
  <si>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</si>
  <si>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</si>
  <si>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</si>
  <si>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</si>
  <si>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</si>
  <si>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</si>
  <si>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</si>
  <si>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</si>
  <si>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</si>
  <si>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</si>
  <si>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</si>
  <si>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</si>
  <si>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</si>
  <si>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</si>
  <si>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</si>
  <si>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</si>
  <si>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</si>
  <si>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</si>
  <si>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</si>
  <si>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</si>
  <si>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</si>
  <si>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</si>
  <si>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</si>
  <si>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</si>
  <si>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</si>
  <si>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</si>
  <si>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</si>
  <si>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</si>
  <si>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</si>
  <si>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</si>
  <si>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</si>
  <si>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</si>
  <si>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</si>
  <si>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</si>
  <si>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</si>
  <si>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</si>
  <si>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</si>
  <si>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</si>
  <si>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</si>
  <si>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</si>
  <si>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</si>
  <si>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</si>
  <si>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</si>
  <si>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</si>
  <si>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</si>
  <si>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</si>
  <si>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</si>
  <si>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</si>
  <si>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</si>
  <si>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</si>
  <si>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</si>
  <si>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</si>
  <si>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</si>
  <si>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</si>
  <si>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</si>
  <si>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</si>
  <si>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</si>
  <si>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</si>
  <si>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</si>
  <si>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</si>
  <si>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</si>
  <si>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</si>
  <si>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</si>
  <si>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</si>
  <si>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</si>
  <si>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</si>
  <si>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</si>
  <si>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</si>
  <si>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</si>
  <si>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</si>
  <si>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</si>
  <si>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</si>
  <si>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</si>
  <si>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</si>
  <si>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</si>
  <si>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</si>
  <si>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</si>
  <si>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</si>
  <si>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</si>
  <si>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</si>
  <si>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</si>
  <si>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</si>
  <si>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</si>
  <si>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</si>
  <si>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</si>
  <si>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</si>
  <si>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</si>
  <si>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</si>
  <si>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</si>
  <si>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</si>
  <si>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</si>
  <si>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</si>
  <si>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</si>
  <si>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</si>
  <si>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</si>
  <si>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</si>
  <si>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</si>
  <si>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</si>
  <si>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</si>
  <si>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</si>
  <si>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</si>
  <si>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</si>
  <si>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</si>
  <si>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</si>
  <si>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</si>
  <si>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</si>
  <si>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</si>
  <si>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</si>
  <si>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</si>
  <si>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</si>
  <si>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</si>
  <si>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</si>
  <si>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</si>
  <si>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</si>
  <si>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</si>
  <si>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</si>
  <si>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</si>
  <si>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</si>
  <si>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</si>
  <si>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</si>
  <si>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</si>
  <si>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</si>
  <si>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</si>
  <si>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</si>
  <si>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</si>
  <si>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</si>
  <si>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</si>
  <si>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</si>
  <si>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</si>
  <si>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</si>
  <si>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</si>
  <si>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</si>
  <si>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</si>
  <si>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</si>
  <si>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</si>
  <si>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</si>
  <si>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</si>
  <si>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</si>
  <si>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</si>
  <si>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</si>
  <si>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</si>
  <si>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</si>
  <si>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</si>
  <si>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</si>
  <si>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</si>
  <si>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</si>
  <si>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</si>
  <si>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</si>
  <si>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</si>
  <si>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</si>
  <si>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</si>
  <si>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</si>
  <si>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</si>
  <si>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</si>
  <si>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</si>
  <si>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</si>
  <si>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</si>
  <si>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</si>
  <si>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</si>
  <si>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</si>
  <si>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</si>
  <si>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</si>
  <si>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</si>
  <si>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</si>
  <si>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</si>
  <si>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</si>
  <si>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</si>
  <si>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</si>
  <si>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</si>
  <si>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</si>
  <si>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</si>
  <si>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</si>
  <si>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</si>
  <si>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</si>
  <si>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</si>
  <si>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</si>
  <si>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</si>
  <si>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</si>
  <si>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</si>
  <si>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</si>
  <si>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</si>
  <si>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</si>
  <si>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</si>
  <si>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</si>
  <si>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</si>
  <si>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</si>
  <si>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</si>
  <si>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</si>
  <si>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</si>
  <si>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</si>
  <si>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</si>
  <si>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</si>
  <si>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</si>
  <si>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</si>
  <si>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</si>
  <si>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</si>
  <si>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</si>
  <si>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</si>
  <si>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</si>
  <si>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</si>
  <si>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</si>
  <si>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</si>
  <si>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</si>
  <si>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</si>
  <si>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</si>
  <si>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</si>
  <si>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</si>
  <si>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</si>
  <si>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</si>
  <si>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</si>
  <si>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</si>
  <si>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</si>
  <si>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</si>
  <si>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</si>
  <si>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</si>
  <si>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</si>
  <si>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</si>
  <si>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</si>
  <si>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</si>
  <si>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</si>
  <si>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</si>
  <si>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</si>
  <si>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</si>
  <si>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</si>
  <si>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</si>
  <si>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</si>
  <si>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</si>
  <si>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</si>
  <si>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</si>
  <si>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</si>
  <si>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</si>
  <si>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</si>
  <si>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</si>
  <si>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</si>
  <si>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</si>
  <si>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</si>
  <si>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</si>
  <si>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</si>
  <si>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</si>
  <si>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</si>
  <si>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</si>
  <si>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</si>
  <si>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</si>
  <si>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</si>
  <si>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</si>
  <si>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</si>
  <si>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</si>
  <si>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</si>
  <si>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</si>
  <si>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</si>
  <si>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</si>
  <si>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</si>
  <si>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</si>
  <si>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</si>
  <si>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</si>
  <si>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</si>
  <si>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</si>
  <si>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</si>
  <si>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</si>
  <si>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</si>
  <si>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</si>
  <si>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</si>
  <si>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</si>
  <si>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</si>
  <si>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</si>
  <si>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</si>
  <si>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</si>
  <si>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</si>
  <si>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</si>
  <si>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</si>
  <si>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</si>
  <si>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</si>
  <si>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</si>
  <si>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</si>
  <si>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</si>
  <si>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</si>
  <si>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</si>
  <si>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</si>
  <si>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</si>
  <si>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</si>
  <si>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</si>
  <si>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</si>
  <si>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</si>
  <si>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</si>
  <si>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</si>
  <si>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</si>
  <si>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</si>
  <si>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</si>
  <si>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</si>
  <si>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</si>
  <si>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</si>
  <si>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</si>
  <si>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</si>
  <si>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</si>
  <si>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</si>
  <si>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</si>
  <si>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</si>
  <si>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</si>
  <si>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</si>
  <si>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</si>
  <si>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</si>
  <si>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</si>
  <si>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</si>
  <si>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</si>
  <si>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</si>
  <si>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</si>
  <si>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</si>
  <si>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</si>
  <si>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</si>
  <si>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</si>
  <si>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</si>
  <si>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</si>
  <si>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</si>
  <si>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</si>
  <si>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</si>
  <si>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</si>
  <si>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</si>
  <si>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</si>
  <si>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</si>
  <si>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</si>
  <si>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</si>
  <si>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</si>
  <si>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</si>
  <si>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</si>
  <si>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</si>
  <si>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</si>
  <si>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</si>
  <si>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</si>
  <si>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</si>
  <si>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</si>
  <si>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</si>
  <si>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</si>
  <si>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</si>
  <si>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</si>
  <si>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</si>
  <si>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</si>
  <si>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</si>
  <si>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</si>
  <si>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</si>
  <si>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</si>
  <si>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</si>
  <si>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</si>
  <si>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</si>
  <si>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</si>
  <si>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</si>
  <si>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</si>
  <si>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</si>
  <si>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</si>
  <si>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</si>
  <si>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</si>
  <si>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</si>
  <si>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</si>
  <si>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</si>
  <si>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</si>
  <si>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</si>
  <si>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</si>
  <si>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</si>
  <si>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</si>
  <si>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</si>
  <si>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</si>
  <si>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</si>
  <si>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</si>
  <si>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</si>
  <si>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</si>
  <si>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</si>
  <si>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</si>
  <si>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</si>
  <si>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</si>
  <si>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</si>
  <si>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</si>
  <si>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</si>
  <si>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</si>
  <si>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</si>
  <si>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</si>
  <si>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</si>
  <si>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</si>
  <si>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</si>
  <si>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</si>
  <si>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</si>
  <si>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</si>
  <si>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</si>
  <si>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</si>
  <si>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</si>
  <si>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</si>
  <si>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</si>
  <si>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</si>
  <si>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</si>
  <si>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</si>
  <si>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</si>
  <si>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</si>
  <si>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</si>
  <si>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</si>
  <si>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</si>
  <si>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</si>
  <si>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</si>
  <si>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</si>
  <si>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</si>
  <si>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</si>
  <si>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</si>
  <si>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</si>
  <si>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</si>
  <si>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</si>
  <si>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</si>
  <si>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</si>
  <si>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</si>
  <si>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</si>
  <si>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</si>
  <si>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</si>
  <si>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</si>
  <si>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</si>
  <si>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</si>
  <si>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</si>
  <si>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</si>
  <si>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</si>
  <si>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</si>
  <si>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</si>
  <si>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</si>
  <si>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</si>
  <si>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</si>
  <si>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</si>
  <si>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</si>
  <si>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</si>
  <si>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</si>
  <si>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</si>
  <si>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</si>
  <si>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</si>
  <si>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</si>
  <si>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</si>
  <si>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</si>
  <si>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</si>
  <si>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</si>
  <si>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</si>
  <si>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</si>
  <si>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</si>
  <si>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</si>
  <si>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</si>
  <si>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</si>
  <si>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</si>
  <si>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</si>
  <si>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</si>
  <si>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</si>
  <si>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</si>
  <si>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</si>
  <si>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</si>
  <si>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</si>
  <si>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</si>
  <si>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</si>
  <si>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</si>
  <si>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</si>
  <si>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</si>
  <si>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</si>
  <si>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</si>
  <si>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</si>
  <si>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</si>
  <si>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</si>
  <si>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</si>
  <si>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</si>
  <si>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</si>
  <si>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</si>
  <si>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</si>
  <si>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</si>
  <si>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</si>
  <si>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</si>
  <si>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</si>
  <si>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</si>
  <si>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</si>
  <si>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</si>
  <si>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</si>
  <si>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</si>
  <si>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</si>
  <si>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</si>
  <si>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</si>
  <si>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</si>
  <si>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</si>
  <si>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</si>
  <si>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</si>
  <si>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</si>
  <si>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</si>
  <si>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</si>
  <si>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</si>
  <si>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</si>
  <si>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</si>
  <si>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</si>
  <si>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</si>
  <si>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</si>
  <si>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</si>
  <si>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</si>
  <si>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</si>
  <si>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</si>
  <si>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</si>
  <si>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</si>
  <si>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</si>
  <si>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</si>
  <si>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</si>
  <si>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</si>
  <si>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</si>
  <si>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</si>
  <si>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</si>
  <si>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</si>
  <si>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</si>
  <si>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</si>
  <si>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</si>
  <si>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</si>
  <si>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</si>
  <si>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</si>
  <si>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</si>
  <si>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</si>
  <si>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</si>
  <si>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</si>
  <si>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</si>
  <si>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</si>
  <si>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</si>
  <si>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</si>
  <si>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</si>
  <si>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</si>
  <si>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</si>
  <si>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</si>
  <si>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</si>
  <si>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</si>
  <si>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</si>
  <si>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</si>
  <si>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</si>
  <si>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</si>
  <si>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</si>
  <si>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</si>
  <si>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</si>
  <si>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</si>
  <si>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</si>
  <si>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</si>
  <si>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</si>
  <si>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</si>
  <si>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</si>
  <si>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</si>
  <si>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</si>
  <si>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</si>
  <si>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</si>
  <si>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</si>
  <si>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</si>
  <si>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</si>
  <si>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</si>
  <si>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</si>
  <si>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</si>
  <si>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</si>
  <si>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</si>
  <si>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</si>
  <si>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</si>
  <si>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</si>
  <si>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</si>
  <si>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</si>
  <si>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</si>
  <si>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</si>
  <si>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</si>
  <si>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</si>
  <si>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</si>
  <si>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</si>
  <si>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</si>
  <si>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</si>
  <si>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</si>
  <si>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</si>
  <si>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</si>
  <si>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</si>
  <si>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</si>
  <si>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</si>
  <si>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</si>
  <si>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</si>
  <si>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</si>
  <si>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</si>
  <si>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</si>
  <si>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</si>
  <si>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</si>
  <si>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</si>
  <si>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</si>
  <si>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</si>
  <si>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</si>
  <si>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</si>
  <si>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</si>
  <si>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</si>
  <si>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</si>
  <si>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</si>
  <si>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</si>
  <si>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</si>
  <si>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</si>
  <si>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</si>
  <si>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</si>
  <si>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</si>
  <si>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</si>
  <si>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</si>
  <si>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</si>
  <si>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</si>
  <si>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</si>
  <si>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</si>
  <si>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</si>
  <si>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</si>
  <si>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</si>
  <si>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</si>
  <si>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</si>
  <si>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</si>
  <si>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</si>
  <si>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</si>
  <si>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</si>
  <si>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</si>
  <si>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</si>
  <si>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</si>
  <si>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</si>
  <si>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</si>
  <si>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</si>
  <si>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</si>
  <si>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</si>
  <si>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</si>
  <si>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</si>
  <si>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</si>
  <si>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</si>
  <si>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</si>
  <si>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</si>
  <si>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</si>
  <si>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</si>
  <si>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</si>
  <si>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</si>
  <si>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</si>
  <si>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</si>
  <si>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</si>
  <si>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</si>
  <si>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</si>
  <si>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</si>
  <si>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</si>
  <si>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</si>
  <si>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</si>
  <si>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</si>
  <si>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</si>
  <si>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</si>
  <si>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</si>
  <si>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</si>
  <si>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</si>
  <si>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</si>
  <si>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</si>
  <si>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</si>
  <si>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</si>
  <si>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</si>
  <si>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</si>
  <si>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</si>
  <si>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</si>
  <si>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</si>
  <si>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</si>
  <si>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</si>
  <si>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</si>
  <si>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</si>
  <si>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</si>
  <si>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</si>
  <si>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</si>
  <si>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</si>
  <si>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</si>
  <si>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</si>
  <si>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</si>
  <si>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</si>
  <si>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</si>
  <si>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</si>
  <si>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</si>
  <si>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</si>
  <si>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</si>
  <si>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</si>
  <si>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</si>
  <si>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</si>
  <si>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</si>
  <si>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</si>
  <si>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</si>
  <si>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</si>
  <si>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</si>
  <si>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</si>
  <si>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</si>
  <si>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</si>
  <si>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</si>
  <si>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</si>
  <si>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</si>
  <si>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</si>
  <si>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</si>
  <si>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</si>
  <si>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</si>
  <si>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</si>
  <si>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</si>
  <si>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</si>
  <si>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</si>
  <si>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</si>
  <si>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</si>
  <si>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</si>
  <si>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</si>
  <si>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</si>
  <si>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</si>
  <si>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</si>
  <si>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</si>
  <si>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</si>
  <si>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</si>
  <si>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</si>
  <si>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</si>
  <si>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</si>
  <si>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</si>
  <si>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</si>
  <si>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</si>
  <si>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</si>
  <si>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</si>
  <si>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</si>
  <si>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</si>
  <si>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</si>
  <si>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</si>
  <si>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</si>
  <si>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</si>
  <si>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</si>
  <si>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</si>
  <si>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</si>
  <si>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</si>
  <si>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</si>
  <si>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</si>
  <si>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</si>
  <si>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</si>
  <si>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</si>
  <si>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</si>
  <si>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</si>
  <si>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</si>
  <si>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</si>
  <si>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</si>
  <si>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</si>
  <si>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</si>
  <si>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</si>
  <si>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</si>
  <si>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</si>
  <si>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</si>
  <si>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</si>
  <si>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</si>
  <si>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</si>
  <si>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</si>
  <si>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</si>
  <si>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</si>
  <si>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</si>
  <si>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</si>
  <si>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</si>
  <si>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</si>
  <si>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</si>
  <si>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</si>
  <si>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</si>
  <si>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</si>
  <si>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</si>
  <si>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</si>
  <si>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</si>
  <si>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</si>
  <si>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</si>
  <si>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</si>
  <si>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</si>
  <si>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</si>
  <si>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</si>
  <si>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</si>
  <si>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</si>
  <si>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</si>
  <si>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</si>
  <si>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</si>
  <si>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</si>
  <si>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</si>
  <si>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</si>
  <si>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</si>
  <si>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</si>
  <si>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</si>
  <si>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</si>
  <si>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</si>
  <si>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</si>
  <si>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</si>
  <si>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</si>
  <si>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</si>
  <si>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</si>
  <si>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</si>
  <si>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</si>
  <si>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</si>
  <si>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</si>
  <si>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</si>
  <si>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</si>
  <si>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</si>
  <si>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</si>
  <si>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</si>
  <si>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</si>
  <si>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</si>
  <si>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</si>
  <si>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</si>
  <si>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</si>
  <si>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</si>
  <si>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</si>
  <si>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</si>
  <si>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</si>
  <si>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</si>
  <si>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</si>
  <si>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</si>
  <si>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</si>
  <si>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</si>
  <si>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</si>
  <si>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</si>
  <si>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</si>
  <si>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</si>
  <si>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</si>
  <si>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</si>
  <si>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</si>
  <si>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</si>
  <si>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</si>
  <si>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</si>
  <si>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</si>
  <si>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</si>
  <si>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</si>
  <si>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</si>
  <si>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</si>
  <si>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</si>
  <si>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</si>
  <si>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</si>
  <si>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</si>
  <si>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</si>
  <si>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</si>
  <si>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</si>
  <si>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</si>
  <si>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</si>
  <si>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</si>
  <si>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</si>
  <si>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</si>
  <si>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</si>
  <si>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</si>
  <si>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</si>
  <si>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</si>
  <si>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</si>
  <si>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</si>
  <si>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</si>
  <si>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</si>
  <si>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</si>
  <si>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</si>
  <si>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</si>
  <si>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</si>
  <si>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</si>
  <si>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</si>
  <si>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</si>
  <si>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</si>
  <si>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</si>
  <si>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</si>
  <si>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</si>
  <si>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</si>
  <si>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</si>
  <si>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</si>
  <si>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</si>
  <si>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</si>
  <si>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</si>
  <si>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</si>
  <si>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</si>
  <si>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</si>
  <si>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</si>
  <si>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</si>
  <si>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</si>
  <si>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</si>
  <si>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</si>
  <si>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</si>
  <si>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</si>
  <si>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</si>
  <si>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</si>
  <si>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</si>
  <si>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</si>
  <si>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</si>
  <si>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</si>
  <si>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</si>
  <si>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</si>
  <si>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</si>
  <si>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</si>
  <si>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</si>
  <si>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</si>
  <si>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</si>
  <si>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</si>
  <si>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</si>
  <si>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</si>
  <si>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</si>
  <si>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</si>
  <si>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</si>
  <si>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</si>
  <si>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</si>
  <si>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</si>
  <si>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</si>
  <si>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</si>
  <si>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</si>
  <si>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</si>
  <si>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</si>
  <si>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</si>
  <si>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</si>
  <si>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</si>
  <si>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</si>
  <si>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</si>
  <si>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</si>
  <si>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</si>
  <si>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</si>
  <si>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</si>
  <si>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</si>
  <si>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</si>
  <si>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</si>
  <si>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</si>
  <si>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</si>
  <si>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</si>
  <si>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</si>
  <si>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</si>
  <si>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</si>
  <si>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</si>
  <si>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</si>
  <si>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</si>
  <si>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</si>
  <si>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</si>
  <si>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</si>
  <si>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</si>
  <si>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</si>
  <si>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</si>
  <si>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</si>
  <si>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</si>
  <si>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</si>
  <si>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</si>
  <si>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</si>
  <si>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</si>
  <si>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</si>
  <si>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</si>
  <si>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</si>
  <si>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</si>
  <si>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</si>
  <si>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</si>
  <si>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</si>
  <si>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</si>
  <si>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</si>
  <si>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</si>
  <si>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</si>
  <si>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</si>
  <si>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</si>
  <si>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</si>
  <si>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</si>
  <si>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</si>
  <si>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</si>
  <si>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</si>
  <si>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</si>
  <si>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</si>
  <si>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</si>
  <si>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</si>
  <si>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</si>
  <si>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</si>
  <si>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</si>
  <si>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</si>
  <si>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</si>
  <si>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</si>
  <si>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</si>
  <si>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</si>
  <si>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</si>
  <si>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</si>
  <si>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</si>
  <si>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</si>
  <si>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</si>
  <si>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</si>
  <si>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</si>
  <si>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</si>
  <si>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</si>
  <si>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ADMINISTRATÍVA</t>
  </si>
  <si>
    <t>25PF0032</t>
  </si>
  <si>
    <t>7331812</t>
  </si>
  <si>
    <t>prístup na internet 04/2025</t>
  </si>
  <si>
    <t>35971967</t>
  </si>
  <si>
    <t>UPC broadband Slovakia</t>
  </si>
  <si>
    <t>25PF0049</t>
  </si>
  <si>
    <t>prístup na internet 05/2025</t>
  </si>
  <si>
    <t>25SK004</t>
  </si>
  <si>
    <t>2510404</t>
  </si>
  <si>
    <t>nájomné kancelária 04/2025</t>
  </si>
  <si>
    <t>Slovenský strelecký zväz, o.z.,Wolkrova4, Bratislava</t>
  </si>
  <si>
    <t>25SK005</t>
  </si>
  <si>
    <t>2510405</t>
  </si>
  <si>
    <t>nájomné kancelária 05/2025</t>
  </si>
  <si>
    <t>25SK006</t>
  </si>
  <si>
    <t>2510406</t>
  </si>
  <si>
    <t>nájomné kancelária 06/2025</t>
  </si>
  <si>
    <t>25SK007</t>
  </si>
  <si>
    <t>2510407</t>
  </si>
  <si>
    <t>nájomné kancelária 07/2025</t>
  </si>
  <si>
    <t>250026</t>
  </si>
  <si>
    <t>vratka z vyúčtovania prevádzkových nákladov, kancelária 01-06/2025</t>
  </si>
  <si>
    <t>2510408</t>
  </si>
  <si>
    <t>nájomné kancelária 08/2025</t>
  </si>
  <si>
    <t>2510409</t>
  </si>
  <si>
    <t>nájomné kancelária 09/2025</t>
  </si>
  <si>
    <t>2510410</t>
  </si>
  <si>
    <t>nájomné kancelária 10/2025</t>
  </si>
  <si>
    <t>25PF0031</t>
  </si>
  <si>
    <t>25100130</t>
  </si>
  <si>
    <t>spracovanie mzdovej a účtovnej evidencie 04/2025</t>
  </si>
  <si>
    <t>56200811</t>
  </si>
  <si>
    <t>Arisan &amp; Partners Taxes s.r.o., Rustaveliho 4, 831 06 Bratislava - Rača</t>
  </si>
  <si>
    <t>25PF0046</t>
  </si>
  <si>
    <t>250100140</t>
  </si>
  <si>
    <t>spracovanie mzdovej a účtovnej evidencie 05/2025</t>
  </si>
  <si>
    <t>25PF0067</t>
  </si>
  <si>
    <t>250100178</t>
  </si>
  <si>
    <t>spracovanie mzdovej a účtovnej evidencie 06/2025</t>
  </si>
  <si>
    <t>25PF0082</t>
  </si>
  <si>
    <t>250100190</t>
  </si>
  <si>
    <t>spracovanie mzdovej a účtovnej evidencie 07/2025</t>
  </si>
  <si>
    <t>250100198</t>
  </si>
  <si>
    <t>spracovanie mzdovej a účtovnej evidencie 08/2025</t>
  </si>
  <si>
    <t>spracovanie mzdovej a účtovnej evidencie 09/2025</t>
  </si>
  <si>
    <t>spracovanie mzdovej a účtovnej evidencie 10/2025</t>
  </si>
  <si>
    <t>25PF0048</t>
  </si>
  <si>
    <t>25011</t>
  </si>
  <si>
    <t>administratívne služby 04/2025</t>
  </si>
  <si>
    <t>51401339</t>
  </si>
  <si>
    <t>Mgr. Zuzana Žecová, Slaná dolina80/15, 925 23 Jelka</t>
  </si>
  <si>
    <t>25PF0065</t>
  </si>
  <si>
    <t>25014</t>
  </si>
  <si>
    <t>administratívne služby 05/2025</t>
  </si>
  <si>
    <t>25PF0083</t>
  </si>
  <si>
    <t>25017</t>
  </si>
  <si>
    <t>administratívne služby 06/2025</t>
  </si>
  <si>
    <t>25020</t>
  </si>
  <si>
    <t>administratívne služby 07/2025</t>
  </si>
  <si>
    <t>25PF0033</t>
  </si>
  <si>
    <t>82747293</t>
  </si>
  <si>
    <t>Telefonické služby 02/2025(8.2.2025-7.3.2025)</t>
  </si>
  <si>
    <t>35848863</t>
  </si>
  <si>
    <t>O2 Slovakia, s.r.o., Einsteinova 24, Bratislava</t>
  </si>
  <si>
    <t>25PF0037</t>
  </si>
  <si>
    <t>Telefonické služby 03/2025(8.3.-7.4.2025)</t>
  </si>
  <si>
    <t>25PF0071</t>
  </si>
  <si>
    <t>Telefonické služby 04/2025(8.4.-7.5.2025)</t>
  </si>
  <si>
    <t>25PF0079</t>
  </si>
  <si>
    <t>Telefonické služby 05/2025(8.5.-7.6.2025)</t>
  </si>
  <si>
    <t>Telefonické služby 06/2025(8.6.-7.7.2025)</t>
  </si>
  <si>
    <t>Telefonické služby 07/2025(8.7.-7.8.2025)</t>
  </si>
  <si>
    <t>VÚB004</t>
  </si>
  <si>
    <t>poplatky banke 04/2025</t>
  </si>
  <si>
    <t>VÚB Banka</t>
  </si>
  <si>
    <t>VÚB006</t>
  </si>
  <si>
    <t>poplatky banke 05/2025</t>
  </si>
  <si>
    <t>VÚB005</t>
  </si>
  <si>
    <t>poplatky banke 06/2025</t>
  </si>
  <si>
    <t>MZDY</t>
  </si>
  <si>
    <t>25ZVL001, 25HM001- 25HM003</t>
  </si>
  <si>
    <t>hrubá mzda vrátane odvodov zamestnávateľa 01/2025, osoba1</t>
  </si>
  <si>
    <t>osoba1</t>
  </si>
  <si>
    <t>hrubá mzda vrátane odvodov zamestnávateľa 01/2025, osoba2</t>
  </si>
  <si>
    <t>osoba2</t>
  </si>
  <si>
    <t>25ZVL002, 25HM006- 25HM008</t>
  </si>
  <si>
    <t>hrubá mzda vrátane odvodov zamestnávateľa 02/2025, osoba1</t>
  </si>
  <si>
    <t>hrubá mzda vrátane odvodov zamestnávateľa 02/2025, osoba2</t>
  </si>
  <si>
    <t>25ZVL004, 25HM015- 25HM017</t>
  </si>
  <si>
    <t>hrubá mzda vrátane odvodov zamestnávateľa 03/2025, osoba1</t>
  </si>
  <si>
    <t>hrubá mzda vrátane odvodov zamestnávateľa 03/2025, osoba2</t>
  </si>
  <si>
    <t xml:space="preserve">25ZVL005, 25HM022- 25HM025 </t>
  </si>
  <si>
    <t>hrubá mzda vrátane odvodov zamestnávateľa 04/2025, osoba1</t>
  </si>
  <si>
    <t>hrubá mzda vrátane odvodov zamestnávateľa 04/2025, osoba2</t>
  </si>
  <si>
    <t>hrubá mzda vrátane odvodov zamestnávateľa 04/2025, osoba3</t>
  </si>
  <si>
    <t>osoba3</t>
  </si>
  <si>
    <t>25ZVL006, 25HM029- 25HM032</t>
  </si>
  <si>
    <t>hrubá mzda vrátane odvodov zamestnávateľa 05/2025, osoba1</t>
  </si>
  <si>
    <t>hrubá mzda vrátane odvodov zamestnávateľa 05/2025, osoba2</t>
  </si>
  <si>
    <t>hrubá mzda vrátane odvodov zamestnávateľa 05/2025, osoba3</t>
  </si>
  <si>
    <t>45332525</t>
  </si>
  <si>
    <t>Focesa sro, Trnovec nad Váhom č.923, 925 71</t>
  </si>
  <si>
    <t>Ostatná športová činnosť</t>
  </si>
  <si>
    <t>25PF0040</t>
  </si>
  <si>
    <t>20250174</t>
  </si>
  <si>
    <t>tlač diplomov, 1000ks</t>
  </si>
  <si>
    <t>44550359</t>
  </si>
  <si>
    <t>Vega-Takáč sro, Nový rad 464, 925 71 Trnovec nad Váhom</t>
  </si>
  <si>
    <t>Oklepková Miroslava</t>
  </si>
  <si>
    <t>Sečkárová Katarína</t>
  </si>
  <si>
    <t>Baroš Peter</t>
  </si>
  <si>
    <t>Tóthová Ľudmila</t>
  </si>
  <si>
    <t>41636210</t>
  </si>
  <si>
    <t>Daniel Miša - Willstorm, Palmová 28, 851 10 Bratislava</t>
  </si>
  <si>
    <t>Dukátová Lucia</t>
  </si>
  <si>
    <t>Žecová Natália</t>
  </si>
  <si>
    <t>Funtík Marek</t>
  </si>
  <si>
    <t>Bado Marián</t>
  </si>
  <si>
    <t>Oklepková Katarína</t>
  </si>
  <si>
    <t>Mavrák Miroslav</t>
  </si>
  <si>
    <t>Žecová Zuzana</t>
  </si>
  <si>
    <t>46087630</t>
  </si>
  <si>
    <t>BIZ SK, s.r.o., Krajinská 44, 821 06 Bratislava</t>
  </si>
  <si>
    <t>43846891</t>
  </si>
  <si>
    <t>Fit Mix s.r.o, Pionierska 335/26, 927 01 Šaľa</t>
  </si>
  <si>
    <t>Martinkovič Marián</t>
  </si>
  <si>
    <t>Oklepková Lucia</t>
  </si>
  <si>
    <t>Tringela Martin</t>
  </si>
  <si>
    <t>00179663</t>
  </si>
  <si>
    <t>2025006</t>
  </si>
  <si>
    <t>50746316</t>
  </si>
  <si>
    <t>Swim warriors, M.R.Štefánika, 960 01 Zvolen</t>
  </si>
  <si>
    <t>2025198</t>
  </si>
  <si>
    <t>medaily na 3.kolo LM a SL a MSR DPP, Zlaté piesky Bratislava,6.9.2025, 48 sád + 120 ks stuha</t>
  </si>
  <si>
    <t>102025</t>
  </si>
  <si>
    <t>a - potápačské športy - bežné transfery</t>
  </si>
  <si>
    <t>251200001</t>
  </si>
  <si>
    <t>25SK008</t>
  </si>
  <si>
    <t>25PF0091</t>
  </si>
  <si>
    <t>250100205</t>
  </si>
  <si>
    <t>250100212</t>
  </si>
  <si>
    <t>25PF0092</t>
  </si>
  <si>
    <t>25PF0096</t>
  </si>
  <si>
    <t>25PF0089</t>
  </si>
  <si>
    <t>Telefonické služby 08/2025(8.8.-7.9.2025)</t>
  </si>
  <si>
    <t>Telefonické služby 09/2025(8.9.-7.10.2025)</t>
  </si>
  <si>
    <t>20250122</t>
  </si>
  <si>
    <t>webhosting Maxi 50GB+registrácia doménu zps-diving.sk, zps-diving.com</t>
  </si>
  <si>
    <t>46778888</t>
  </si>
  <si>
    <t>ferix s.r.o., Lúčna 1466/4, 054 01 Levoča</t>
  </si>
  <si>
    <t>20250468</t>
  </si>
  <si>
    <t>tlač diplomov, 200ks</t>
  </si>
  <si>
    <t>25PF0095</t>
  </si>
  <si>
    <t>3/ME/2025, 16/ME/2025</t>
  </si>
  <si>
    <t>refundácia nákladov na účastnícky poplatok na ME seniorov v PP, RP,BF 2025, Olsztyn, Poľsko, 900,-/osoba. Refundácia 1x tréner,2x športovej v plnej výške, 2x športovec  75% poplatku podľa dosiahnutých výsledkov</t>
  </si>
  <si>
    <t>Polski Zwiazek Pletwonurkowania, ul. Józefa Hallera2, 83-400 Koscierzyna, Poľsko, kluby: Swim Warriors, PCP Rak, ŠKPP Žralok</t>
  </si>
  <si>
    <t>25PF0093</t>
  </si>
  <si>
    <t>202563</t>
  </si>
  <si>
    <t>technické zabezpečenie a vodná záchranná služba na 3.kole LM a SL a MSR DPP, 6.9.2025, Zlaté piesky Bratislava</t>
  </si>
  <si>
    <t>2510688</t>
  </si>
  <si>
    <t>prenájom časti areálu Zlaté piesky, Zmluva č.197/2025/N zo dňa 4.9.2025 a Dodatok č.1/209, odvoz a likvidácia odpadu, vodné, stočné, celk.suma faktúry 934,79</t>
  </si>
  <si>
    <t>Správa telovýchovných a rekreačných zariadení hlavného mesta SR, Junácka 4, 861 04 Bratislava</t>
  </si>
  <si>
    <t>náhrada cestovného rozhodcu  na 3.kole LM a SL a  MSR DPP, 6.9.2025, Zlaté piesky, Baroš,Šovčík</t>
  </si>
  <si>
    <t>náhrada cestovného rozhodcu  na 3.kole LM a SL a  MSR DPP, 6.9.2025, Zlaté piesky, Rigóvá, Dukátová, Funtík</t>
  </si>
  <si>
    <t>Rigóvá Oľga</t>
  </si>
  <si>
    <t>náhrada cestovného rozhodcu  na 3.kole LM a SL a  MSR DPP, 6.9.2025, Zlaté piesky, Oklepková M.,Oklepková K.,Oklepková L.</t>
  </si>
  <si>
    <t>náhrada cestovného rozhodcu  na 3.kole LM a SL a  MSR DPP, 6.9.2025, Zlaté piesky, Bado</t>
  </si>
  <si>
    <t>náhrada cestovného rozhodcu  na 3.kole LM a SL a  MSR DPP, 6.9.2025, Zlaté piesky, Martinkovič</t>
  </si>
  <si>
    <t>92025</t>
  </si>
  <si>
    <t>príprava štartovacej listiny, spracovanie výsledkov, obsluha časomiery, zverejnenie výsledkov na internete, tlač diplomov, celk.suma faktúry 691,00, časť financovaná z dotácie BSK 2025</t>
  </si>
  <si>
    <t>náhrada straty času dobrovoľníka na 3.kole LM a SL a  MSR DPP, 6.9.2025, Zlaté piesky</t>
  </si>
  <si>
    <t>Šovcík Miloš</t>
  </si>
  <si>
    <t>Urbánová Erika</t>
  </si>
  <si>
    <t>20250388</t>
  </si>
  <si>
    <t>tlač samolepiek na medaily, 400ks , 3.kolo LM a SL a MSR DPP, 130ks, 6.9.2025,Zlaté piesky</t>
  </si>
  <si>
    <t>725010</t>
  </si>
  <si>
    <t>Fotodokumentácia, postprodukcia, propagácia, spracovanie správy z podujatia 3.kolo LM a SL a MSR DPP, 6.9.2025,Zlaté piesky</t>
  </si>
  <si>
    <t>2025270</t>
  </si>
  <si>
    <t>medaily na 4.kolo LM a SL , Ban.Bystrica ,18.10.2025, 96ks+ 60 ks stuha</t>
  </si>
  <si>
    <t>20250473</t>
  </si>
  <si>
    <t>20250470</t>
  </si>
  <si>
    <t>tlač samolepiek na medaily, 4.kolo LM a SL , Ban.Bystrica ,18.10.2025, 116ks</t>
  </si>
  <si>
    <t>202574</t>
  </si>
  <si>
    <t>príprava štartovacej listiny, spracovanie výsledkov, obsluha časomiery, zverejnenie výsledkov na internete, tlač diplomov, 4.kolo LM a SL, 18.10.2025,Ban.Bystrica</t>
  </si>
  <si>
    <t>20250469</t>
  </si>
  <si>
    <t>tlač samolepiek na medaily, 5.kolo LM a SL , Žilina ,8.11.2025, 112ks</t>
  </si>
  <si>
    <t>725013</t>
  </si>
  <si>
    <t>25030</t>
  </si>
  <si>
    <t>25031</t>
  </si>
  <si>
    <t>Mgr. Zuzana Žecová, Slaná dolina 80/15, 925 23 Jelka</t>
  </si>
  <si>
    <t>organizácia a techn.zabezpečenie 1. a 2. kola LM a SL, Trenčín+Žilina</t>
  </si>
  <si>
    <t>organizácia a techn.zabezpečenie M SR v PP, RP,BF 2025, Bratislava</t>
  </si>
  <si>
    <t>20251833</t>
  </si>
  <si>
    <t>Fotodokumentácia, postprodukcia, propagácia, spracovanie správy z podujatia 4.kolo LM a SL , 18.10.2025,Ban.Bystrica</t>
  </si>
  <si>
    <t>prenájom plav.bazéna na  4.kolo LM a SL , 18.10.2025,Ban.Bystrica</t>
  </si>
  <si>
    <t>36039225</t>
  </si>
  <si>
    <t>MBB a.s., ČSA 26, 974 01 Ban.Bystrica</t>
  </si>
  <si>
    <t>organizácia a techn.zabezpečenie 3. a 4. kola LM a SL, Zlaté piesky + Ban.Bystrica</t>
  </si>
  <si>
    <t>202578</t>
  </si>
  <si>
    <t>technické zabezpečenie na 5.kole LM a SL , Žilina ,8.11.2025</t>
  </si>
  <si>
    <t>technické zabezpečenie na 4.kole LM a SL , Ban.Bystrica ,18.10.2025</t>
  </si>
  <si>
    <t>122025</t>
  </si>
  <si>
    <t>príprava štartovacej listiny, spracovanie výsledkov, obsluha časomiery, zverejnenie výsledkov na internete, tlač diplomov, na 5.kole LM a SL , Žilina ,8.11.2025</t>
  </si>
  <si>
    <t>Fotodokumentácia, postprodukcia, propagácia, spracovanie správy z podujatia na 5.kole LM a SL , Žilina ,8.11.2025</t>
  </si>
  <si>
    <t>725014</t>
  </si>
  <si>
    <t>náhrada cestovného rozhodcu   na 5.kole LM a SL , Žilina ,8.11.2025, Baroš, Šovčík</t>
  </si>
  <si>
    <t>náhrada cestovného rozhodcu   na 5.kole LM a SL , Žilina ,8.11.2025, Bizoň</t>
  </si>
  <si>
    <t>Bizoň Martin</t>
  </si>
  <si>
    <t>náhrada cestovného rozhodcu   na 5.kole LM a SL , Žilina ,8.11.2025, Aly</t>
  </si>
  <si>
    <t>Aly Zuzana</t>
  </si>
  <si>
    <t>náhrada cestovného rozhodcu   na 5.kole LM a SL , Žilina ,8.11.2025, Tringela</t>
  </si>
  <si>
    <t>náhrada cestovného rozhodcu   na 5.kole LM a SL , Žilina ,8.11.2025, Oklepková M., Oklepková L. , Oklepková K.</t>
  </si>
  <si>
    <t>náhrada cestovného rozhodcu   na 5.kole LM a SL , Žilina ,8.11.2025, Pavlík, Pavlíková</t>
  </si>
  <si>
    <t>Pavlík Peter</t>
  </si>
  <si>
    <t>náhrada cestovného rozhodcu   na 5.kole LM a SL , Žilina ,8.11.2025, Seškárová</t>
  </si>
  <si>
    <t>náhrada cestovného rozhodcu   na 5.kole LM a SL , Žilina ,8.11.2025, Mavrák, Drusková</t>
  </si>
  <si>
    <t>46931317</t>
  </si>
  <si>
    <t>Správa športových zariadení mesta Žilina, s.r.o., Vysokoškolákov 1765/8, 010018 Žilina</t>
  </si>
  <si>
    <t>prenájom plav.bazéna na 11,5 hod, 5.kolo LM a SL, 8.11.2025, Žilina</t>
  </si>
  <si>
    <t>25102286</t>
  </si>
  <si>
    <t>2025286</t>
  </si>
  <si>
    <t>stuhy na medaily 70ks, na 5.kolo LM a SL ,8.11.2025, Žilina</t>
  </si>
  <si>
    <t>2025285</t>
  </si>
  <si>
    <t>6x športový pohár, 6x potlač plakiet pre víťazov Ligy mládeže a Slovenskej Ligy 2025</t>
  </si>
  <si>
    <t>25SK009</t>
  </si>
  <si>
    <t>25SK010</t>
  </si>
  <si>
    <t>25PF0108</t>
  </si>
  <si>
    <t>25PF0118</t>
  </si>
  <si>
    <t>25PF0116</t>
  </si>
  <si>
    <t>25PF0130</t>
  </si>
  <si>
    <t>25PF0107</t>
  </si>
  <si>
    <t>25PF0131</t>
  </si>
  <si>
    <t>25PF0138</t>
  </si>
  <si>
    <t>25PF0129</t>
  </si>
  <si>
    <t>25PF0109</t>
  </si>
  <si>
    <t>25PF0111</t>
  </si>
  <si>
    <t>25OZ0066</t>
  </si>
  <si>
    <t>25OZ0067</t>
  </si>
  <si>
    <t>25OZ0068</t>
  </si>
  <si>
    <t>25OZ0069</t>
  </si>
  <si>
    <t>25OZ0070</t>
  </si>
  <si>
    <t>25PF0112</t>
  </si>
  <si>
    <t>25OZ0080</t>
  </si>
  <si>
    <t>25OZ0078</t>
  </si>
  <si>
    <t>25OZ0084</t>
  </si>
  <si>
    <t>25OZ0086</t>
  </si>
  <si>
    <t>25OZ0087</t>
  </si>
  <si>
    <t>25OZ0088</t>
  </si>
  <si>
    <t>25OZ0089</t>
  </si>
  <si>
    <t>25OZ0090</t>
  </si>
  <si>
    <t>25OZ0082</t>
  </si>
  <si>
    <t>25OZ0092</t>
  </si>
  <si>
    <t>25OZ0091</t>
  </si>
  <si>
    <t>25OZ0079</t>
  </si>
  <si>
    <t>25OZ0076</t>
  </si>
  <si>
    <t>25OZ0085</t>
  </si>
  <si>
    <t>25OZ0083</t>
  </si>
  <si>
    <t>25OZ0077</t>
  </si>
  <si>
    <t>25OZ0081</t>
  </si>
  <si>
    <t>25PF0113</t>
  </si>
  <si>
    <t>25PF0117</t>
  </si>
  <si>
    <t>25PF0136</t>
  </si>
  <si>
    <t>25PF0133</t>
  </si>
  <si>
    <t>25PF0135</t>
  </si>
  <si>
    <t>25PF0137</t>
  </si>
  <si>
    <t>25PF0128</t>
  </si>
  <si>
    <t>25PF0125</t>
  </si>
  <si>
    <t>25PF0134</t>
  </si>
  <si>
    <t>25PF0151</t>
  </si>
  <si>
    <t>25PF0150</t>
  </si>
  <si>
    <t>25PF0148</t>
  </si>
  <si>
    <t>25OZ0101</t>
  </si>
  <si>
    <t>25OZ0121</t>
  </si>
  <si>
    <t>25OZ0122</t>
  </si>
  <si>
    <t>25OZ0119</t>
  </si>
  <si>
    <t>25OZ0118</t>
  </si>
  <si>
    <t>25OZ0117</t>
  </si>
  <si>
    <t>25OZ0116</t>
  </si>
  <si>
    <t>25OZ0115</t>
  </si>
  <si>
    <t>25PF0147</t>
  </si>
  <si>
    <t>25PF0146</t>
  </si>
  <si>
    <t>25PF0145</t>
  </si>
  <si>
    <t>25035</t>
  </si>
  <si>
    <t>Prenájom bazéna v mesiaci október 2025, suma na faktúre 2160,-</t>
  </si>
  <si>
    <t>100120250015</t>
  </si>
  <si>
    <t>Water Kings, refundácia nákladov na rozvoj talentovanej mládeže, zmluva, zmluva č.2025/CTM/12,suma 94,20 eur</t>
  </si>
  <si>
    <t>4112500005</t>
  </si>
  <si>
    <t>Prenájom bazéna v mesiaci október 2025, celk.suma 2160,-</t>
  </si>
  <si>
    <t>25PF0143</t>
  </si>
  <si>
    <t>MBB a.s.Banská Bystrica</t>
  </si>
  <si>
    <t>prenájom dráh plaveckého bazéna apríl 2025,celk.suma 594,-, časť refundovaná 11.7.2025</t>
  </si>
  <si>
    <t>20250911</t>
  </si>
  <si>
    <t>Water Kings, refundácia nákladov na šport mládeže do 23 rokov cez kluby, zmluva č.2025/23/12, 2.splátka suma 1355,76 eur</t>
  </si>
  <si>
    <t>Water Kings, Na Štepnici 2538/5, 960 01 Zvolen</t>
  </si>
  <si>
    <t>55191223</t>
  </si>
  <si>
    <t>prenájom dráh plaveckého bazéna apríl 2025, celk.suma 594,-, časť refundovaná aj 26.11.2025</t>
  </si>
  <si>
    <t>25PF0098</t>
  </si>
  <si>
    <t>prenájom dráh plaveckého bazéna marec 2025</t>
  </si>
  <si>
    <t>20250613</t>
  </si>
  <si>
    <t>Water Kings, refundácia nákladov na šport mládeže do 23 rokov cez kluby, zmluva č.2025/23/12, 1.splátka suma 1224,49 eur</t>
  </si>
  <si>
    <t>4112500003</t>
  </si>
  <si>
    <t>Water Dragons Senec, Javorová 5294/11, 903 01 Senec</t>
  </si>
  <si>
    <t>55142737</t>
  </si>
  <si>
    <t>prenájom plaveckej dráhy 10/25, suma na faktúre 1296,-</t>
  </si>
  <si>
    <t>5020254839</t>
  </si>
  <si>
    <t>25PF0142</t>
  </si>
  <si>
    <t>Water Dragons Senec, refundácia nákladov na rozvoj talentovanej mládeže, zmluva č.2025/CTM/11, suma 697,54</t>
  </si>
  <si>
    <t>prenájom plaveckej dráhy 06/25, suma na faktúre 3152,-</t>
  </si>
  <si>
    <t>4202506007</t>
  </si>
  <si>
    <t>25PF0144</t>
  </si>
  <si>
    <t>platba kartou v kamennej predajni</t>
  </si>
  <si>
    <t>725</t>
  </si>
  <si>
    <t>monoplutvy,6 ks</t>
  </si>
  <si>
    <t>ALP-SZ1-1064324</t>
  </si>
  <si>
    <t>ŠK Kraken, refundácia nákladov na šport mládeže do 23 rokov cez kluby, zmluva č.2025/23/10, suma 679,01 eur</t>
  </si>
  <si>
    <t>20252310,1</t>
  </si>
  <si>
    <t>Prenájom bazéna 09/2025</t>
  </si>
  <si>
    <t>100120250006</t>
  </si>
  <si>
    <t>Vodný svet Zvolena, refundácia nákladov na rozvoj talentovanej mládeže, zmluva č.2025/CTM/09, suma 332,11 eur</t>
  </si>
  <si>
    <t>20250005</t>
  </si>
  <si>
    <t>Prenájom bazéna 10/2025</t>
  </si>
  <si>
    <t>100120250017</t>
  </si>
  <si>
    <t>Vodný svet Zvolena, refundácia nákladov na šport mládeže do 23 rokov cez kluby, zmluva č.2025/23/09, 2.splátka, suma 1050,39 eur</t>
  </si>
  <si>
    <t>Refundácia nákladov na športovú prípravu sekcie Freediving 2025</t>
  </si>
  <si>
    <t>Refundácia nákladov na športovú prípravu sekcie Freediving 2025, No limit freedivers, suma 272,73</t>
  </si>
  <si>
    <t>2500134</t>
  </si>
  <si>
    <t>prenájom bazéna 02/2025</t>
  </si>
  <si>
    <t>Refundácia nákladov na športovú prípravu sekcie Freediving 2025, Apnea Nautica, suma 1227,27</t>
  </si>
  <si>
    <t>2400490</t>
  </si>
  <si>
    <t>20.2.2025</t>
  </si>
  <si>
    <t>prenájom bazénových dráh</t>
  </si>
  <si>
    <t>2500068</t>
  </si>
  <si>
    <t>13.2.2025</t>
  </si>
  <si>
    <t>2500140</t>
  </si>
  <si>
    <t>3.4.2025</t>
  </si>
  <si>
    <t>2500183</t>
  </si>
  <si>
    <t>2.6.2025</t>
  </si>
  <si>
    <t>organizácia a techn.zabezpečenie 5. kola LM a SL, Žilina</t>
  </si>
  <si>
    <t>organizácia a techn.zabezpečenie 1.kola LM a SL 2026</t>
  </si>
  <si>
    <t>25038</t>
  </si>
  <si>
    <t>25PF0155</t>
  </si>
  <si>
    <t>25PF0172</t>
  </si>
  <si>
    <t>25PF0165</t>
  </si>
  <si>
    <t>25PF0156</t>
  </si>
  <si>
    <t>25PF0157</t>
  </si>
  <si>
    <t>20260032</t>
  </si>
  <si>
    <t>tlač nálepiek na šnorchle s číslami na DPP + odlišovacie pásiky na vyraďovacie preteky 150m, celk. Suma na faktúre 287,82 - rozdelene do 2 vyúčtovacích súborov za r.2025</t>
  </si>
  <si>
    <t>Martin Remenec</t>
  </si>
  <si>
    <t>Peter Pavlík</t>
  </si>
  <si>
    <t>Marián Bado</t>
  </si>
  <si>
    <t>náhrada cestovného rozhodcu   na 1.kole LM a SL , Ban.Bystrica ,7.2.2026, K.Sečkárová</t>
  </si>
  <si>
    <t>Katarína Sečkárová</t>
  </si>
  <si>
    <t>Peter Baroš</t>
  </si>
  <si>
    <t>náhrada cestovného rozhodcu   na 1.kole LM a SL , Ban.Bystrica ,7.2.2026, P.Baroš, M.Šovčik</t>
  </si>
  <si>
    <t>náhrada cestovného rozhodcu   na 1.kole LM a SL , Ban.Bystrica ,7.2.2026, M.Bado, M.Funtík</t>
  </si>
  <si>
    <t>náhrada cestovného rozhodcu   na 1.kole LM a SL , Ban.Bystrica ,7.2.2026, P.Pavlík, Z,Pavlíková, E.Masár</t>
  </si>
  <si>
    <t>náhrada cestovného rozhodcu   na 1.kole LM a SL , Ban.Bystrica ,7.2.2026, M.Remenec, L.Dukátová</t>
  </si>
  <si>
    <t>náhrada cestovného rozhodcu   na 1.kole LM a SL , Ban.Bystrica ,7.2.2026, Ľ.Tóthová</t>
  </si>
  <si>
    <t>Ľudmila Tóthová</t>
  </si>
  <si>
    <t>náhrada cestovného rozhodcu   na 1.kole LM a SL , Ban.Bystrica ,7.2.2026, B.Boboková</t>
  </si>
  <si>
    <t>Barbora Boboková</t>
  </si>
  <si>
    <t>technické zabezpečenie   na 1.kole LM a SL , Ban.Bystrica ,7.2.2026,</t>
  </si>
  <si>
    <t>202604</t>
  </si>
  <si>
    <t>náhrada straty času dobrovoľníka na 1.kole LM a SL , Ban.Bystrica ,7.2.2026,</t>
  </si>
  <si>
    <t>26004</t>
  </si>
  <si>
    <t>1. Názov podujatia: 1.kolo LM a SL 2026                                             Miesto konania: plaváreň Ban.Bystrica                      Termín: 7.2.2026 , počet účastníkov: 161 pretekárov, 27 realizačný tím</t>
  </si>
  <si>
    <t>Marián Martinkovič</t>
  </si>
  <si>
    <t>Miroslav Mavrák</t>
  </si>
  <si>
    <t>Miroslava Oklepková</t>
  </si>
  <si>
    <t>Marek Funtík</t>
  </si>
  <si>
    <t>Lucia Dukátová</t>
  </si>
  <si>
    <t>Katarína Oklepková</t>
  </si>
  <si>
    <t>Stanislava Drusková</t>
  </si>
  <si>
    <t>Natália Žecová</t>
  </si>
  <si>
    <t>Zuzana Pavlíková</t>
  </si>
  <si>
    <t>Lucia Oklepková</t>
  </si>
  <si>
    <t>Miloš Šovčík</t>
  </si>
  <si>
    <t>príprava štartovacej listiny, spracovanie výsledkov, obsluha časomiery, zverejnenie výsledkov na internete, tlač diplomov, 1.kole LM a SL , Ban.Bystrica ,7.2.2026</t>
  </si>
  <si>
    <t>12026</t>
  </si>
  <si>
    <t>20260326</t>
  </si>
  <si>
    <t>25PF0174</t>
  </si>
  <si>
    <t>26PF0018</t>
  </si>
  <si>
    <t>26PF0013</t>
  </si>
  <si>
    <t>26OZ0006</t>
  </si>
  <si>
    <t>26OZ0008</t>
  </si>
  <si>
    <t>26OZ0007</t>
  </si>
  <si>
    <t>26OZ0009</t>
  </si>
  <si>
    <t>26OZ0010</t>
  </si>
  <si>
    <t>26OZ0011</t>
  </si>
  <si>
    <t>26OZ0012</t>
  </si>
  <si>
    <t>26PF0014</t>
  </si>
  <si>
    <t>26OZ0005</t>
  </si>
  <si>
    <t>26PF0015</t>
  </si>
  <si>
    <t>26PF0017</t>
  </si>
  <si>
    <t>25OZ0142</t>
  </si>
  <si>
    <t>25OZ0144</t>
  </si>
  <si>
    <t>1. Názov podujatia: 1.kolo LM a SL                                              Miesto konania: plaváreň Trenčín                       Termín: 15.2.2025 , počet účastníkov: 143 pretekárov, 30 realizačný tím</t>
  </si>
  <si>
    <t>25PF0013</t>
  </si>
  <si>
    <t>20250020</t>
  </si>
  <si>
    <t>37920413</t>
  </si>
  <si>
    <t>Mestské hospodárstvo a správa lesov, m.r.o. Trenčín</t>
  </si>
  <si>
    <t>prenájom bazéna na 11 hod., 15.2.2025, Trenčín, celk.suma 1870,- Eur, časť vyúčtovaná v r. 2024</t>
  </si>
  <si>
    <t>prenájom plav.bazéna na  1.kolo LM a SL , 7.2.2026,Ban.Bystrica, celk.suma na faktúre 2880,-, zvyšok vyúčtované v PUŠ 2026</t>
  </si>
  <si>
    <t>Názov podujatia: 5.kolo LM a SL    Miesto konania:Plaváreň Žilina                     Termín: 8.11.2025 , počet účastníkov:   151 pretekárov, 28 realizačný tím</t>
  </si>
  <si>
    <t>Názov podujatia: ME seniorov finswimming                                              Miesto konania: Olsztyn, Poľsko                    Termín: 15.7. - 21.7.2025 , počet účastníkov:8x reprezentant, 1x tréner</t>
  </si>
  <si>
    <t>trénerské zabezpečenie repre.výjazdu na ME seniorov - Olsztyn, Poľsko, 15.-21.7.2025, 7 dní*40,-/deň</t>
  </si>
  <si>
    <t>Názov podujatia: 4.kolo LM a SL    Miesto konania:Plaváreň Štiavničky, Banská Bystrica                     Termín: 18.10.2025 , počet účastníkov:   160 pretekárov, 30x realizačný tím</t>
  </si>
  <si>
    <t>Water Dragons Senec, refundácia nákladov na šport mládeže do 23 rokov cez kluby, zmluva č.2025/23/11, 2.splátka suma 2406,15 eur</t>
  </si>
  <si>
    <t>37891952</t>
  </si>
  <si>
    <t>Vodný svet Zvolena o.z., Gorkého 760/14, 962 31 Sliač</t>
  </si>
  <si>
    <t>53314662</t>
  </si>
  <si>
    <t>Športový klub Kraken,Rákoš 9385/7, 960 01 Zvolen</t>
  </si>
  <si>
    <t>51581414</t>
  </si>
  <si>
    <t>No limit freedivers, Bazová 3272/112, Chorvátsky Grob 900 25</t>
  </si>
  <si>
    <t>54130743</t>
  </si>
  <si>
    <t>Klub nádychového potápania Apnea Nautica, Záhumenská 3589/22C, 900 31 Stupava</t>
  </si>
  <si>
    <t>Mgr. Zuzana Žecová, zps@zps-diving.sk, 0918 737 877</t>
  </si>
  <si>
    <t>Názov podujatia: 3.kolo LM a SL a MSR DPP     Miesto konania: Zlaté piesky Bratislava           Termín: 6.9.2025 ,       počet účastníkov:   74 pretekárov,  25 realizačný tím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</si>
</sst>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sz val="10"/>
      <name val="Calibri"/>
      <family val="2"/>
      <charset val="238"/>
    </font>
  </fonts>
  <fills count="1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
      <patternFill patternType="solid">
        <fgColor rgb="FFFFFFFF"/>
        <bgColor rgb="FFFFFFFF"/>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cellStyleXfs>
  <cellXfs count="383">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49" fontId="8" fillId="3" borderId="0" xfId="0" applyNumberFormat="1" applyFont="1" applyFill="1" applyAlignment="1" applyProtection="1">
      <alignment vertical="top" wrapText="1"/>
      <protection locked="0"/>
    </xf>
    <xf numFmtId="4" fontId="8" fillId="3" borderId="0" xfId="0" applyNumberFormat="1" applyFont="1" applyFill="1" applyAlignment="1" applyProtection="1">
      <alignment vertical="top"/>
      <protection locked="0"/>
    </xf>
    <xf numFmtId="49" fontId="54" fillId="17" borderId="1" xfId="0" applyNumberFormat="1" applyFont="1" applyFill="1" applyBorder="1" applyAlignment="1">
      <alignment vertical="top" wrapText="1"/>
    </xf>
    <xf numFmtId="49" fontId="8" fillId="3" borderId="1" xfId="0" applyNumberFormat="1" applyFont="1" applyFill="1" applyBorder="1" applyAlignment="1" applyProtection="1">
      <alignment vertical="top" wrapText="1"/>
      <protection locked="0"/>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1" xr:uid="{9071B3F3-28FC-4CD1-B549-875C62B14CA2}"/>
    <cellStyle name="Hypertextové prepojenie 2" xfId="2" xr:uid="{D5F57455-7D66-47F9-BEF0-3128CE897D4B}"/>
    <cellStyle name="Normal" xfId="0" builtinId="0"/>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 name="normálne_Doklady" xfId="31" xr:uid="{C66D32F4-25FA-4236-845D-E6FAA44F6292}"/>
  </cellStyles>
  <dxfs count="96">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dxf>
    <dxf>
      <fill>
        <patternFill patternType="solid">
          <fgColor rgb="FFFFFFCC"/>
          <bgColor rgb="FFFFFFCC"/>
        </patternFill>
      </fill>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dxf>
    <dxf>
      <fill>
        <patternFill patternType="solid">
          <fgColor rgb="FFFFFFCC"/>
          <bgColor rgb="FFFFFFCC"/>
        </patternFill>
      </fill>
    </dxf>
    <dxf>
      <fill>
        <patternFill patternType="solid">
          <fgColor rgb="FFFFFFCC"/>
          <bgColor rgb="FFFFFFCC"/>
        </patternFill>
      </fill>
    </dxf>
    <dxf>
      <fill>
        <patternFill patternType="solid">
          <fgColor rgb="FFFFFFCC"/>
          <bgColor rgb="FFFFFFCC"/>
        </patternFill>
      </fill>
    </dxf>
    <dxf>
      <fill>
        <patternFill patternType="solid">
          <fgColor rgb="FFFFFFCC"/>
          <bgColor rgb="FFFFFFCC"/>
        </patternFill>
      </fill>
    </dxf>
    <dxf>
      <fill>
        <patternFill patternType="solid">
          <fgColor rgb="FFFFFFCC"/>
          <bgColor rgb="FFFFFFCC"/>
        </patternFill>
      </fill>
    </dxf>
    <dxf>
      <fill>
        <patternFill patternType="solid">
          <fgColor rgb="FFFFFFCC"/>
          <bgColor rgb="FFFFFFCC"/>
        </patternFill>
      </fill>
    </dxf>
    <dxf>
      <fill>
        <patternFill patternType="solid">
          <fgColor rgb="FFFFFFCC"/>
          <bgColor rgb="FFFFFFCC"/>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84" val="6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16" zoomScaleNormal="100" workbookViewId="0"/>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65" customHeight="1" x14ac:dyDescent="0.25">
      <c r="A1" s="308" t="s">
        <v>0</v>
      </c>
      <c r="C1" s="327"/>
      <c r="D1" s="327"/>
    </row>
    <row r="2" spans="1:4" s="18" customFormat="1" ht="19.350000000000001"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1356</v>
      </c>
      <c r="C6" s="205"/>
      <c r="D6" s="205"/>
    </row>
    <row r="7" spans="1:4" s="18" customFormat="1" ht="15" customHeight="1" x14ac:dyDescent="0.25">
      <c r="A7" s="296" t="s">
        <v>4</v>
      </c>
      <c r="C7" s="205"/>
      <c r="D7" s="205"/>
    </row>
    <row r="8" spans="1:4" s="18" customFormat="1" ht="15" customHeight="1" x14ac:dyDescent="0.25">
      <c r="A8" s="269" t="s">
        <v>1357</v>
      </c>
      <c r="C8" s="205"/>
      <c r="D8" s="205"/>
    </row>
    <row r="9" spans="1:4" s="18" customFormat="1" ht="15" customHeight="1" x14ac:dyDescent="0.25">
      <c r="A9" s="269" t="s">
        <v>1358</v>
      </c>
      <c r="C9" s="205"/>
      <c r="D9" s="205"/>
    </row>
    <row r="10" spans="1:4" s="18" customFormat="1" ht="15.75" customHeight="1" x14ac:dyDescent="0.25">
      <c r="A10" s="296" t="s">
        <v>1359</v>
      </c>
      <c r="C10" s="205"/>
      <c r="D10" s="205"/>
    </row>
    <row r="11" spans="1:4" s="18" customFormat="1" ht="42.75" customHeight="1" x14ac:dyDescent="0.25">
      <c r="A11" s="296" t="s">
        <v>1360</v>
      </c>
      <c r="C11" s="205"/>
      <c r="D11" s="205"/>
    </row>
    <row r="12" spans="1:4" s="18" customFormat="1" ht="20.399999999999999" customHeight="1" x14ac:dyDescent="0.25">
      <c r="A12" s="304" t="s">
        <v>1379</v>
      </c>
      <c r="C12" s="205"/>
      <c r="D12" s="205"/>
    </row>
    <row r="13" spans="1:4" s="18" customFormat="1" ht="23.4" customHeight="1" x14ac:dyDescent="0.25">
      <c r="A13" s="309"/>
      <c r="C13" s="205"/>
      <c r="D13" s="205"/>
    </row>
    <row r="14" spans="1:4" s="18" customFormat="1" ht="17.399999999999999" x14ac:dyDescent="0.25">
      <c r="A14" s="310" t="s">
        <v>5</v>
      </c>
      <c r="C14" s="205"/>
      <c r="D14" s="205"/>
    </row>
    <row r="15" spans="1:4" ht="16.350000000000001" customHeight="1" x14ac:dyDescent="0.25">
      <c r="A15" s="127"/>
      <c r="C15" s="21"/>
    </row>
    <row r="16" spans="1:4" ht="316.8" x14ac:dyDescent="0.25">
      <c r="A16" s="298" t="s">
        <v>6</v>
      </c>
      <c r="C16" s="21"/>
    </row>
    <row r="17" spans="1:4" ht="17.399999999999999" customHeight="1" x14ac:dyDescent="0.25">
      <c r="A17" s="21"/>
      <c r="C17" s="21"/>
    </row>
    <row r="18" spans="1:4" ht="226.35" customHeight="1" x14ac:dyDescent="0.25">
      <c r="A18" s="298" t="s">
        <v>7</v>
      </c>
      <c r="B18" s="257"/>
      <c r="C18" s="21"/>
    </row>
    <row r="19" spans="1:4" ht="30.6" customHeight="1" x14ac:dyDescent="0.25">
      <c r="A19" s="21"/>
      <c r="B19" s="257"/>
      <c r="C19" s="21"/>
    </row>
    <row r="20" spans="1:4" ht="26.25" customHeight="1" x14ac:dyDescent="0.25">
      <c r="A20" s="299" t="s">
        <v>8</v>
      </c>
      <c r="C20" s="21"/>
    </row>
    <row r="21" spans="1:4" ht="39.6" x14ac:dyDescent="0.25">
      <c r="A21" s="19" t="s">
        <v>9</v>
      </c>
      <c r="C21" s="328"/>
      <c r="D21" s="328"/>
    </row>
    <row r="22" spans="1:4" x14ac:dyDescent="0.25">
      <c r="C22" s="329"/>
      <c r="D22" s="328"/>
    </row>
    <row r="23" spans="1:4" ht="66" x14ac:dyDescent="0.25">
      <c r="A23" s="23" t="s">
        <v>1380</v>
      </c>
      <c r="C23" s="255"/>
      <c r="D23" s="256"/>
    </row>
    <row r="24" spans="1:4" ht="12.75" customHeight="1" x14ac:dyDescent="0.25">
      <c r="C24" s="325"/>
      <c r="D24" s="326"/>
    </row>
    <row r="25" spans="1:4" ht="29.4" customHeight="1" x14ac:dyDescent="0.25">
      <c r="A25" s="23" t="s">
        <v>10</v>
      </c>
    </row>
    <row r="26" spans="1:4" ht="13.65"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1361</v>
      </c>
    </row>
    <row r="32" spans="1:4" ht="12.6" customHeight="1" x14ac:dyDescent="0.25"/>
    <row r="33" spans="1:3" ht="15.75" customHeight="1" x14ac:dyDescent="0.25">
      <c r="A33" s="19" t="s">
        <v>1362</v>
      </c>
    </row>
    <row r="34" spans="1:3" ht="12.6" customHeight="1" x14ac:dyDescent="0.25"/>
    <row r="35" spans="1:3" ht="52.8" x14ac:dyDescent="0.25">
      <c r="A35" s="19" t="s">
        <v>1364</v>
      </c>
    </row>
    <row r="36" spans="1:3" ht="12" customHeight="1" x14ac:dyDescent="0.25"/>
    <row r="37" spans="1:3" ht="26.4" x14ac:dyDescent="0.25">
      <c r="A37" s="271" t="s">
        <v>1363</v>
      </c>
    </row>
    <row r="39" spans="1:3" ht="79.2" x14ac:dyDescent="0.25">
      <c r="A39" s="23" t="s">
        <v>1365</v>
      </c>
    </row>
    <row r="40" spans="1:3" ht="12.75" customHeight="1" x14ac:dyDescent="0.25"/>
    <row r="41" spans="1:3" ht="26.4" x14ac:dyDescent="0.25">
      <c r="A41" s="19" t="s">
        <v>13</v>
      </c>
    </row>
    <row r="42" spans="1:3" ht="12.75" customHeight="1" x14ac:dyDescent="0.25"/>
    <row r="43" spans="1:3" ht="81.75" customHeight="1" x14ac:dyDescent="0.25">
      <c r="A43" s="294" t="s">
        <v>14</v>
      </c>
      <c r="C43" s="22"/>
    </row>
    <row r="44" spans="1:3" ht="64.5" customHeight="1" x14ac:dyDescent="0.25">
      <c r="A44" s="300" t="s">
        <v>1366</v>
      </c>
      <c r="C44" s="22"/>
    </row>
    <row r="45" spans="1:3" ht="12.75" customHeight="1" x14ac:dyDescent="0.25">
      <c r="A45" s="293"/>
      <c r="C45" s="22"/>
    </row>
    <row r="46" spans="1:3" ht="41.4" customHeight="1" x14ac:dyDescent="0.25">
      <c r="A46" s="301" t="s">
        <v>15</v>
      </c>
      <c r="C46" s="22"/>
    </row>
    <row r="47" spans="1:3" ht="11.4" customHeight="1" x14ac:dyDescent="0.25"/>
    <row r="48" spans="1:3" x14ac:dyDescent="0.25">
      <c r="A48" s="302" t="s">
        <v>1367</v>
      </c>
    </row>
    <row r="49" spans="1:1" ht="12" customHeight="1" x14ac:dyDescent="0.25"/>
    <row r="50" spans="1:1" ht="39.6" x14ac:dyDescent="0.25">
      <c r="A50" s="19" t="s">
        <v>1368</v>
      </c>
    </row>
    <row r="51" spans="1:1" ht="12.75" customHeight="1" x14ac:dyDescent="0.25"/>
    <row r="52" spans="1:1" ht="79.2" x14ac:dyDescent="0.25">
      <c r="A52" s="19" t="s">
        <v>1369</v>
      </c>
    </row>
    <row r="53" spans="1:1" ht="12.75" customHeight="1" x14ac:dyDescent="0.25"/>
    <row r="54" spans="1:1" ht="39.6" x14ac:dyDescent="0.25">
      <c r="A54" s="19" t="s">
        <v>1370</v>
      </c>
    </row>
    <row r="56" spans="1:1" x14ac:dyDescent="0.25">
      <c r="A56" s="19" t="s">
        <v>16</v>
      </c>
    </row>
    <row r="58" spans="1:1" x14ac:dyDescent="0.25">
      <c r="A58" s="19" t="s">
        <v>17</v>
      </c>
    </row>
    <row r="60" spans="1:1" ht="121.65" customHeight="1" x14ac:dyDescent="0.25">
      <c r="A60" s="23" t="s">
        <v>1371</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1372</v>
      </c>
    </row>
    <row r="66" spans="1:1" ht="93.6" customHeight="1" x14ac:dyDescent="0.25">
      <c r="A66" s="23" t="s">
        <v>20</v>
      </c>
    </row>
    <row r="68" spans="1:1" ht="17.399999999999999" x14ac:dyDescent="0.25">
      <c r="A68" s="258" t="s">
        <v>21</v>
      </c>
    </row>
    <row r="70" spans="1:1" ht="174.6" customHeight="1" x14ac:dyDescent="0.25">
      <c r="A70" s="259" t="s">
        <v>22</v>
      </c>
    </row>
    <row r="71" spans="1:1" ht="13.35" customHeight="1" x14ac:dyDescent="0.25">
      <c r="A71" s="259"/>
    </row>
    <row r="72" spans="1:1" ht="173.4" customHeight="1" x14ac:dyDescent="0.25">
      <c r="A72" s="311" t="s">
        <v>1390</v>
      </c>
    </row>
    <row r="73" spans="1:1" ht="39.6" x14ac:dyDescent="0.25">
      <c r="A73" s="23" t="s">
        <v>1391</v>
      </c>
    </row>
    <row r="74" spans="1:1" x14ac:dyDescent="0.25">
      <c r="A74" s="25" t="s">
        <v>23</v>
      </c>
    </row>
    <row r="75" spans="1:1" ht="61.65"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5"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1381</v>
      </c>
    </row>
    <row r="96" spans="1:2" x14ac:dyDescent="0.25">
      <c r="A96" s="23"/>
    </row>
    <row r="97" spans="1:4" x14ac:dyDescent="0.25">
      <c r="A97" s="260" t="s">
        <v>40</v>
      </c>
    </row>
    <row r="98" spans="1:4" ht="68.400000000000006" customHeight="1" x14ac:dyDescent="0.25">
      <c r="A98" s="23" t="s">
        <v>1382</v>
      </c>
    </row>
    <row r="99" spans="1:4" x14ac:dyDescent="0.25">
      <c r="A99" s="23"/>
    </row>
    <row r="100" spans="1:4" x14ac:dyDescent="0.25">
      <c r="A100" s="260" t="s">
        <v>41</v>
      </c>
    </row>
    <row r="101" spans="1:4" ht="79.2" x14ac:dyDescent="0.25">
      <c r="A101" s="23" t="s">
        <v>1383</v>
      </c>
    </row>
    <row r="102" spans="1:4" x14ac:dyDescent="0.25">
      <c r="A102" s="23"/>
    </row>
    <row r="103" spans="1:4" x14ac:dyDescent="0.25">
      <c r="A103" s="297" t="s">
        <v>42</v>
      </c>
    </row>
    <row r="104" spans="1:4" ht="52.8" x14ac:dyDescent="0.25">
      <c r="A104" s="23" t="s">
        <v>1384</v>
      </c>
    </row>
    <row r="105" spans="1:4" x14ac:dyDescent="0.25">
      <c r="A105" s="23"/>
      <c r="B105" s="20" t="s">
        <v>43</v>
      </c>
    </row>
    <row r="106" spans="1:4" x14ac:dyDescent="0.25">
      <c r="A106" s="260" t="s">
        <v>44</v>
      </c>
    </row>
    <row r="107" spans="1:4" ht="71.25" customHeight="1" x14ac:dyDescent="0.25">
      <c r="A107" s="19" t="s">
        <v>1385</v>
      </c>
    </row>
    <row r="108" spans="1:4" ht="39.6" x14ac:dyDescent="0.25">
      <c r="A108" s="19" t="s">
        <v>1375</v>
      </c>
    </row>
    <row r="109" spans="1:4" ht="26.4" x14ac:dyDescent="0.25">
      <c r="A109" s="19" t="s">
        <v>45</v>
      </c>
    </row>
    <row r="110" spans="1:4" ht="10.5" customHeight="1" x14ac:dyDescent="0.25">
      <c r="D110" s="20" t="s">
        <v>43</v>
      </c>
    </row>
    <row r="111" spans="1:4" ht="99.75" customHeight="1" x14ac:dyDescent="0.25">
      <c r="A111" s="23" t="s">
        <v>1374</v>
      </c>
    </row>
    <row r="112" spans="1:4" ht="26.4" x14ac:dyDescent="0.25">
      <c r="A112" s="19" t="s">
        <v>1373</v>
      </c>
    </row>
    <row r="114" spans="1:2" ht="184.8" x14ac:dyDescent="0.25">
      <c r="A114" s="23" t="s">
        <v>1386</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1387</v>
      </c>
    </row>
    <row r="128" spans="1:2" ht="12.75" customHeight="1" x14ac:dyDescent="0.25">
      <c r="A128" s="307" t="s">
        <v>23</v>
      </c>
    </row>
    <row r="129" spans="1:1" ht="15.75" customHeight="1" x14ac:dyDescent="0.25">
      <c r="A129" s="306" t="s">
        <v>55</v>
      </c>
    </row>
    <row r="130" spans="1:1" ht="12.75" customHeight="1" x14ac:dyDescent="0.25">
      <c r="A130" s="23"/>
    </row>
    <row r="131" spans="1:1" x14ac:dyDescent="0.25">
      <c r="A131" s="297" t="s">
        <v>56</v>
      </c>
    </row>
    <row r="132" spans="1:1" ht="40.65" customHeight="1" x14ac:dyDescent="0.25">
      <c r="A132" s="23" t="s">
        <v>1376</v>
      </c>
    </row>
    <row r="133" spans="1:1" ht="61.5" customHeight="1" x14ac:dyDescent="0.25">
      <c r="A133" s="303" t="s">
        <v>1388</v>
      </c>
    </row>
    <row r="134" spans="1:1" x14ac:dyDescent="0.25">
      <c r="A134" s="260" t="s">
        <v>1389</v>
      </c>
    </row>
    <row r="135" spans="1:1" ht="105.6" x14ac:dyDescent="0.25">
      <c r="A135" s="303" t="s">
        <v>1377</v>
      </c>
    </row>
    <row r="136" spans="1:1" x14ac:dyDescent="0.25">
      <c r="A136"/>
    </row>
    <row r="137" spans="1:1" ht="71.400000000000006" customHeight="1" x14ac:dyDescent="0.25">
      <c r="A137" s="302" t="s">
        <v>1378</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30" t="s">
        <v>57</v>
      </c>
      <c r="B1" s="330"/>
      <c r="C1" s="330"/>
      <c r="D1" s="330"/>
      <c r="E1" s="330"/>
      <c r="F1" s="330"/>
      <c r="G1" s="330"/>
      <c r="H1" s="330"/>
      <c r="I1" s="52"/>
      <c r="J1" s="37"/>
    </row>
    <row r="2" spans="1:11" ht="15.6" x14ac:dyDescent="0.3">
      <c r="A2" s="336" t="s">
        <v>58</v>
      </c>
      <c r="B2" s="336"/>
      <c r="C2" s="336"/>
      <c r="D2" s="336"/>
      <c r="E2" s="336"/>
      <c r="F2" s="336"/>
      <c r="G2" s="336"/>
      <c r="H2" s="334" t="str">
        <f>+Doklady!I100</f>
        <v>V2</v>
      </c>
      <c r="I2" s="334"/>
    </row>
    <row r="3" spans="1:11" ht="13.8" x14ac:dyDescent="0.25">
      <c r="A3" s="40"/>
      <c r="B3" s="40"/>
      <c r="C3" s="40"/>
      <c r="D3" s="40"/>
      <c r="E3" s="40"/>
      <c r="F3" s="40"/>
      <c r="G3" s="40"/>
      <c r="H3" s="335">
        <f>+Doklady!I101</f>
        <v>45887</v>
      </c>
      <c r="I3" s="335"/>
    </row>
    <row r="4" spans="1:11" ht="15.75" customHeight="1" x14ac:dyDescent="0.25">
      <c r="A4" s="41" t="s">
        <v>59</v>
      </c>
      <c r="B4" s="331" t="s">
        <v>60</v>
      </c>
      <c r="C4" s="332"/>
      <c r="D4" s="332"/>
      <c r="E4" s="333"/>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95" priority="2" stopIfTrue="1">
      <formula>$A78&lt;&gt;""</formula>
    </cfRule>
  </conditionalFormatting>
  <conditionalFormatting sqref="A8:I76 I78">
    <cfRule type="expression" dxfId="94" priority="7" stopIfTrue="1">
      <formula>$A8&lt;&gt;""</formula>
    </cfRule>
  </conditionalFormatting>
  <conditionalFormatting sqref="B78:H2888">
    <cfRule type="expression" dxfId="93" priority="3" stopIfTrue="1">
      <formula>$A78&lt;&gt;""</formula>
    </cfRule>
  </conditionalFormatting>
  <conditionalFormatting sqref="D2886:D2913">
    <cfRule type="expression" dxfId="92"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39" t="s">
        <v>311</v>
      </c>
      <c r="B1" s="340"/>
      <c r="C1" s="174">
        <v>45688</v>
      </c>
      <c r="D1" s="26"/>
      <c r="G1" s="252">
        <v>45688</v>
      </c>
    </row>
    <row r="2" spans="1:7" ht="13.8" x14ac:dyDescent="0.25">
      <c r="A2" s="28"/>
      <c r="B2" s="28"/>
      <c r="G2" s="252">
        <v>45716</v>
      </c>
    </row>
    <row r="3" spans="1:7" ht="13.8" x14ac:dyDescent="0.25">
      <c r="A3" s="30" t="s">
        <v>312</v>
      </c>
      <c r="B3" s="337" t="str">
        <f>INDEX(Adr!B:B,Doklady!B102+1)</f>
        <v>Zväz potápačov Slovenska</v>
      </c>
      <c r="C3" s="337"/>
      <c r="D3" s="337"/>
      <c r="G3" s="252">
        <v>45747</v>
      </c>
    </row>
    <row r="4" spans="1:7" ht="13.8" x14ac:dyDescent="0.25">
      <c r="A4" s="30" t="s">
        <v>313</v>
      </c>
      <c r="B4" s="29" t="str">
        <f>RIGHT("0000"&amp;INDEX(Adr!A:A,Doklady!B102+1),8)</f>
        <v>00585319</v>
      </c>
      <c r="G4" s="252">
        <v>45777</v>
      </c>
    </row>
    <row r="5" spans="1:7" ht="13.8" x14ac:dyDescent="0.25">
      <c r="A5" s="30" t="s">
        <v>314</v>
      </c>
      <c r="B5" s="29" t="str">
        <f>INDEX(Adr!D:D,Doklady!B102+1)&amp;", "&amp;INDEX(Adr!E:E,Doklady!B102+1)</f>
        <v>Wolkrova 4, Bratislava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48328</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48328</v>
      </c>
      <c r="G15" s="252"/>
    </row>
    <row r="16" spans="1:7" ht="13.8" x14ac:dyDescent="0.25">
      <c r="G16" s="252"/>
    </row>
    <row r="17" spans="1:5" ht="72" customHeight="1" x14ac:dyDescent="0.25">
      <c r="A17" s="338" t="s">
        <v>328</v>
      </c>
      <c r="B17" s="338"/>
      <c r="C17" s="338"/>
      <c r="D17" s="338"/>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18" zoomScaleNormal="100" workbookViewId="0">
      <selection activeCell="D140" sqref="D140:I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32.1" customHeight="1" x14ac:dyDescent="0.3">
      <c r="A1" s="349" t="s">
        <v>1504</v>
      </c>
      <c r="B1" s="349"/>
      <c r="C1" s="349"/>
      <c r="D1" s="349"/>
      <c r="E1" s="349"/>
      <c r="F1" s="349"/>
      <c r="G1" s="349"/>
      <c r="H1" s="349"/>
      <c r="I1" s="349"/>
    </row>
    <row r="2" spans="1:26" ht="7.5" customHeight="1" x14ac:dyDescent="0.2">
      <c r="C2" s="8"/>
      <c r="D2" s="8"/>
      <c r="E2" s="8"/>
      <c r="F2" s="8"/>
      <c r="G2" s="8"/>
      <c r="H2" s="8"/>
      <c r="I2" s="8"/>
    </row>
    <row r="3" spans="1:26" s="9" customFormat="1" ht="26.1" customHeight="1" x14ac:dyDescent="0.25">
      <c r="B3" s="160" t="s">
        <v>59</v>
      </c>
      <c r="C3" s="350" t="str">
        <f>INDEX(Adr!B2:B87,Doklady!B102)</f>
        <v>Zväz potápačov Slovenska</v>
      </c>
      <c r="D3" s="350"/>
      <c r="E3" s="350"/>
      <c r="F3" s="350"/>
      <c r="G3" s="215"/>
      <c r="H3" s="215"/>
      <c r="I3" s="65" t="str">
        <f>Doklady!I100</f>
        <v>V2</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INDEX(Adr!A2:A89,Doklady!B102)</f>
        <v>00585319</v>
      </c>
      <c r="I4" s="65">
        <f>Doklady!I101</f>
        <v>45887</v>
      </c>
      <c r="J4" s="85"/>
      <c r="K4" s="85"/>
      <c r="L4" s="85"/>
      <c r="M4" s="85"/>
      <c r="N4" s="85"/>
      <c r="O4" s="85"/>
      <c r="P4" s="85"/>
      <c r="Q4" s="85"/>
      <c r="R4" s="85"/>
      <c r="S4" s="85"/>
      <c r="T4" s="85"/>
      <c r="U4" s="85"/>
      <c r="V4" s="85"/>
      <c r="W4" s="85"/>
      <c r="X4" s="85"/>
      <c r="Y4" s="85"/>
      <c r="Z4" s="85"/>
    </row>
    <row r="5" spans="1:26" s="9" customFormat="1" ht="13.2" x14ac:dyDescent="0.25">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INDEX(Adr!D2:D89,Doklady!B102)&amp;", "&amp;INDEX(Adr!E2:E89,Doklady!B102)&amp;", "&amp;INDEX(Adr!F2:F89,Doklady!B102)</f>
        <v>Wolkrova 4, Bratislava, 851 01</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51" t="s">
        <v>333</v>
      </c>
      <c r="F9" s="352"/>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42">
        <f>SUMIF(K:K,A10,I:I)</f>
        <v>0</v>
      </c>
      <c r="F10" s="343"/>
      <c r="L10" s="120" t="s">
        <v>334</v>
      </c>
      <c r="M10" s="118"/>
      <c r="N10" s="118"/>
      <c r="O10" s="118"/>
      <c r="P10" s="118"/>
      <c r="Q10" s="118"/>
      <c r="R10" s="118"/>
      <c r="S10" s="118"/>
    </row>
    <row r="11" spans="1:26" ht="17.399999999999999" x14ac:dyDescent="0.3">
      <c r="A11" s="69" t="s">
        <v>319</v>
      </c>
      <c r="B11" s="70" t="s">
        <v>320</v>
      </c>
      <c r="C11" s="126">
        <f>SUMIF(FP!J:J,Doklady!$B$1&amp;A11,FP!D:D)</f>
        <v>48328</v>
      </c>
      <c r="D11" s="126">
        <f>+C11-E11</f>
        <v>48328</v>
      </c>
      <c r="E11" s="353">
        <f>+I39-I42+I44-I47</f>
        <v>0</v>
      </c>
      <c r="F11" s="354"/>
      <c r="J11" s="176"/>
      <c r="L11" s="161" t="str">
        <f>L41</f>
        <v>a - potápačské športy - bežné transfery</v>
      </c>
      <c r="M11" s="118"/>
      <c r="N11" s="118"/>
      <c r="O11" s="118"/>
      <c r="P11" s="118"/>
      <c r="Q11" s="118"/>
      <c r="R11" s="118"/>
      <c r="S11" s="118"/>
    </row>
    <row r="12" spans="1:26" ht="17.399999999999999" x14ac:dyDescent="0.3">
      <c r="A12" s="69" t="s">
        <v>321</v>
      </c>
      <c r="B12" s="70" t="s">
        <v>322</v>
      </c>
      <c r="C12" s="126">
        <f>SUMIF(FP!J:J,Doklady!$B$1&amp;A12,FP!D:D)</f>
        <v>0</v>
      </c>
      <c r="D12" s="126">
        <f>C12-E12</f>
        <v>0</v>
      </c>
      <c r="E12" s="342">
        <f>SUMIF(K:K,A12,I:I)</f>
        <v>0</v>
      </c>
      <c r="F12" s="343"/>
      <c r="J12" s="177"/>
      <c r="L12" s="161" t="str">
        <f>L42</f>
        <v>a - potápačské športy - kapitálové transfery</v>
      </c>
      <c r="N12" s="118"/>
      <c r="O12" s="118"/>
      <c r="P12" s="118"/>
      <c r="Q12" s="118"/>
      <c r="R12" s="118"/>
      <c r="S12" s="118"/>
    </row>
    <row r="13" spans="1:26" ht="17.399999999999999" x14ac:dyDescent="0.3">
      <c r="A13" s="69" t="s">
        <v>323</v>
      </c>
      <c r="B13" s="70" t="s">
        <v>324</v>
      </c>
      <c r="C13" s="126">
        <f>SUMIF(FP!J:J,Doklady!$B$1&amp;A13,FP!D:D)</f>
        <v>0</v>
      </c>
      <c r="D13" s="126">
        <f>C13-E13</f>
        <v>0</v>
      </c>
      <c r="E13" s="342">
        <f>SUMIF(K:K,A13,I:I)</f>
        <v>0</v>
      </c>
      <c r="F13" s="343"/>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55">
        <f>SUMIF(K:K,A14,I:I)</f>
        <v>0</v>
      </c>
      <c r="F14" s="356"/>
      <c r="J14" s="8"/>
      <c r="L14" s="161" t="str">
        <f>L47</f>
        <v>2</v>
      </c>
      <c r="N14" s="118"/>
      <c r="O14" s="118"/>
      <c r="P14" s="118"/>
      <c r="Q14" s="118"/>
      <c r="R14" s="118"/>
      <c r="S14" s="118"/>
    </row>
    <row r="15" spans="1:26" ht="5.25" customHeight="1" thickTop="1" x14ac:dyDescent="0.25">
      <c r="I15" s="9"/>
    </row>
    <row r="16" spans="1:26" s="9" customFormat="1" ht="13.2" x14ac:dyDescent="0.25">
      <c r="A16" s="117" t="s">
        <v>335</v>
      </c>
      <c r="B16" s="362" t="s">
        <v>336</v>
      </c>
      <c r="C16" s="363"/>
      <c r="D16" s="363"/>
      <c r="E16" s="363"/>
      <c r="F16" s="363"/>
      <c r="G16" s="363"/>
      <c r="H16" s="364"/>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57" t="s">
        <v>339</v>
      </c>
      <c r="C17" s="357"/>
      <c r="D17" s="357"/>
      <c r="E17" s="357"/>
      <c r="F17" s="357"/>
      <c r="G17" s="357"/>
      <c r="H17" s="357"/>
      <c r="I17" s="73">
        <f>SUMIF(FP!I:I,Doklady!$B$1&amp;A17,FP!D:D)</f>
        <v>48328</v>
      </c>
      <c r="T17" s="86"/>
    </row>
    <row r="18" spans="1:20" x14ac:dyDescent="0.2">
      <c r="A18" s="135" t="s">
        <v>340</v>
      </c>
      <c r="B18" s="357" t="s">
        <v>341</v>
      </c>
      <c r="C18" s="357"/>
      <c r="D18" s="357"/>
      <c r="E18" s="357"/>
      <c r="F18" s="357"/>
      <c r="G18" s="357"/>
      <c r="H18" s="357"/>
      <c r="I18" s="73">
        <f>SUMIF(FP!I:I,Doklady!$B$1&amp;A18,FP!D:D)</f>
        <v>0</v>
      </c>
    </row>
    <row r="19" spans="1:20" x14ac:dyDescent="0.2">
      <c r="A19" s="115" t="s">
        <v>342</v>
      </c>
      <c r="B19" s="357" t="s">
        <v>343</v>
      </c>
      <c r="C19" s="357"/>
      <c r="D19" s="357"/>
      <c r="E19" s="357"/>
      <c r="F19" s="357"/>
      <c r="G19" s="357"/>
      <c r="H19" s="357"/>
      <c r="I19" s="73">
        <f>SUMIF(FP!I:I,Doklady!$B$1&amp;A19,FP!D:D)</f>
        <v>0</v>
      </c>
    </row>
    <row r="20" spans="1:20" x14ac:dyDescent="0.2">
      <c r="A20" s="135" t="s">
        <v>344</v>
      </c>
      <c r="B20" s="346" t="s">
        <v>345</v>
      </c>
      <c r="C20" s="347"/>
      <c r="D20" s="347"/>
      <c r="E20" s="347"/>
      <c r="F20" s="347"/>
      <c r="G20" s="347"/>
      <c r="H20" s="348"/>
      <c r="I20" s="73">
        <f>SUMIF(FP!I:I,Doklady!$B$1&amp;A20,FP!D:D)</f>
        <v>0</v>
      </c>
      <c r="T20" s="86"/>
    </row>
    <row r="21" spans="1:20" x14ac:dyDescent="0.2">
      <c r="A21" s="115" t="s">
        <v>346</v>
      </c>
      <c r="B21" s="346" t="s">
        <v>347</v>
      </c>
      <c r="C21" s="347"/>
      <c r="D21" s="347"/>
      <c r="E21" s="347"/>
      <c r="F21" s="347"/>
      <c r="G21" s="347"/>
      <c r="H21" s="348"/>
      <c r="I21" s="73">
        <f>SUMIF(FP!I:I,Doklady!$B$1&amp;A21,FP!D:D)</f>
        <v>0</v>
      </c>
      <c r="T21" s="86"/>
    </row>
    <row r="22" spans="1:20" x14ac:dyDescent="0.2">
      <c r="A22" s="135" t="s">
        <v>348</v>
      </c>
      <c r="B22" s="365" t="s">
        <v>349</v>
      </c>
      <c r="C22" s="366"/>
      <c r="D22" s="366"/>
      <c r="E22" s="366"/>
      <c r="F22" s="366"/>
      <c r="G22" s="366"/>
      <c r="H22" s="367"/>
      <c r="I22" s="73">
        <f>SUMIF(FP!I:I,Doklady!$B$1&amp;A22,FP!D:D)</f>
        <v>0</v>
      </c>
      <c r="T22" s="86"/>
    </row>
    <row r="23" spans="1:20" x14ac:dyDescent="0.2">
      <c r="A23" s="115" t="s">
        <v>350</v>
      </c>
      <c r="B23" s="346" t="s">
        <v>351</v>
      </c>
      <c r="C23" s="347"/>
      <c r="D23" s="347"/>
      <c r="E23" s="347"/>
      <c r="F23" s="347"/>
      <c r="G23" s="347"/>
      <c r="H23" s="348"/>
      <c r="I23" s="73">
        <f>SUMIF(FP!I:I,Doklady!$B$1&amp;A23,FP!D:D)</f>
        <v>0</v>
      </c>
      <c r="T23" s="86"/>
    </row>
    <row r="24" spans="1:20" x14ac:dyDescent="0.2">
      <c r="A24" s="135" t="s">
        <v>352</v>
      </c>
      <c r="B24" s="346" t="s">
        <v>353</v>
      </c>
      <c r="C24" s="347"/>
      <c r="D24" s="347"/>
      <c r="E24" s="347"/>
      <c r="F24" s="347"/>
      <c r="G24" s="347"/>
      <c r="H24" s="348"/>
      <c r="I24" s="73">
        <f>SUMIF(FP!I:I,Doklady!$B$1&amp;A24,FP!D:D)</f>
        <v>0</v>
      </c>
      <c r="T24" s="86"/>
    </row>
    <row r="25" spans="1:20" x14ac:dyDescent="0.2">
      <c r="A25" s="115" t="s">
        <v>354</v>
      </c>
      <c r="B25" s="358" t="s">
        <v>355</v>
      </c>
      <c r="C25" s="359"/>
      <c r="D25" s="359"/>
      <c r="E25" s="359"/>
      <c r="F25" s="359"/>
      <c r="G25" s="359"/>
      <c r="H25" s="360"/>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361</v>
      </c>
      <c r="C28" s="347"/>
      <c r="D28" s="347"/>
      <c r="E28" s="347"/>
      <c r="F28" s="347"/>
      <c r="G28" s="347"/>
      <c r="H28" s="348"/>
      <c r="I28" s="73">
        <f>SUMIF(FP!I:I,Doklady!$B$1&amp;A28,FP!D:D)</f>
        <v>0</v>
      </c>
      <c r="T28" s="86"/>
    </row>
    <row r="29" spans="1:20" x14ac:dyDescent="0.2">
      <c r="A29" s="115" t="s">
        <v>362</v>
      </c>
      <c r="B29" s="346" t="s">
        <v>363</v>
      </c>
      <c r="C29" s="347"/>
      <c r="D29" s="347"/>
      <c r="E29" s="347"/>
      <c r="F29" s="347"/>
      <c r="G29" s="347"/>
      <c r="H29" s="348"/>
      <c r="I29" s="73">
        <f>SUMIF(FP!I:I,Doklady!$B$1&amp;A29,FP!D:D)</f>
        <v>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68"/>
      <c r="C32" s="369"/>
      <c r="D32" s="369"/>
      <c r="E32" s="369"/>
      <c r="F32" s="369"/>
      <c r="G32" s="369"/>
      <c r="H32" s="370"/>
      <c r="I32" s="73">
        <f>SUMIF(FP!I:I,Doklady!$B$1&amp;A32,FP!D:D)</f>
        <v>0</v>
      </c>
      <c r="T32" s="86"/>
    </row>
    <row r="33" spans="1:21" hidden="1" x14ac:dyDescent="0.2">
      <c r="A33" s="115" t="s">
        <v>367</v>
      </c>
      <c r="B33" s="368"/>
      <c r="C33" s="369"/>
      <c r="D33" s="369"/>
      <c r="E33" s="369"/>
      <c r="F33" s="369"/>
      <c r="G33" s="369"/>
      <c r="H33" s="370"/>
      <c r="I33" s="73">
        <f>SUMIF(FP!I:I,Doklady!$B$1&amp;A33,FP!D:D)</f>
        <v>0</v>
      </c>
      <c r="T33" s="86"/>
    </row>
    <row r="34" spans="1:21" hidden="1" x14ac:dyDescent="0.2">
      <c r="A34" s="135" t="s">
        <v>368</v>
      </c>
      <c r="B34" s="371"/>
      <c r="C34" s="371"/>
      <c r="D34" s="371"/>
      <c r="E34" s="371"/>
      <c r="F34" s="371"/>
      <c r="G34" s="371"/>
      <c r="H34" s="371"/>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335</v>
      </c>
      <c r="B38" s="67" t="str">
        <f>"Šport "&amp;K40</f>
        <v>Šport potápačské športy</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9665.6</v>
      </c>
      <c r="G39" s="78">
        <f>+MAX(I39-C39-D39-E39-F39-H39,0)</f>
        <v>38662.400000000001</v>
      </c>
      <c r="H39" s="78">
        <f>+IFERROR(VLOOKUP(K40&amp;" - kapitálové transfery",B$53:C$90,2,0),0)</f>
        <v>0</v>
      </c>
      <c r="I39" s="73">
        <f>SUMIF(FP!K:K,K40,FP!D:D)</f>
        <v>48328</v>
      </c>
      <c r="L39" s="84">
        <f>COUNTIF(FP!N:N,Doklady!B1&amp;"aK")</f>
        <v>0</v>
      </c>
      <c r="T39" s="86"/>
    </row>
    <row r="40" spans="1:21" x14ac:dyDescent="0.2">
      <c r="A40" s="115" t="s">
        <v>338</v>
      </c>
      <c r="B40" s="116" t="s">
        <v>377</v>
      </c>
      <c r="C40" s="78">
        <f>DSUM(Doklady!A103:J9727,"GGG",Spolu!L40:M42)</f>
        <v>6716.4000000000005</v>
      </c>
      <c r="D40" s="78">
        <f>DSUM(Doklady!A103:J9727,"GGG",Spolu!N40:O42)</f>
        <v>20353.59</v>
      </c>
      <c r="E40" s="78">
        <f>DSUM(Doklady!A103:J9727,"GGG",Spolu!P40:Q42)</f>
        <v>7056.7</v>
      </c>
      <c r="F40" s="78">
        <f>DSUM(Doklady!A103:J9727,"GGG",Spolu!R40:S42)</f>
        <v>9659.06</v>
      </c>
      <c r="G40" s="78">
        <f>DSUM(Doklady!A103:J9727,"GGG",Spolu!T40:U42)-H40</f>
        <v>4542.25</v>
      </c>
      <c r="H40" s="78">
        <f>+IFERROR(VLOOKUP(K40&amp;" - kapitálové transfery",B$53:D$90,3,0),0)</f>
        <v>0</v>
      </c>
      <c r="I40" s="73">
        <f>+C40+D40+E40+F40+G40+H40</f>
        <v>48328</v>
      </c>
      <c r="J40" s="218" t="str">
        <f>+K45</f>
        <v>.</v>
      </c>
      <c r="K40" s="218" t="str">
        <f>IF(L38&gt;0,INDEX(FP!K:K,Doklady!B2),".")</f>
        <v>potápačské športy</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potápačské športy - bežné transfery</v>
      </c>
      <c r="M41" s="120">
        <v>1</v>
      </c>
      <c r="N41" s="161" t="str">
        <f>+L41</f>
        <v>a - potápačské športy - bežné transfery</v>
      </c>
      <c r="O41" s="120">
        <v>2</v>
      </c>
      <c r="P41" s="161" t="str">
        <f>+L41</f>
        <v>a - potápačské športy - bežné transfery</v>
      </c>
      <c r="Q41" s="120">
        <v>3</v>
      </c>
      <c r="R41" s="161" t="str">
        <f>+L41</f>
        <v>a - potápačské športy - bežné transfery</v>
      </c>
      <c r="S41" s="120">
        <v>4</v>
      </c>
      <c r="T41" s="161" t="str">
        <f>+L41</f>
        <v>a - potápačské športy - bežné transfery</v>
      </c>
      <c r="U41" s="120">
        <v>5</v>
      </c>
    </row>
    <row r="42" spans="1:21" ht="10.5" customHeight="1" x14ac:dyDescent="0.2">
      <c r="A42" s="115" t="s">
        <v>338</v>
      </c>
      <c r="B42" s="116" t="s">
        <v>380</v>
      </c>
      <c r="C42" s="73">
        <f>+C40</f>
        <v>6716.4000000000005</v>
      </c>
      <c r="D42" s="216">
        <f>+D40</f>
        <v>20353.59</v>
      </c>
      <c r="E42" s="216">
        <f>+E40</f>
        <v>7056.7</v>
      </c>
      <c r="F42" s="216">
        <f>+MIN(F39:F40)</f>
        <v>9659.06</v>
      </c>
      <c r="G42" s="216">
        <f>+MIN(G39+MAX(F39-F40,0)-MAX(E40-E39,0)-MAX(D40-D39,0)-MAX(C40-C39,0),G40)</f>
        <v>4542.25</v>
      </c>
      <c r="H42" s="216">
        <f>+MIN(H39:H40)</f>
        <v>0</v>
      </c>
      <c r="I42" s="73">
        <f>+C42+D42+E42+MIN(F39:F40)+G42+H42</f>
        <v>48328</v>
      </c>
      <c r="J42" s="219">
        <f>+K47</f>
        <v>0</v>
      </c>
      <c r="K42" s="219">
        <f>+I42-H42</f>
        <v>48328</v>
      </c>
      <c r="L42" s="161" t="str">
        <f>+SUBSTITUTE(L41,"bežné","kapitálové")</f>
        <v>a - potápačské športy - kapitálové transfery</v>
      </c>
      <c r="M42" s="120">
        <v>1</v>
      </c>
      <c r="N42" s="161" t="str">
        <f>+L42</f>
        <v>a - potápačské športy - kapitálové transfery</v>
      </c>
      <c r="O42" s="120">
        <v>2</v>
      </c>
      <c r="P42" s="161" t="str">
        <f>+L42</f>
        <v>a - potápačské športy - kapitálové transfery</v>
      </c>
      <c r="Q42" s="120">
        <v>3</v>
      </c>
      <c r="R42" s="161" t="str">
        <f>+L42</f>
        <v>a - potápačské športy - kapitálové transfery</v>
      </c>
      <c r="S42" s="120">
        <v>4</v>
      </c>
      <c r="T42" s="161" t="str">
        <f>+L42</f>
        <v>a - potápačské športy - kapitálové transfery</v>
      </c>
      <c r="U42" s="120">
        <v>5</v>
      </c>
    </row>
    <row r="43" spans="1:21" ht="20.399999999999999"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DSUM(Doklady!A103:J9727,"GGG",Spolu!L45:M47)</f>
        <v>0</v>
      </c>
      <c r="D45" s="78">
        <f>DSUM(Doklady!A103:J9727,"GGG",Spolu!N45:O47)</f>
        <v>0</v>
      </c>
      <c r="E45" s="78">
        <f>DSUM(Doklady!A103:J9727,"GGG",Spolu!P45:Q47)</f>
        <v>0</v>
      </c>
      <c r="F45" s="78">
        <f>DSUM(Doklady!A103:J9727,"GGG",Spolu!R45:S47)</f>
        <v>0</v>
      </c>
      <c r="G45" s="78">
        <f>DSUM(Doklady!A103:J9727,"GGG",Spolu!T45:U47)-H45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4"/>
      <c r="B50" s="345"/>
      <c r="C50" s="345"/>
      <c r="D50" s="345"/>
      <c r="E50" s="345"/>
      <c r="F50" s="345"/>
      <c r="G50" s="345"/>
      <c r="H50" s="345"/>
      <c r="I50" s="345"/>
      <c r="T50" s="86"/>
    </row>
    <row r="51" spans="1:20" x14ac:dyDescent="0.2">
      <c r="A51" s="112"/>
      <c r="B51" s="113"/>
      <c r="C51" s="111"/>
      <c r="D51" s="114"/>
      <c r="E51" s="114"/>
      <c r="F51" s="114"/>
      <c r="G51" s="222"/>
      <c r="H51" s="114"/>
      <c r="I51" s="114"/>
      <c r="T51" s="86"/>
    </row>
    <row r="52" spans="1:20" ht="20.399999999999999"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potápačské športy - bežné transfery</v>
      </c>
      <c r="C53" s="73">
        <f>IF(A53&lt;&gt;"",INDEX(FP!D:D,Doklady!B$2+(ROW()-53)),"")</f>
        <v>48328</v>
      </c>
      <c r="D53" s="73">
        <f>IF(A53&lt;&gt;"",Doklady!I1-Doklady!J1,"")</f>
        <v>48328.000000000022</v>
      </c>
      <c r="E53" s="73">
        <f>IF(A53&lt;&gt;"",MIN(D53,C53)*Doklady!C1/(1-Doklady!C1),"")</f>
        <v>0</v>
      </c>
      <c r="F53" s="71">
        <f>IF(A53&lt;&gt;"",Doklady!J1,"")</f>
        <v>0</v>
      </c>
      <c r="G53" s="73">
        <f>+IFERROR(HLOOKUP(IF(RIGHT(B53,15)="bežné transfery",LEFT(B53,LEN(B53)-18),0),$J$40:$K$42,3,0),MIN(C53,D53))</f>
        <v>48328</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48328</v>
      </c>
      <c r="D130" s="228">
        <f t="shared" ref="D130:I130" si="9">SUM(D53:D129)</f>
        <v>48328.000000000022</v>
      </c>
      <c r="E130" s="228">
        <f t="shared" si="9"/>
        <v>0</v>
      </c>
      <c r="F130" s="228">
        <f t="shared" si="9"/>
        <v>0</v>
      </c>
      <c r="G130" s="228">
        <f t="shared" si="9"/>
        <v>48328</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395</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396</v>
      </c>
      <c r="B139" s="9"/>
      <c r="C139" s="74"/>
      <c r="D139" s="74"/>
      <c r="E139" s="74"/>
      <c r="F139" s="74"/>
      <c r="G139" s="74"/>
      <c r="H139" s="74"/>
      <c r="I139" s="74"/>
      <c r="J139" s="85"/>
    </row>
    <row r="140" spans="1:26" ht="13.2" x14ac:dyDescent="0.25">
      <c r="A140" s="9"/>
      <c r="B140" s="281" t="s">
        <v>1923</v>
      </c>
      <c r="C140" s="229"/>
      <c r="D140" s="361"/>
      <c r="E140" s="361"/>
      <c r="F140" s="361"/>
      <c r="G140" s="361"/>
      <c r="H140" s="361"/>
      <c r="I140" s="361"/>
      <c r="J140" s="85"/>
    </row>
    <row r="141" spans="1:26" ht="68.25" customHeight="1" x14ac:dyDescent="0.25">
      <c r="A141" s="9"/>
      <c r="B141" s="283" t="s">
        <v>397</v>
      </c>
      <c r="C141" s="214"/>
      <c r="D141" s="341" t="s">
        <v>398</v>
      </c>
      <c r="E141" s="341"/>
      <c r="F141" s="341"/>
      <c r="G141" s="341"/>
      <c r="H141" s="341"/>
      <c r="I141" s="341"/>
      <c r="J141" s="85"/>
    </row>
    <row r="142" spans="1:26" ht="13.2" x14ac:dyDescent="0.25">
      <c r="A142" s="9"/>
      <c r="B142" s="282"/>
      <c r="C142" s="214"/>
      <c r="D142" s="263"/>
      <c r="E142" s="263"/>
      <c r="F142" s="263"/>
      <c r="G142" s="263"/>
      <c r="H142" s="263"/>
      <c r="I142" s="263"/>
      <c r="J142" s="85"/>
    </row>
    <row r="143" spans="1:26" ht="13.2" x14ac:dyDescent="0.25">
      <c r="A143" s="9"/>
      <c r="B143" s="282"/>
      <c r="C143" s="214"/>
      <c r="D143" s="263"/>
      <c r="E143" s="263"/>
      <c r="F143" s="263"/>
      <c r="G143" s="263"/>
      <c r="H143" s="263"/>
      <c r="I143" s="263"/>
      <c r="J143" s="85"/>
    </row>
    <row r="144" spans="1:26" ht="13.2" x14ac:dyDescent="0.25">
      <c r="A144" s="9"/>
      <c r="B144" s="283"/>
      <c r="C144" s="214"/>
      <c r="D144" s="263"/>
      <c r="E144" s="263"/>
      <c r="F144" s="263"/>
      <c r="G144" s="263"/>
      <c r="H144" s="263"/>
      <c r="I144" s="263"/>
      <c r="J144" s="85"/>
    </row>
    <row r="145" spans="2:2" ht="13.2" x14ac:dyDescent="0.25">
      <c r="B145" s="266"/>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1" priority="43" stopIfTrue="1" operator="lessThanOrEqual">
      <formula>0</formula>
    </cfRule>
    <cfRule type="cellIs" dxfId="90" priority="44" stopIfTrue="1" operator="greaterThan">
      <formula>0</formula>
    </cfRule>
  </conditionalFormatting>
  <conditionalFormatting sqref="D53:D129">
    <cfRule type="expression" dxfId="89" priority="31" stopIfTrue="1">
      <formula>$C53=$D53</formula>
    </cfRule>
    <cfRule type="expression" dxfId="88" priority="33" stopIfTrue="1">
      <formula>$C53&lt;&gt;$D53</formula>
    </cfRule>
  </conditionalFormatting>
  <conditionalFormatting sqref="E9:F9">
    <cfRule type="expression" dxfId="87" priority="38" stopIfTrue="1">
      <formula>SUM($E$10:$F$14)&gt;0</formula>
    </cfRule>
  </conditionalFormatting>
  <conditionalFormatting sqref="G53:G129">
    <cfRule type="expression" dxfId="86" priority="13" stopIfTrue="1">
      <formula>$C53=$G53</formula>
    </cfRule>
    <cfRule type="expression" dxfId="85" priority="14" stopIfTrue="1">
      <formula>$C53&lt;&gt;$G53</formula>
    </cfRule>
  </conditionalFormatting>
  <conditionalFormatting sqref="I42">
    <cfRule type="cellIs" dxfId="84" priority="1" stopIfTrue="1" operator="greaterThan">
      <formula>0</formula>
    </cfRule>
  </conditionalFormatting>
  <conditionalFormatting sqref="I47">
    <cfRule type="cellIs" dxfId="83" priority="15" stopIfTrue="1" operator="greaterThan">
      <formula>0</formula>
    </cfRule>
  </conditionalFormatting>
  <conditionalFormatting sqref="I53:I129">
    <cfRule type="cellIs" dxfId="82" priority="40" stopIfTrue="1" operator="equal">
      <formula>0</formula>
    </cfRule>
    <cfRule type="cellIs" dxfId="81"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4727"/>
  <sheetViews>
    <sheetView tabSelected="1" topLeftCell="A205" zoomScaleNormal="100" workbookViewId="0">
      <selection activeCell="A217" sqref="A217:XFD217"/>
    </sheetView>
  </sheetViews>
  <sheetFormatPr defaultColWidth="11.44140625" defaultRowHeight="10.199999999999999" x14ac:dyDescent="0.2"/>
  <cols>
    <col min="1" max="1" width="29.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a - potápačské športy - bežné transfery</v>
      </c>
      <c r="B1" s="232" t="str">
        <f>INDEX(Adr!A:A,B102+1)</f>
        <v>00585319</v>
      </c>
      <c r="C1" s="233">
        <f>IF(ROW()&lt;=B$3,INDEX(FP!E:E,B$2+ROW()-1),"")</f>
        <v>0</v>
      </c>
      <c r="D1" s="234" t="str">
        <f>IF(ROW()&lt;=B$3,INDEX(FP!F:F,B$2+ROW()-1),"")</f>
        <v>a</v>
      </c>
      <c r="E1" s="234"/>
      <c r="F1" s="234" t="str">
        <f>IF(ROW()&lt;=B$3,INDEX(FP!G:G,B$2+ROW()-1),"")</f>
        <v>026 02</v>
      </c>
      <c r="G1" s="234"/>
      <c r="H1" s="235" t="str">
        <f>IF(ROW()&lt;=B$3,INDEX(FP!C:C,B$2+ROW()-1),"")</f>
        <v>potápačské športy - bežné transfery</v>
      </c>
      <c r="I1" s="236">
        <f>IF(ROW()&lt;=B$3,SUMIF(A$107:A$9769,A1,I$107:I$9769),"")</f>
        <v>48328.000000000022</v>
      </c>
      <c r="J1" s="236">
        <f>IF(ROW()&lt;=B$3,SUMIFS(I$103:I$49769,A$103:A$49769,K1,J$103:J$49769,L1),"")</f>
        <v>0</v>
      </c>
      <c r="K1" s="110" t="str">
        <f>$A1</f>
        <v>a - potápačské športy - bežné transfery</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92</v>
      </c>
      <c r="C2" s="233" t="str">
        <f>IF(ROW()&lt;=B$3,INDEX(FP!E:E,B$2+ROW()-1),"")</f>
        <v/>
      </c>
      <c r="D2" s="234" t="str">
        <f>IF(ROW()&lt;=B$3,INDEX(FP!F:F,B$2+ROW()-1),"")</f>
        <v/>
      </c>
      <c r="E2" s="234"/>
      <c r="F2" s="234" t="str">
        <f>IF(ROW()&lt;=B$3,INDEX(FP!G:G,B$2+ROW()-1),"")</f>
        <v/>
      </c>
      <c r="G2" s="234"/>
      <c r="H2" s="235" t="str">
        <f>IF(ROW()&lt;=B$3,INDEX(FP!C:C,B$2+ROW()-1),"")</f>
        <v/>
      </c>
      <c r="I2" s="236" t="str">
        <f>IF(ROW()&lt;=B$3,SUMIF(A$107:A$9769,A2,I$107:I$9769),"")</f>
        <v/>
      </c>
      <c r="J2" s="236" t="str">
        <f>IF(ROW()&lt;=B$3,SUMIFS(I$103:I$49769,A$103:A$49769,K2,J$103:J$49769,L2),"")</f>
        <v/>
      </c>
      <c r="K2" s="110" t="str">
        <f>$A2</f>
        <v/>
      </c>
      <c r="L2" s="101">
        <v>99</v>
      </c>
      <c r="M2" s="97" t="s">
        <v>334</v>
      </c>
      <c r="N2" s="98" t="s">
        <v>378</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IF(ROW()&lt;=B$3,SUMIF(A$107:A$9769,A3,I$107:I$9769),"")</f>
        <v/>
      </c>
      <c r="J3" s="236" t="str">
        <f>IF(ROW()&lt;=B$3,SUMIFS(I$103:I$49769,A$103:A$49769,K3,J$103:J$49769,L3),"")</f>
        <v/>
      </c>
      <c r="K3" s="110" t="str">
        <f t="shared" ref="K3:K66" si="0">$A3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IF(ROW()&lt;=B$3,SUMIF(A$107:A$9769,A4,I$107:I$9769),"")</f>
        <v/>
      </c>
      <c r="J4" s="236" t="str">
        <f>IF(ROW()&lt;=B$3,SUMIFS(I$103:I$49769,A$103:A$49769,K4,J$103:J$49769,L4),"")</f>
        <v/>
      </c>
      <c r="K4" s="110" t="str">
        <f t="shared" si="0"/>
        <v/>
      </c>
      <c r="L4" s="101">
        <v>99</v>
      </c>
      <c r="M4" s="102" t="s">
        <v>334</v>
      </c>
      <c r="N4" s="103" t="s">
        <v>378</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IF(ROW()&lt;=B$3,SUMIF(A$107:A$9769,A5,I$107:I$9769),"")</f>
        <v/>
      </c>
      <c r="J5" s="236" t="str">
        <f>IF(ROW()&lt;=B$3,SUMIFS(I$103:I$49769,A$103:A$49769,K5,J$103:J$49769,L5),"")</f>
        <v/>
      </c>
      <c r="K5" s="110" t="str">
        <f t="shared" si="0"/>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IF(ROW()&lt;=B$3,SUMIF(A$107:A$9769,A6,I$107:I$9769),"")</f>
        <v/>
      </c>
      <c r="J6" s="236" t="str">
        <f>IF(ROW()&lt;=B$3,SUMIFS(I$103:I$49769,A$103:A$49769,K6,J$103:J$49769,L6),"")</f>
        <v/>
      </c>
      <c r="K6" s="110" t="str">
        <f t="shared" si="0"/>
        <v/>
      </c>
      <c r="L6" s="101">
        <v>99</v>
      </c>
      <c r="M6" s="97" t="s">
        <v>334</v>
      </c>
      <c r="N6" s="98" t="s">
        <v>378</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IF(ROW()&lt;=B$3,SUMIF(A$107:A$9769,A7,I$107:I$9769),"")</f>
        <v/>
      </c>
      <c r="J7" s="236" t="str">
        <f>IF(ROW()&lt;=B$3,SUMIFS(I$103:I$49769,A$103:A$49769,K7,J$103:J$49769,L7),"")</f>
        <v/>
      </c>
      <c r="K7" s="110" t="str">
        <f t="shared" si="0"/>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IF(ROW()&lt;=B$3,SUMIF(A$107:A$9769,A8,I$107:I$9769),"")</f>
        <v/>
      </c>
      <c r="J8" s="236" t="str">
        <f>IF(ROW()&lt;=B$3,SUMIFS(I$103:I$49769,A$103:A$49769,K8,J$103:J$49769,L8),"")</f>
        <v/>
      </c>
      <c r="K8" s="110" t="str">
        <f t="shared" si="0"/>
        <v/>
      </c>
      <c r="L8" s="101">
        <v>99</v>
      </c>
      <c r="M8" s="102" t="s">
        <v>334</v>
      </c>
      <c r="N8" s="103" t="s">
        <v>378</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IF(ROW()&lt;=B$3,SUMIF(A$107:A$9769,A9,I$107:I$9769),"")</f>
        <v/>
      </c>
      <c r="J9" s="236" t="str">
        <f>IF(ROW()&lt;=B$3,SUMIFS(I$103:I$49769,A$103:A$49769,K9,J$103:J$49769,L9),"")</f>
        <v/>
      </c>
      <c r="K9" s="110" t="str">
        <f t="shared" si="0"/>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IF(ROW()&lt;=B$3,SUMIF(A$107:A$9769,A10,I$107:I$9769),"")</f>
        <v/>
      </c>
      <c r="J10" s="236" t="str">
        <f>IF(ROW()&lt;=B$3,SUMIFS(I$103:I$49769,A$103:A$49769,K10,J$103:J$49769,L10),"")</f>
        <v/>
      </c>
      <c r="K10" s="110" t="str">
        <f t="shared" si="0"/>
        <v/>
      </c>
      <c r="L10" s="101">
        <v>99</v>
      </c>
      <c r="M10" s="97" t="s">
        <v>334</v>
      </c>
      <c r="N10" s="98" t="s">
        <v>378</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IF(ROW()&lt;=B$3,SUMIF(A$107:A$9769,A11,I$107:I$9769),"")</f>
        <v/>
      </c>
      <c r="J11" s="236" t="str">
        <f>IF(ROW()&lt;=B$3,SUMIFS(I$103:I$49769,A$103:A$49769,K11,J$103:J$49769,L11),"")</f>
        <v/>
      </c>
      <c r="K11" s="110" t="str">
        <f t="shared" si="0"/>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IF(ROW()&lt;=B$3,SUMIF(A$107:A$9769,A12,I$107:I$9769),"")</f>
        <v/>
      </c>
      <c r="J12" s="236" t="str">
        <f>IF(ROW()&lt;=B$3,SUMIFS(I$103:I$49769,A$103:A$49769,K12,J$103:J$49769,L12),"")</f>
        <v/>
      </c>
      <c r="K12" s="110" t="str">
        <f t="shared" si="0"/>
        <v/>
      </c>
      <c r="L12" s="101">
        <v>99</v>
      </c>
      <c r="M12" s="102" t="s">
        <v>334</v>
      </c>
      <c r="N12" s="103" t="s">
        <v>378</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IF(ROW()&lt;=B$3,SUMIF(A$107:A$9769,A13,I$107:I$9769),"")</f>
        <v/>
      </c>
      <c r="J13" s="236" t="str">
        <f>IF(ROW()&lt;=B$3,SUMIFS(I$103:I$49769,A$103:A$49769,K13,J$103:J$49769,L13),"")</f>
        <v/>
      </c>
      <c r="K13" s="110" t="str">
        <f t="shared" si="0"/>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IF(ROW()&lt;=B$3,SUMIF(A$107:A$9769,A14,I$107:I$9769),"")</f>
        <v/>
      </c>
      <c r="J14" s="236" t="str">
        <f>IF(ROW()&lt;=B$3,SUMIFS(I$103:I$49769,A$103:A$49769,K14,J$103:J$49769,L14),"")</f>
        <v/>
      </c>
      <c r="K14" s="110" t="str">
        <f t="shared" si="0"/>
        <v/>
      </c>
      <c r="L14" s="101">
        <v>99</v>
      </c>
      <c r="M14" s="97" t="s">
        <v>334</v>
      </c>
      <c r="N14" s="98" t="s">
        <v>378</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IF(ROW()&lt;=B$3,SUMIF(A$107:A$9769,A15,I$107:I$9769),"")</f>
        <v/>
      </c>
      <c r="J15" s="236" t="str">
        <f>IF(ROW()&lt;=B$3,SUMIFS(I$103:I$49769,A$103:A$49769,K15,J$103:J$49769,L15),"")</f>
        <v/>
      </c>
      <c r="K15" s="110" t="str">
        <f t="shared" si="0"/>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IF(ROW()&lt;=B$3,SUMIF(A$107:A$9769,A16,I$107:I$9769),"")</f>
        <v/>
      </c>
      <c r="J16" s="236" t="str">
        <f>IF(ROW()&lt;=B$3,SUMIFS(I$103:I$49769,A$103:A$49769,K16,J$103:J$49769,L16),"")</f>
        <v/>
      </c>
      <c r="K16" s="110" t="str">
        <f t="shared" si="0"/>
        <v/>
      </c>
      <c r="L16" s="101">
        <v>99</v>
      </c>
      <c r="M16" s="102" t="s">
        <v>334</v>
      </c>
      <c r="N16" s="103" t="s">
        <v>378</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IF(ROW()&lt;=B$3,SUMIF(A$107:A$9769,A17,I$107:I$9769),"")</f>
        <v/>
      </c>
      <c r="J17" s="236" t="str">
        <f>IF(ROW()&lt;=B$3,SUMIFS(I$103:I$49769,A$103:A$49769,K17,J$103:J$49769,L17),"")</f>
        <v/>
      </c>
      <c r="K17" s="110" t="str">
        <f t="shared" si="0"/>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IF(ROW()&lt;=B$3,SUMIF(A$107:A$9769,A18,I$107:I$9769),"")</f>
        <v/>
      </c>
      <c r="J18" s="236" t="str">
        <f>IF(ROW()&lt;=B$3,SUMIFS(I$103:I$49769,A$103:A$49769,K18,J$103:J$49769,L18),"")</f>
        <v/>
      </c>
      <c r="K18" s="110" t="str">
        <f t="shared" si="0"/>
        <v/>
      </c>
      <c r="L18" s="101">
        <v>99</v>
      </c>
      <c r="M18" s="97" t="s">
        <v>334</v>
      </c>
      <c r="N18" s="98" t="s">
        <v>378</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IF(ROW()&lt;=B$3,SUMIF(A$107:A$9769,A19,I$107:I$9769),"")</f>
        <v/>
      </c>
      <c r="J19" s="236" t="str">
        <f>IF(ROW()&lt;=B$3,SUMIFS(I$103:I$49769,A$103:A$49769,K19,J$103:J$49769,L19),"")</f>
        <v/>
      </c>
      <c r="K19" s="110" t="str">
        <f t="shared" si="0"/>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IF(ROW()&lt;=B$3,SUMIF(A$107:A$9769,A20,I$107:I$9769),"")</f>
        <v/>
      </c>
      <c r="J20" s="236" t="str">
        <f>IF(ROW()&lt;=B$3,SUMIFS(I$103:I$49769,A$103:A$49769,K20,J$103:J$49769,L20),"")</f>
        <v/>
      </c>
      <c r="K20" s="110" t="str">
        <f t="shared" si="0"/>
        <v/>
      </c>
      <c r="L20" s="101">
        <v>99</v>
      </c>
      <c r="M20" s="102" t="s">
        <v>334</v>
      </c>
      <c r="N20" s="103" t="s">
        <v>378</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IF(ROW()&lt;=B$3,SUMIF(A$107:A$9769,A21,I$107:I$9769),"")</f>
        <v/>
      </c>
      <c r="J21" s="236" t="str">
        <f>IF(ROW()&lt;=B$3,SUMIFS(I$103:I$49769,A$103:A$49769,K21,J$103:J$49769,L21),"")</f>
        <v/>
      </c>
      <c r="K21" s="110" t="str">
        <f t="shared" si="0"/>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IF(ROW()&lt;=B$3,SUMIF(A$107:A$9769,A22,I$107:I$9769),"")</f>
        <v/>
      </c>
      <c r="J22" s="236" t="str">
        <f>IF(ROW()&lt;=B$3,SUMIFS(I$103:I$49769,A$103:A$49769,K22,J$103:J$49769,L22),"")</f>
        <v/>
      </c>
      <c r="K22" s="110" t="str">
        <f t="shared" si="0"/>
        <v/>
      </c>
      <c r="L22" s="101">
        <v>99</v>
      </c>
      <c r="M22" s="96" t="s">
        <v>334</v>
      </c>
      <c r="N22" s="95" t="s">
        <v>378</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IF(ROW()&lt;=B$3,SUMIF(A$107:A$9769,A23,I$107:I$9769),"")</f>
        <v/>
      </c>
      <c r="J23" s="236" t="str">
        <f>IF(ROW()&lt;=B$3,SUMIFS(I$103:I$49769,A$103:A$49769,K23,J$103:J$49769,L23),"")</f>
        <v/>
      </c>
      <c r="K23" s="110" t="str">
        <f t="shared" si="0"/>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IF(ROW()&lt;=B$3,SUMIF(A$107:A$9769,A24,I$107:I$9769),"")</f>
        <v/>
      </c>
      <c r="J24" s="236" t="str">
        <f>IF(ROW()&lt;=B$3,SUMIFS(I$103:I$49769,A$103:A$49769,K24,J$103:J$49769,L24),"")</f>
        <v/>
      </c>
      <c r="K24" s="110" t="str">
        <f t="shared" si="0"/>
        <v/>
      </c>
      <c r="L24" s="101">
        <v>99</v>
      </c>
      <c r="M24" s="102" t="s">
        <v>334</v>
      </c>
      <c r="N24" s="103" t="s">
        <v>378</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IF(ROW()&lt;=B$3,SUMIF(A$107:A$9769,A25,I$107:I$9769),"")</f>
        <v/>
      </c>
      <c r="J25" s="236" t="str">
        <f>IF(ROW()&lt;=B$3,SUMIFS(I$103:I$49769,A$103:A$49769,K25,J$103:J$49769,L25),"")</f>
        <v/>
      </c>
      <c r="K25" s="110" t="str">
        <f t="shared" si="0"/>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IF(ROW()&lt;=B$3,SUMIF(A$107:A$9769,A26,I$107:I$9769),"")</f>
        <v/>
      </c>
      <c r="J26" s="236" t="str">
        <f>IF(ROW()&lt;=B$3,SUMIFS(I$103:I$49769,A$103:A$49769,K26,J$103:J$49769,L26),"")</f>
        <v/>
      </c>
      <c r="K26" s="110" t="str">
        <f t="shared" si="0"/>
        <v/>
      </c>
      <c r="L26" s="101">
        <v>99</v>
      </c>
      <c r="M26" s="96" t="s">
        <v>334</v>
      </c>
      <c r="N26" s="95" t="s">
        <v>378</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IF(ROW()&lt;=B$3,SUMIF(A$107:A$9769,A27,I$107:I$9769),"")</f>
        <v/>
      </c>
      <c r="J27" s="236" t="str">
        <f>IF(ROW()&lt;=B$3,SUMIFS(I$103:I$49769,A$103:A$49769,K27,J$103:J$49769,L27),"")</f>
        <v/>
      </c>
      <c r="K27" s="110" t="str">
        <f t="shared" si="0"/>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IF(ROW()&lt;=B$3,SUMIF(A$107:A$9769,A28,I$107:I$9769),"")</f>
        <v/>
      </c>
      <c r="J28" s="236" t="str">
        <f>IF(ROW()&lt;=B$3,SUMIFS(I$103:I$49769,A$103:A$49769,K28,J$103:J$49769,L28),"")</f>
        <v/>
      </c>
      <c r="K28" s="110" t="str">
        <f t="shared" si="0"/>
        <v/>
      </c>
      <c r="L28" s="101">
        <v>99</v>
      </c>
      <c r="M28" s="102" t="s">
        <v>334</v>
      </c>
      <c r="N28" s="103" t="s">
        <v>378</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IF(ROW()&lt;=B$3,SUMIF(A$107:A$9769,A29,I$107:I$9769),"")</f>
        <v/>
      </c>
      <c r="J29" s="236" t="str">
        <f>IF(ROW()&lt;=B$3,SUMIFS(I$103:I$49769,A$103:A$49769,K29,J$103:J$49769,L29),"")</f>
        <v/>
      </c>
      <c r="K29" s="110" t="str">
        <f t="shared" si="0"/>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IF(ROW()&lt;=B$3,SUMIF(A$107:A$9769,A30,I$107:I$9769),"")</f>
        <v/>
      </c>
      <c r="J30" s="236" t="str">
        <f>IF(ROW()&lt;=B$3,SUMIFS(I$103:I$49769,A$103:A$49769,K30,J$103:J$49769,L30),"")</f>
        <v/>
      </c>
      <c r="K30" s="110" t="str">
        <f t="shared" si="0"/>
        <v/>
      </c>
      <c r="L30" s="101">
        <v>99</v>
      </c>
      <c r="M30" s="96" t="s">
        <v>334</v>
      </c>
      <c r="N30" s="95" t="s">
        <v>378</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IF(ROW()&lt;=B$3,SUMIF(A$107:A$9769,A31,I$107:I$9769),"")</f>
        <v/>
      </c>
      <c r="J31" s="236" t="str">
        <f>IF(ROW()&lt;=B$3,SUMIFS(I$103:I$49769,A$103:A$49769,K31,J$103:J$49769,L31),"")</f>
        <v/>
      </c>
      <c r="K31" s="110" t="str">
        <f t="shared" si="0"/>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IF(ROW()&lt;=B$3,SUMIF(A$107:A$9769,A32,I$107:I$9769),"")</f>
        <v/>
      </c>
      <c r="J32" s="236" t="str">
        <f>IF(ROW()&lt;=B$3,SUMIFS(I$103:I$49769,A$103:A$49769,K32,J$103:J$49769,L32),"")</f>
        <v/>
      </c>
      <c r="K32" s="110" t="str">
        <f t="shared" si="0"/>
        <v/>
      </c>
      <c r="L32" s="101">
        <v>99</v>
      </c>
      <c r="M32" s="102" t="s">
        <v>334</v>
      </c>
      <c r="N32" s="103" t="s">
        <v>378</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IF(ROW()&lt;=B$3,SUMIF(A$107:A$9769,A33,I$107:I$9769),"")</f>
        <v/>
      </c>
      <c r="J33" s="236" t="str">
        <f>IF(ROW()&lt;=B$3,SUMIFS(I$103:I$49769,A$103:A$49769,K33,J$103:J$49769,L33),"")</f>
        <v/>
      </c>
      <c r="K33" s="110" t="str">
        <f t="shared" si="0"/>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IF(ROW()&lt;=B$3,SUMIF(A$107:A$9769,A34,I$107:I$9769),"")</f>
        <v/>
      </c>
      <c r="J34" s="236" t="str">
        <f>IF(ROW()&lt;=B$3,SUMIFS(I$103:I$49769,A$103:A$49769,K34,J$103:J$49769,L34),"")</f>
        <v/>
      </c>
      <c r="K34" s="110" t="str">
        <f t="shared" si="0"/>
        <v/>
      </c>
      <c r="L34" s="101">
        <v>99</v>
      </c>
      <c r="M34" s="96" t="s">
        <v>334</v>
      </c>
      <c r="N34" s="95" t="s">
        <v>378</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IF(ROW()&lt;=B$3,SUMIF(A$107:A$9769,A35,I$107:I$9769),"")</f>
        <v/>
      </c>
      <c r="J35" s="236" t="str">
        <f>IF(ROW()&lt;=B$3,SUMIFS(I$103:I$49769,A$103:A$49769,K35,J$103:J$49769,L35),"")</f>
        <v/>
      </c>
      <c r="K35" s="110" t="str">
        <f t="shared" si="0"/>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IF(ROW()&lt;=B$3,SUMIF(A$107:A$9769,A36,I$107:I$9769),"")</f>
        <v/>
      </c>
      <c r="J36" s="236" t="str">
        <f>IF(ROW()&lt;=B$3,SUMIFS(I$103:I$49769,A$103:A$49769,K36,J$103:J$49769,L36),"")</f>
        <v/>
      </c>
      <c r="K36" s="110" t="str">
        <f t="shared" si="0"/>
        <v/>
      </c>
      <c r="L36" s="101">
        <v>99</v>
      </c>
      <c r="M36" s="102" t="s">
        <v>334</v>
      </c>
      <c r="N36" s="103" t="s">
        <v>378</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IF(ROW()&lt;=B$3,SUMIF(A$107:A$9769,A37,I$107:I$9769),"")</f>
        <v/>
      </c>
      <c r="J37" s="236" t="str">
        <f>IF(ROW()&lt;=B$3,SUMIFS(I$103:I$49769,A$103:A$49769,K37,J$103:J$49769,L37),"")</f>
        <v/>
      </c>
      <c r="K37" s="110" t="str">
        <f t="shared" si="0"/>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IF(ROW()&lt;=B$3,SUMIF(A$107:A$9769,A38,I$107:I$9769),"")</f>
        <v/>
      </c>
      <c r="J38" s="236" t="str">
        <f>IF(ROW()&lt;=B$3,SUMIFS(I$103:I$49769,A$103:A$49769,K38,J$103:J$49769,L38),"")</f>
        <v/>
      </c>
      <c r="K38" s="110" t="str">
        <f t="shared" si="0"/>
        <v/>
      </c>
      <c r="L38" s="101">
        <v>99</v>
      </c>
      <c r="M38" s="96" t="s">
        <v>334</v>
      </c>
      <c r="N38" s="95" t="s">
        <v>378</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IF(ROW()&lt;=B$3,SUMIF(A$107:A$9769,A39,I$107:I$9769),"")</f>
        <v/>
      </c>
      <c r="J39" s="236" t="str">
        <f>IF(ROW()&lt;=B$3,SUMIFS(I$103:I$49769,A$103:A$49769,K39,J$103:J$49769,L39),"")</f>
        <v/>
      </c>
      <c r="K39" s="110" t="str">
        <f t="shared" si="0"/>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IF(ROW()&lt;=B$3,SUMIF(A$107:A$9769,A40,I$107:I$9769),"")</f>
        <v/>
      </c>
      <c r="J40" s="236" t="str">
        <f>IF(ROW()&lt;=B$3,SUMIFS(I$103:I$49769,A$103:A$49769,K40,J$103:J$49769,L40),"")</f>
        <v/>
      </c>
      <c r="K40" s="110" t="str">
        <f t="shared" si="0"/>
        <v/>
      </c>
      <c r="L40" s="101">
        <v>99</v>
      </c>
      <c r="M40" s="102" t="s">
        <v>334</v>
      </c>
      <c r="N40" s="103" t="s">
        <v>378</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IF(ROW()&lt;=B$3,SUMIF(A$107:A$9769,A41,I$107:I$9769),"")</f>
        <v/>
      </c>
      <c r="J41" s="236" t="str">
        <f>IF(ROW()&lt;=B$3,SUMIFS(I$103:I$49769,A$103:A$49769,K41,J$103:J$49769,L41),"")</f>
        <v/>
      </c>
      <c r="K41" s="110" t="str">
        <f t="shared" si="0"/>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IF(ROW()&lt;=B$3,SUMIF(A$107:A$9769,A42,I$107:I$9769),"")</f>
        <v/>
      </c>
      <c r="J42" s="236" t="str">
        <f>IF(ROW()&lt;=B$3,SUMIFS(I$103:I$49769,A$103:A$49769,K42,J$103:J$49769,L42),"")</f>
        <v/>
      </c>
      <c r="K42" s="110" t="str">
        <f t="shared" si="0"/>
        <v/>
      </c>
      <c r="L42" s="101">
        <v>99</v>
      </c>
      <c r="M42" s="96" t="s">
        <v>334</v>
      </c>
      <c r="N42" s="95" t="s">
        <v>378</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IF(ROW()&lt;=B$3,SUMIF(A$107:A$9769,A43,I$107:I$9769),"")</f>
        <v/>
      </c>
      <c r="J43" s="236" t="str">
        <f>IF(ROW()&lt;=B$3,SUMIFS(I$103:I$49769,A$103:A$49769,K43,J$103:J$49769,L43),"")</f>
        <v/>
      </c>
      <c r="K43" s="110" t="str">
        <f t="shared" si="0"/>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IF(ROW()&lt;=B$3,SUMIF(A$107:A$9769,A44,I$107:I$9769),"")</f>
        <v/>
      </c>
      <c r="J44" s="236" t="str">
        <f>IF(ROW()&lt;=B$3,SUMIFS(I$103:I$49769,A$103:A$49769,K44,J$103:J$49769,L44),"")</f>
        <v/>
      </c>
      <c r="K44" s="110" t="str">
        <f t="shared" si="0"/>
        <v/>
      </c>
      <c r="L44" s="101">
        <v>99</v>
      </c>
      <c r="M44" s="102" t="s">
        <v>334</v>
      </c>
      <c r="N44" s="103" t="s">
        <v>378</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IF(ROW()&lt;=B$3,SUMIF(A$107:A$9769,A45,I$107:I$9769),"")</f>
        <v/>
      </c>
      <c r="J45" s="236" t="str">
        <f>IF(ROW()&lt;=B$3,SUMIFS(I$103:I$49769,A$103:A$49769,K45,J$103:J$49769,L45),"")</f>
        <v/>
      </c>
      <c r="K45" s="110" t="str">
        <f t="shared" si="0"/>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IF(ROW()&lt;=B$3,SUMIF(A$107:A$9769,A46,I$107:I$9769),"")</f>
        <v/>
      </c>
      <c r="J46" s="236" t="str">
        <f>IF(ROW()&lt;=B$3,SUMIFS(I$103:I$49769,A$103:A$49769,K46,J$103:J$49769,L46),"")</f>
        <v/>
      </c>
      <c r="K46" s="110" t="str">
        <f t="shared" si="0"/>
        <v/>
      </c>
      <c r="L46" s="101">
        <v>99</v>
      </c>
      <c r="M46" s="96" t="s">
        <v>334</v>
      </c>
      <c r="N46" s="95" t="s">
        <v>378</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IF(ROW()&lt;=B$3,SUMIF(A$107:A$9769,A47,I$107:I$9769),"")</f>
        <v/>
      </c>
      <c r="J47" s="236" t="str">
        <f>IF(ROW()&lt;=B$3,SUMIFS(I$103:I$49769,A$103:A$49769,K47,J$103:J$49769,L47),"")</f>
        <v/>
      </c>
      <c r="K47" s="110" t="str">
        <f t="shared" si="0"/>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IF(ROW()&lt;=B$3,SUMIF(A$107:A$9769,A48,I$107:I$9769),"")</f>
        <v/>
      </c>
      <c r="J48" s="236" t="str">
        <f>IF(ROW()&lt;=B$3,SUMIFS(I$103:I$49769,A$103:A$49769,K48,J$103:J$49769,L48),"")</f>
        <v/>
      </c>
      <c r="K48" s="110" t="str">
        <f t="shared" si="0"/>
        <v/>
      </c>
      <c r="L48" s="101">
        <v>99</v>
      </c>
      <c r="M48" s="102" t="s">
        <v>334</v>
      </c>
      <c r="N48" s="103" t="s">
        <v>378</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IF(ROW()&lt;=B$3,SUMIF(A$107:A$9769,A49,I$107:I$9769),"")</f>
        <v/>
      </c>
      <c r="J49" s="236" t="str">
        <f>IF(ROW()&lt;=B$3,SUMIFS(I$103:I$49769,A$103:A$49769,K49,J$103:J$49769,L49),"")</f>
        <v/>
      </c>
      <c r="K49" s="110" t="str">
        <f t="shared" si="0"/>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IF(ROW()&lt;=B$3,SUMIF(A$107:A$9769,A50,I$107:I$9769),"")</f>
        <v/>
      </c>
      <c r="J50" s="236" t="str">
        <f>IF(ROW()&lt;=B$3,SUMIFS(I$103:I$49769,A$103:A$49769,K50,J$103:J$49769,L50),"")</f>
        <v/>
      </c>
      <c r="K50" s="110" t="str">
        <f t="shared" si="0"/>
        <v/>
      </c>
      <c r="L50" s="101">
        <v>99</v>
      </c>
      <c r="M50" s="96" t="s">
        <v>334</v>
      </c>
      <c r="N50" s="95" t="s">
        <v>378</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IF(ROW()&lt;=B$3,SUMIF(A$107:A$9769,A51,I$107:I$9769),"")</f>
        <v/>
      </c>
      <c r="J51" s="236" t="str">
        <f>IF(ROW()&lt;=B$3,SUMIFS(I$103:I$49769,A$103:A$49769,K51,J$103:J$49769,L51),"")</f>
        <v/>
      </c>
      <c r="K51" s="110" t="str">
        <f t="shared" si="0"/>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IF(ROW()&lt;=B$3,SUMIF(A$107:A$9769,A52,I$107:I$9769),"")</f>
        <v/>
      </c>
      <c r="J52" s="236" t="str">
        <f>IF(ROW()&lt;=B$3,SUMIFS(I$103:I$49769,A$103:A$49769,K52,J$103:J$49769,L52),"")</f>
        <v/>
      </c>
      <c r="K52" s="110" t="str">
        <f t="shared" si="0"/>
        <v/>
      </c>
      <c r="L52" s="101">
        <v>99</v>
      </c>
      <c r="M52" s="102" t="s">
        <v>334</v>
      </c>
      <c r="N52" s="103" t="s">
        <v>378</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IF(ROW()&lt;=B$3,SUMIF(A$107:A$9769,A53,I$107:I$9769),"")</f>
        <v/>
      </c>
      <c r="J53" s="236" t="str">
        <f>IF(ROW()&lt;=B$3,SUMIFS(I$103:I$49769,A$103:A$49769,K53,J$103:J$49769,L53),"")</f>
        <v/>
      </c>
      <c r="K53" s="110" t="str">
        <f t="shared" si="0"/>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IF(ROW()&lt;=B$3,SUMIF(A$107:A$9769,A54,I$107:I$9769),"")</f>
        <v/>
      </c>
      <c r="J54" s="236" t="str">
        <f>IF(ROW()&lt;=B$3,SUMIFS(I$103:I$49769,A$103:A$49769,K54,J$103:J$49769,L54),"")</f>
        <v/>
      </c>
      <c r="K54" s="110" t="str">
        <f t="shared" si="0"/>
        <v/>
      </c>
      <c r="L54" s="101">
        <v>99</v>
      </c>
      <c r="M54" s="96" t="s">
        <v>334</v>
      </c>
      <c r="N54" s="95" t="s">
        <v>378</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IF(ROW()&lt;=B$3,SUMIF(A$107:A$9769,A55,I$107:I$9769),"")</f>
        <v/>
      </c>
      <c r="J55" s="236" t="str">
        <f>IF(ROW()&lt;=B$3,SUMIFS(I$103:I$49769,A$103:A$49769,K55,J$103:J$49769,L55),"")</f>
        <v/>
      </c>
      <c r="K55" s="110" t="str">
        <f t="shared" si="0"/>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IF(ROW()&lt;=B$3,SUMIF(A$107:A$9769,A56,I$107:I$9769),"")</f>
        <v/>
      </c>
      <c r="J56" s="236" t="str">
        <f>IF(ROW()&lt;=B$3,SUMIFS(I$103:I$49769,A$103:A$49769,K56,J$103:J$49769,L56),"")</f>
        <v/>
      </c>
      <c r="K56" s="110" t="str">
        <f t="shared" si="0"/>
        <v/>
      </c>
      <c r="L56" s="101">
        <v>99</v>
      </c>
      <c r="M56" s="102" t="s">
        <v>334</v>
      </c>
      <c r="N56" s="103" t="s">
        <v>378</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IF(ROW()&lt;=B$3,SUMIF(A$107:A$9769,A57,I$107:I$9769),"")</f>
        <v/>
      </c>
      <c r="J57" s="236" t="str">
        <f>IF(ROW()&lt;=B$3,SUMIFS(I$103:I$49769,A$103:A$49769,K57,J$103:J$49769,L57),"")</f>
        <v/>
      </c>
      <c r="K57" s="110" t="str">
        <f t="shared" si="0"/>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IF(ROW()&lt;=B$3,SUMIF(A$107:A$9769,A58,I$107:I$9769),"")</f>
        <v/>
      </c>
      <c r="J58" s="236" t="str">
        <f>IF(ROW()&lt;=B$3,SUMIFS(I$103:I$49769,A$103:A$49769,K58,J$103:J$49769,L58),"")</f>
        <v/>
      </c>
      <c r="K58" s="110" t="str">
        <f t="shared" si="0"/>
        <v/>
      </c>
      <c r="L58" s="101">
        <v>99</v>
      </c>
      <c r="M58" s="96" t="s">
        <v>334</v>
      </c>
      <c r="N58" s="95" t="s">
        <v>378</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IF(ROW()&lt;=B$3,SUMIF(A$107:A$9769,A59,I$107:I$9769),"")</f>
        <v/>
      </c>
      <c r="J59" s="236" t="str">
        <f>IF(ROW()&lt;=B$3,SUMIFS(I$103:I$49769,A$103:A$49769,K59,J$103:J$49769,L59),"")</f>
        <v/>
      </c>
      <c r="K59" s="110" t="str">
        <f t="shared" si="0"/>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IF(ROW()&lt;=B$3,SUMIF(A$107:A$9769,A60,I$107:I$9769),"")</f>
        <v/>
      </c>
      <c r="J60" s="236" t="str">
        <f>IF(ROW()&lt;=B$3,SUMIFS(I$103:I$49769,A$103:A$49769,K60,J$103:J$49769,L60),"")</f>
        <v/>
      </c>
      <c r="K60" s="110" t="str">
        <f t="shared" si="0"/>
        <v/>
      </c>
      <c r="L60" s="101">
        <v>99</v>
      </c>
      <c r="M60" s="102" t="s">
        <v>334</v>
      </c>
      <c r="N60" s="103" t="s">
        <v>378</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IF(ROW()&lt;=B$3,SUMIF(A$107:A$9769,A61,I$107:I$9769),"")</f>
        <v/>
      </c>
      <c r="J61" s="236" t="str">
        <f>IF(ROW()&lt;=B$3,SUMIFS(I$103:I$49769,A$103:A$49769,K61,J$103:J$49769,L61),"")</f>
        <v/>
      </c>
      <c r="K61" s="110" t="str">
        <f t="shared" si="0"/>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IF(ROW()&lt;=B$3,SUMIF(A$107:A$9769,A62,I$107:I$9769),"")</f>
        <v/>
      </c>
      <c r="J62" s="236" t="str">
        <f>IF(ROW()&lt;=B$3,SUMIFS(I$103:I$49769,A$103:A$49769,K62,J$103:J$49769,L62),"")</f>
        <v/>
      </c>
      <c r="K62" s="110" t="str">
        <f t="shared" si="0"/>
        <v/>
      </c>
      <c r="L62" s="101">
        <v>99</v>
      </c>
      <c r="M62" s="96" t="s">
        <v>334</v>
      </c>
      <c r="N62" s="95" t="s">
        <v>378</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IF(ROW()&lt;=B$3,SUMIF(A$107:A$9769,A63,I$107:I$9769),"")</f>
        <v/>
      </c>
      <c r="J63" s="236" t="str">
        <f>IF(ROW()&lt;=B$3,SUMIFS(I$103:I$49769,A$103:A$49769,K63,J$103:J$49769,L63),"")</f>
        <v/>
      </c>
      <c r="K63" s="110" t="str">
        <f t="shared" si="0"/>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IF(ROW()&lt;=B$3,SUMIF(A$107:A$9769,A64,I$107:I$9769),"")</f>
        <v/>
      </c>
      <c r="J64" s="236" t="str">
        <f>IF(ROW()&lt;=B$3,SUMIFS(I$103:I$49769,A$103:A$49769,K64,J$103:J$49769,L64),"")</f>
        <v/>
      </c>
      <c r="K64" s="110" t="str">
        <f t="shared" si="0"/>
        <v/>
      </c>
      <c r="L64" s="101">
        <v>99</v>
      </c>
      <c r="M64" s="102" t="s">
        <v>334</v>
      </c>
      <c r="N64" s="103" t="s">
        <v>378</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IF(ROW()&lt;=B$3,SUMIF(A$107:A$9769,A65,I$107:I$9769),"")</f>
        <v/>
      </c>
      <c r="J65" s="236" t="str">
        <f>IF(ROW()&lt;=B$3,SUMIFS(I$103:I$49769,A$103:A$49769,K65,J$103:J$49769,L65),"")</f>
        <v/>
      </c>
      <c r="K65" s="110" t="str">
        <f t="shared" si="0"/>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IF(ROW()&lt;=B$3,SUMIF(A$107:A$9769,A66,I$107:I$9769),"")</f>
        <v/>
      </c>
      <c r="J66" s="236" t="str">
        <f>IF(ROW()&lt;=B$3,SUMIFS(I$103:I$49769,A$103:A$49769,K66,J$103:J$49769,L66),"")</f>
        <v/>
      </c>
      <c r="K66" s="110" t="str">
        <f t="shared" si="0"/>
        <v/>
      </c>
      <c r="L66" s="101">
        <v>99</v>
      </c>
      <c r="M66" s="96" t="s">
        <v>334</v>
      </c>
      <c r="N66" s="95" t="s">
        <v>378</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IF(ROW()&lt;=B$3,SUMIF(A$107:A$9769,A67,I$107:I$9769),"")</f>
        <v/>
      </c>
      <c r="J67" s="236" t="str">
        <f>IF(ROW()&lt;=B$3,SUMIFS(I$103:I$49769,A$103:A$49769,K67,J$103:J$49769,L67),"")</f>
        <v/>
      </c>
      <c r="K67" s="110" t="str">
        <f t="shared" ref="K67:K94" si="1">$A67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IF(ROW()&lt;=B$3,SUMIF(A$107:A$9769,A68,I$107:I$9769),"")</f>
        <v/>
      </c>
      <c r="J68" s="236" t="str">
        <f>IF(ROW()&lt;=B$3,SUMIFS(I$103:I$49769,A$103:A$49769,K68,J$103:J$49769,L68),"")</f>
        <v/>
      </c>
      <c r="K68" s="110" t="str">
        <f t="shared" si="1"/>
        <v/>
      </c>
      <c r="L68" s="101">
        <v>99</v>
      </c>
      <c r="M68" s="102" t="s">
        <v>334</v>
      </c>
      <c r="N68" s="103" t="s">
        <v>378</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IF(ROW()&lt;=B$3,SUMIF(A$107:A$9769,A69,I$107:I$9769),"")</f>
        <v/>
      </c>
      <c r="J69" s="236" t="str">
        <f>IF(ROW()&lt;=B$3,SUMIFS(I$103:I$49769,A$103:A$49769,K69,J$103:J$49769,L69),"")</f>
        <v/>
      </c>
      <c r="K69" s="110" t="str">
        <f t="shared" si="1"/>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IF(ROW()&lt;=B$3,SUMIF(A$107:A$9769,A70,I$107:I$9769),"")</f>
        <v/>
      </c>
      <c r="J70" s="236" t="str">
        <f>IF(ROW()&lt;=B$3,SUMIFS(I$103:I$49769,A$103:A$49769,K70,J$103:J$49769,L70),"")</f>
        <v/>
      </c>
      <c r="K70" s="110" t="str">
        <f t="shared" si="1"/>
        <v/>
      </c>
      <c r="L70" s="101">
        <v>99</v>
      </c>
      <c r="M70" s="96" t="s">
        <v>334</v>
      </c>
      <c r="N70" s="95" t="s">
        <v>378</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IF(ROW()&lt;=B$3,SUMIF(A$107:A$9769,A71,I$107:I$9769),"")</f>
        <v/>
      </c>
      <c r="J71" s="236" t="str">
        <f>IF(ROW()&lt;=B$3,SUMIFS(I$103:I$49769,A$103:A$49769,K71,J$103:J$49769,L71),"")</f>
        <v/>
      </c>
      <c r="K71" s="110" t="str">
        <f t="shared" si="1"/>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IF(ROW()&lt;=B$3,SUMIF(A$107:A$9769,A72,I$107:I$9769),"")</f>
        <v/>
      </c>
      <c r="J72" s="236" t="str">
        <f>IF(ROW()&lt;=B$3,SUMIFS(I$103:I$49769,A$103:A$49769,K72,J$103:J$49769,L72),"")</f>
        <v/>
      </c>
      <c r="K72" s="110" t="str">
        <f t="shared" si="1"/>
        <v/>
      </c>
      <c r="L72" s="101">
        <v>99</v>
      </c>
      <c r="M72" s="102" t="s">
        <v>334</v>
      </c>
      <c r="N72" s="103" t="s">
        <v>378</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IF(ROW()&lt;=B$3,SUMIF(A$107:A$9769,A73,I$107:I$9769),"")</f>
        <v/>
      </c>
      <c r="J73" s="236" t="str">
        <f>IF(ROW()&lt;=B$3,SUMIFS(I$103:I$49769,A$103:A$49769,K73,J$103:J$49769,L73),"")</f>
        <v/>
      </c>
      <c r="K73" s="110" t="str">
        <f t="shared" si="1"/>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IF(ROW()&lt;=B$3,SUMIF(A$107:A$9769,A74,I$107:I$9769),"")</f>
        <v/>
      </c>
      <c r="J74" s="236" t="str">
        <f>IF(ROW()&lt;=B$3,SUMIFS(I$103:I$49769,A$103:A$49769,K74,J$103:J$49769,L74),"")</f>
        <v/>
      </c>
      <c r="K74" s="110" t="str">
        <f t="shared" si="1"/>
        <v/>
      </c>
      <c r="L74" s="101">
        <v>99</v>
      </c>
      <c r="M74" s="96" t="s">
        <v>334</v>
      </c>
      <c r="N74" s="95" t="s">
        <v>378</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IF(ROW()&lt;=B$3,SUMIF(A$107:A$9769,A75,I$107:I$9769),"")</f>
        <v/>
      </c>
      <c r="J75" s="236" t="str">
        <f>IF(ROW()&lt;=B$3,SUMIFS(I$103:I$49769,A$103:A$49769,K75,J$103:J$49769,L75),"")</f>
        <v/>
      </c>
      <c r="K75" s="110" t="str">
        <f t="shared" si="1"/>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IF(ROW()&lt;=B$3,SUMIF(A$107:A$9769,A76,I$107:I$9769),"")</f>
        <v/>
      </c>
      <c r="J76" s="236" t="str">
        <f>IF(ROW()&lt;=B$3,SUMIFS(I$103:I$49769,A$103:A$49769,K76,J$103:J$49769,L76),"")</f>
        <v/>
      </c>
      <c r="K76" s="110" t="str">
        <f t="shared" si="1"/>
        <v/>
      </c>
      <c r="L76" s="101">
        <v>99</v>
      </c>
      <c r="M76" s="102" t="s">
        <v>334</v>
      </c>
      <c r="N76" s="103" t="s">
        <v>378</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IF(ROW()&lt;=B$3,SUMIF(A$107:A$9769,A77,I$107:I$9769),"")</f>
        <v/>
      </c>
      <c r="J77" s="236" t="str">
        <f>IF(ROW()&lt;=B$3,SUMIFS(I$103:I$49769,A$103:A$49769,K77,J$103:J$49769,L77),"")</f>
        <v/>
      </c>
      <c r="K77" s="110" t="str">
        <f t="shared" si="1"/>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IF(ROW()&lt;=B$3,SUMIF(A$107:A$9769,A78,I$107:I$9769),"")</f>
        <v/>
      </c>
      <c r="J78" s="236" t="str">
        <f>IF(ROW()&lt;=B$3,SUMIFS(I$103:I$49769,A$103:A$49769,K78,J$103:J$49769,L78),"")</f>
        <v/>
      </c>
      <c r="K78" s="110" t="str">
        <f t="shared" si="1"/>
        <v/>
      </c>
      <c r="L78" s="101">
        <v>99</v>
      </c>
      <c r="M78" s="96" t="s">
        <v>334</v>
      </c>
      <c r="N78" s="95" t="s">
        <v>378</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IF(ROW()&lt;=B$3,SUMIF(A$107:A$9769,A79,I$107:I$9769),"")</f>
        <v/>
      </c>
      <c r="J79" s="236" t="str">
        <f>IF(ROW()&lt;=B$3,SUMIFS(I$103:I$49769,A$103:A$49769,K79,J$103:J$49769,L79),"")</f>
        <v/>
      </c>
      <c r="K79" s="110" t="str">
        <f t="shared" si="1"/>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IF(ROW()&lt;=B$3,SUMIF(A$107:A$9769,A80,I$107:I$9769),"")</f>
        <v/>
      </c>
      <c r="J80" s="236" t="str">
        <f>IF(ROW()&lt;=B$3,SUMIFS(I$103:I$49769,A$103:A$49769,K80,J$103:J$49769,L80),"")</f>
        <v/>
      </c>
      <c r="K80" s="110" t="str">
        <f t="shared" si="1"/>
        <v/>
      </c>
      <c r="L80" s="101">
        <v>99</v>
      </c>
      <c r="M80" s="102" t="s">
        <v>334</v>
      </c>
      <c r="N80" s="103" t="s">
        <v>378</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IF(ROW()&lt;=B$3,SUMIF(A$107:A$9769,A81,I$107:I$9769),"")</f>
        <v/>
      </c>
      <c r="J81" s="236" t="str">
        <f>IF(ROW()&lt;=B$3,SUMIFS(I$103:I$49769,A$103:A$49769,K81,J$103:J$49769,L81),"")</f>
        <v/>
      </c>
      <c r="K81" s="110" t="str">
        <f t="shared" si="1"/>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IF(ROW()&lt;=B$3,SUMIF(A$107:A$9769,A82,I$107:I$9769),"")</f>
        <v/>
      </c>
      <c r="J82" s="236" t="str">
        <f>IF(ROW()&lt;=B$3,SUMIFS(I$103:I$49769,A$103:A$49769,K82,J$103:J$49769,L82),"")</f>
        <v/>
      </c>
      <c r="K82" s="110" t="str">
        <f t="shared" si="1"/>
        <v/>
      </c>
      <c r="L82" s="101">
        <v>99</v>
      </c>
      <c r="M82" s="96" t="s">
        <v>334</v>
      </c>
      <c r="N82" s="95" t="s">
        <v>378</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IF(ROW()&lt;=B$3,SUMIF(A$107:A$9769,A83,I$107:I$9769),"")</f>
        <v/>
      </c>
      <c r="J83" s="236" t="str">
        <f>IF(ROW()&lt;=B$3,SUMIFS(I$103:I$49769,A$103:A$49769,K83,J$103:J$49769,L83),"")</f>
        <v/>
      </c>
      <c r="K83" s="110" t="str">
        <f t="shared" si="1"/>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IF(ROW()&lt;=B$3,SUMIF(A$107:A$9769,A84,I$107:I$9769),"")</f>
        <v/>
      </c>
      <c r="J84" s="236" t="str">
        <f>IF(ROW()&lt;=B$3,SUMIFS(I$103:I$49769,A$103:A$49769,K84,J$103:J$49769,L84),"")</f>
        <v/>
      </c>
      <c r="K84" s="110" t="str">
        <f t="shared" si="1"/>
        <v/>
      </c>
      <c r="L84" s="101">
        <v>99</v>
      </c>
      <c r="M84" s="102" t="s">
        <v>334</v>
      </c>
      <c r="N84" s="103" t="s">
        <v>378</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IF(ROW()&lt;=B$3,SUMIF(A$107:A$9769,A85,I$107:I$9769),"")</f>
        <v/>
      </c>
      <c r="J85" s="236" t="str">
        <f>IF(ROW()&lt;=B$3,SUMIFS(I$103:I$49769,A$103:A$49769,K85,J$103:J$49769,L85),"")</f>
        <v/>
      </c>
      <c r="K85" s="110" t="str">
        <f t="shared" si="1"/>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IF(ROW()&lt;=B$3,SUMIF(A$107:A$9769,A86,I$107:I$9769),"")</f>
        <v/>
      </c>
      <c r="J86" s="236" t="str">
        <f>IF(ROW()&lt;=B$3,SUMIFS(I$103:I$49769,A$103:A$49769,K86,J$103:J$49769,L86),"")</f>
        <v/>
      </c>
      <c r="K86" s="110" t="str">
        <f t="shared" si="1"/>
        <v/>
      </c>
      <c r="L86" s="101">
        <v>99</v>
      </c>
      <c r="M86" s="96" t="s">
        <v>334</v>
      </c>
      <c r="N86" s="95" t="s">
        <v>378</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IF(ROW()&lt;=B$3,SUMIF(A$107:A$9769,A87,I$107:I$9769),"")</f>
        <v/>
      </c>
      <c r="J87" s="236" t="str">
        <f>IF(ROW()&lt;=B$3,SUMIFS(I$103:I$49769,A$103:A$49769,K87,J$103:J$49769,L87),"")</f>
        <v/>
      </c>
      <c r="K87" s="110" t="str">
        <f t="shared" si="1"/>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IF(ROW()&lt;=B$3,SUMIF(A$107:A$9769,A88,I$107:I$9769),"")</f>
        <v/>
      </c>
      <c r="J88" s="236" t="str">
        <f>IF(ROW()&lt;=B$3,SUMIFS(I$103:I$49769,A$103:A$49769,K88,J$103:J$49769,L88),"")</f>
        <v/>
      </c>
      <c r="K88" s="110" t="str">
        <f t="shared" si="1"/>
        <v/>
      </c>
      <c r="L88" s="101">
        <v>99</v>
      </c>
      <c r="M88" s="102" t="s">
        <v>334</v>
      </c>
      <c r="N88" s="103" t="s">
        <v>378</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IF(ROW()&lt;=B$3,SUMIF(A$107:A$9769,A89,I$107:I$9769),"")</f>
        <v/>
      </c>
      <c r="J89" s="236" t="str">
        <f>IF(ROW()&lt;=B$3,SUMIFS(I$103:I$49769,A$103:A$49769,K89,J$103:J$49769,L89),"")</f>
        <v/>
      </c>
      <c r="K89" s="110" t="str">
        <f t="shared" si="1"/>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IF(ROW()&lt;=B$3,SUMIF(A$107:A$9769,A90,I$107:I$9769),"")</f>
        <v/>
      </c>
      <c r="J90" s="236" t="str">
        <f>IF(ROW()&lt;=B$3,SUMIFS(I$103:I$49769,A$103:A$49769,K90,J$103:J$49769,L90),"")</f>
        <v/>
      </c>
      <c r="K90" s="110" t="str">
        <f t="shared" si="1"/>
        <v/>
      </c>
      <c r="L90" s="101">
        <v>99</v>
      </c>
      <c r="M90" s="96" t="s">
        <v>334</v>
      </c>
      <c r="N90" s="95" t="s">
        <v>378</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IF(ROW()&lt;=B$3,SUMIF(A$107:A$9769,A91,I$107:I$9769),"")</f>
        <v/>
      </c>
      <c r="J91" s="236" t="str">
        <f>IF(ROW()&lt;=B$3,SUMIFS(I$103:I$49769,A$103:A$49769,K91,J$103:J$49769,L91),"")</f>
        <v/>
      </c>
      <c r="K91" s="110" t="str">
        <f t="shared" si="1"/>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IF(ROW()&lt;=B$3,SUMIF(A$107:A$9769,A92,I$107:I$9769),"")</f>
        <v/>
      </c>
      <c r="J92" s="236" t="str">
        <f>IF(ROW()&lt;=B$3,SUMIFS(I$103:I$49769,A$103:A$49769,K92,J$103:J$49769,L92),"")</f>
        <v/>
      </c>
      <c r="K92" s="110" t="str">
        <f t="shared" si="1"/>
        <v/>
      </c>
      <c r="L92" s="101">
        <v>99</v>
      </c>
      <c r="M92" s="102" t="s">
        <v>334</v>
      </c>
      <c r="N92" s="103" t="s">
        <v>378</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IF(ROW()&lt;=B$3,SUMIF(A$107:A$9769,A93,I$107:I$9769),"")</f>
        <v/>
      </c>
      <c r="J93" s="236" t="str">
        <f>IF(ROW()&lt;=B$3,SUMIFS(I$103:I$49769,A$103:A$49769,K93,J$103:J$49769,L93),"")</f>
        <v/>
      </c>
      <c r="K93" s="110" t="str">
        <f t="shared" si="1"/>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IF(ROW()&lt;=B$3,SUMIF(A$107:A$9769,A94,I$107:I$9769),"")</f>
        <v/>
      </c>
      <c r="J94" s="236" t="str">
        <f>IF(ROW()&lt;=B$3,SUMIFS(I$103:I$49769,A$103:A$49769,K94,J$103:J$49769,L94),"")</f>
        <v/>
      </c>
      <c r="K94" s="110" t="str">
        <f t="shared" si="1"/>
        <v/>
      </c>
      <c r="L94" s="101">
        <v>99</v>
      </c>
      <c r="M94" s="96" t="s">
        <v>334</v>
      </c>
      <c r="N94" s="95" t="s">
        <v>378</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399</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400</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401</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402</v>
      </c>
      <c r="G99" s="241"/>
      <c r="H99" s="241"/>
      <c r="I99" s="243"/>
      <c r="J99" s="245"/>
      <c r="K99" s="87"/>
      <c r="L99" s="88"/>
      <c r="M99" s="88"/>
      <c r="N99" s="88"/>
      <c r="O99" s="88"/>
      <c r="P99" s="88"/>
      <c r="Q99" s="88"/>
      <c r="R99" s="88"/>
      <c r="S99" s="88"/>
      <c r="T99" s="88"/>
      <c r="U99" s="88"/>
      <c r="V99" s="88"/>
      <c r="W99" s="88"/>
      <c r="X99" s="88"/>
      <c r="Y99" s="88"/>
    </row>
    <row r="100" spans="1:25" ht="30.6" customHeight="1" x14ac:dyDescent="0.3">
      <c r="A100" s="318" t="s">
        <v>1505</v>
      </c>
      <c r="B100" s="318"/>
      <c r="C100" s="318"/>
      <c r="D100" s="318"/>
      <c r="E100" s="318"/>
      <c r="F100" s="318"/>
      <c r="G100" s="318"/>
      <c r="H100" s="318"/>
      <c r="I100" s="320" t="s">
        <v>1488</v>
      </c>
      <c r="J100" s="320"/>
      <c r="K100" s="89"/>
    </row>
    <row r="101" spans="1:25" ht="15.6" x14ac:dyDescent="0.3">
      <c r="A101" s="321"/>
      <c r="B101" s="321"/>
      <c r="C101" s="321"/>
      <c r="D101" s="321"/>
      <c r="E101" s="321"/>
      <c r="F101" s="321"/>
      <c r="G101" s="321"/>
      <c r="H101" s="321"/>
      <c r="I101" s="319">
        <v>45887</v>
      </c>
      <c r="J101" s="319"/>
    </row>
    <row r="102" spans="1:25" ht="13.8" x14ac:dyDescent="0.25">
      <c r="A102" s="249" t="s">
        <v>403</v>
      </c>
      <c r="B102" s="250">
        <v>84</v>
      </c>
      <c r="C102" s="250"/>
      <c r="D102" s="251"/>
      <c r="E102" s="251"/>
      <c r="F102" s="251"/>
      <c r="G102" s="251"/>
      <c r="H102" s="251"/>
      <c r="I102" s="86"/>
      <c r="J102" s="220"/>
    </row>
    <row r="103" spans="1:25" s="83" customFormat="1" x14ac:dyDescent="0.2">
      <c r="A103" s="79" t="s">
        <v>334</v>
      </c>
      <c r="B103" s="80" t="s">
        <v>404</v>
      </c>
      <c r="C103" s="80" t="s">
        <v>405</v>
      </c>
      <c r="D103" s="80" t="s">
        <v>406</v>
      </c>
      <c r="E103" s="80"/>
      <c r="F103" s="80" t="s">
        <v>407</v>
      </c>
      <c r="G103" s="80"/>
      <c r="H103" s="80" t="s">
        <v>408</v>
      </c>
      <c r="I103" s="81" t="s">
        <v>409</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410</v>
      </c>
      <c r="F104" s="10" t="s">
        <v>65</v>
      </c>
      <c r="G104" s="10" t="s">
        <v>66</v>
      </c>
      <c r="H104" s="10" t="s">
        <v>67</v>
      </c>
      <c r="I104" s="295" t="s">
        <v>411</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22" t="s">
        <v>412</v>
      </c>
      <c r="B105" s="323"/>
      <c r="C105" s="323"/>
      <c r="D105" s="323"/>
      <c r="E105" s="323"/>
      <c r="F105" s="323"/>
      <c r="G105" s="323"/>
      <c r="H105" s="323"/>
      <c r="I105" s="323"/>
      <c r="J105" s="324"/>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3.2" x14ac:dyDescent="0.25">
      <c r="A107" s="14" t="s">
        <v>1642</v>
      </c>
      <c r="B107" s="14"/>
      <c r="C107" s="14"/>
      <c r="D107" s="16"/>
      <c r="E107" s="16"/>
      <c r="F107" s="314" t="s">
        <v>1506</v>
      </c>
      <c r="G107" s="14"/>
      <c r="H107" s="14"/>
      <c r="I107" s="15"/>
      <c r="J107" s="77"/>
      <c r="K107" s="92"/>
    </row>
    <row r="108" spans="1:25" ht="13.2" x14ac:dyDescent="0.25">
      <c r="A108" s="14" t="s">
        <v>1642</v>
      </c>
      <c r="B108" s="14" t="s">
        <v>1507</v>
      </c>
      <c r="C108" s="14" t="s">
        <v>1508</v>
      </c>
      <c r="D108" s="16">
        <v>45753</v>
      </c>
      <c r="E108" s="16"/>
      <c r="F108" s="14" t="s">
        <v>1509</v>
      </c>
      <c r="G108" s="14" t="s">
        <v>1510</v>
      </c>
      <c r="H108" s="14" t="s">
        <v>1511</v>
      </c>
      <c r="I108" s="15">
        <v>18.96</v>
      </c>
      <c r="J108" s="77">
        <v>4</v>
      </c>
      <c r="K108" s="92"/>
    </row>
    <row r="109" spans="1:25" ht="13.2" x14ac:dyDescent="0.25">
      <c r="A109" s="14" t="s">
        <v>1642</v>
      </c>
      <c r="B109" s="14" t="s">
        <v>1512</v>
      </c>
      <c r="C109" s="14" t="s">
        <v>1508</v>
      </c>
      <c r="D109" s="16">
        <v>45779</v>
      </c>
      <c r="E109" s="16"/>
      <c r="F109" s="14" t="s">
        <v>1513</v>
      </c>
      <c r="G109" s="14" t="s">
        <v>1510</v>
      </c>
      <c r="H109" s="14" t="s">
        <v>1511</v>
      </c>
      <c r="I109" s="15">
        <v>18.96</v>
      </c>
      <c r="J109" s="77">
        <v>4</v>
      </c>
      <c r="K109" s="92"/>
    </row>
    <row r="110" spans="1:25" ht="13.2" x14ac:dyDescent="0.25">
      <c r="A110" s="14" t="s">
        <v>1642</v>
      </c>
      <c r="B110" s="14"/>
      <c r="C110" s="14"/>
      <c r="D110" s="16"/>
      <c r="E110" s="16"/>
      <c r="F110" s="14"/>
      <c r="G110" s="14"/>
      <c r="H110" s="14"/>
      <c r="I110" s="15"/>
      <c r="J110" s="77"/>
      <c r="K110" s="92"/>
    </row>
    <row r="111" spans="1:25" ht="13.2" x14ac:dyDescent="0.25">
      <c r="A111" s="14" t="s">
        <v>1642</v>
      </c>
      <c r="B111" s="14"/>
      <c r="C111" s="14"/>
      <c r="D111" s="16"/>
      <c r="E111" s="16"/>
      <c r="F111" s="14"/>
      <c r="G111" s="14"/>
      <c r="H111" s="14"/>
      <c r="I111" s="15"/>
      <c r="J111" s="77"/>
      <c r="K111" s="92"/>
    </row>
    <row r="112" spans="1:25" ht="20.399999999999999" x14ac:dyDescent="0.25">
      <c r="A112" s="14" t="s">
        <v>1642</v>
      </c>
      <c r="B112" s="14" t="s">
        <v>1514</v>
      </c>
      <c r="C112" s="14" t="s">
        <v>1515</v>
      </c>
      <c r="D112" s="16">
        <v>45750</v>
      </c>
      <c r="E112" s="16"/>
      <c r="F112" s="14" t="s">
        <v>1516</v>
      </c>
      <c r="G112" s="14" t="s">
        <v>777</v>
      </c>
      <c r="H112" s="14" t="s">
        <v>1517</v>
      </c>
      <c r="I112" s="15">
        <v>413.86</v>
      </c>
      <c r="J112" s="77">
        <v>4</v>
      </c>
      <c r="K112" s="92"/>
    </row>
    <row r="113" spans="1:11" ht="20.399999999999999" x14ac:dyDescent="0.25">
      <c r="A113" s="14" t="s">
        <v>1642</v>
      </c>
      <c r="B113" s="14" t="s">
        <v>1518</v>
      </c>
      <c r="C113" s="14" t="s">
        <v>1519</v>
      </c>
      <c r="D113" s="16">
        <v>45779</v>
      </c>
      <c r="E113" s="16"/>
      <c r="F113" s="14" t="s">
        <v>1520</v>
      </c>
      <c r="G113" s="14" t="s">
        <v>777</v>
      </c>
      <c r="H113" s="14" t="s">
        <v>1517</v>
      </c>
      <c r="I113" s="15">
        <v>413.86</v>
      </c>
      <c r="J113" s="77">
        <v>4</v>
      </c>
      <c r="K113" s="92"/>
    </row>
    <row r="114" spans="1:11" ht="20.399999999999999" x14ac:dyDescent="0.25">
      <c r="A114" s="14" t="s">
        <v>1642</v>
      </c>
      <c r="B114" s="14" t="s">
        <v>1521</v>
      </c>
      <c r="C114" s="14" t="s">
        <v>1522</v>
      </c>
      <c r="D114" s="16">
        <v>45810</v>
      </c>
      <c r="E114" s="16"/>
      <c r="F114" s="14" t="s">
        <v>1523</v>
      </c>
      <c r="G114" s="14" t="s">
        <v>777</v>
      </c>
      <c r="H114" s="14" t="s">
        <v>1517</v>
      </c>
      <c r="I114" s="15">
        <v>413.86</v>
      </c>
      <c r="J114" s="77">
        <v>4</v>
      </c>
      <c r="K114" s="92"/>
    </row>
    <row r="115" spans="1:11" ht="20.399999999999999" x14ac:dyDescent="0.25">
      <c r="A115" s="14" t="s">
        <v>1642</v>
      </c>
      <c r="B115" s="14" t="s">
        <v>1524</v>
      </c>
      <c r="C115" s="14" t="s">
        <v>1525</v>
      </c>
      <c r="D115" s="16">
        <v>45842</v>
      </c>
      <c r="E115" s="16"/>
      <c r="F115" s="14" t="s">
        <v>1526</v>
      </c>
      <c r="G115" s="14" t="s">
        <v>777</v>
      </c>
      <c r="H115" s="14" t="s">
        <v>1517</v>
      </c>
      <c r="I115" s="15">
        <v>413.86</v>
      </c>
      <c r="J115" s="77">
        <v>4</v>
      </c>
      <c r="K115" s="92"/>
    </row>
    <row r="116" spans="1:11" ht="20.399999999999999" x14ac:dyDescent="0.25">
      <c r="A116" s="14" t="s">
        <v>1642</v>
      </c>
      <c r="B116" s="14" t="s">
        <v>1643</v>
      </c>
      <c r="C116" s="14" t="s">
        <v>1527</v>
      </c>
      <c r="D116" s="16">
        <v>45849</v>
      </c>
      <c r="E116" s="16"/>
      <c r="F116" s="14" t="s">
        <v>1528</v>
      </c>
      <c r="G116" s="14" t="s">
        <v>777</v>
      </c>
      <c r="H116" s="14" t="s">
        <v>1517</v>
      </c>
      <c r="I116" s="15">
        <v>-45</v>
      </c>
      <c r="J116" s="77">
        <v>4</v>
      </c>
      <c r="K116" s="92"/>
    </row>
    <row r="117" spans="1:11" ht="20.399999999999999" x14ac:dyDescent="0.25">
      <c r="A117" s="14" t="s">
        <v>1642</v>
      </c>
      <c r="B117" s="14" t="s">
        <v>1644</v>
      </c>
      <c r="C117" s="14" t="s">
        <v>1529</v>
      </c>
      <c r="D117" s="16">
        <v>45873</v>
      </c>
      <c r="E117" s="16"/>
      <c r="F117" s="14" t="s">
        <v>1530</v>
      </c>
      <c r="G117" s="14" t="s">
        <v>777</v>
      </c>
      <c r="H117" s="14" t="s">
        <v>1517</v>
      </c>
      <c r="I117" s="15">
        <v>413.86</v>
      </c>
      <c r="J117" s="77">
        <v>4</v>
      </c>
      <c r="K117" s="92"/>
    </row>
    <row r="118" spans="1:11" ht="20.399999999999999" x14ac:dyDescent="0.25">
      <c r="A118" s="14" t="s">
        <v>1642</v>
      </c>
      <c r="B118" s="14" t="s">
        <v>1731</v>
      </c>
      <c r="C118" s="14" t="s">
        <v>1531</v>
      </c>
      <c r="D118" s="16">
        <v>45904</v>
      </c>
      <c r="E118" s="16"/>
      <c r="F118" s="14" t="s">
        <v>1532</v>
      </c>
      <c r="G118" s="14" t="s">
        <v>777</v>
      </c>
      <c r="H118" s="14" t="s">
        <v>1517</v>
      </c>
      <c r="I118" s="15">
        <v>413.86</v>
      </c>
      <c r="J118" s="77">
        <v>4</v>
      </c>
      <c r="K118" s="92"/>
    </row>
    <row r="119" spans="1:11" ht="20.399999999999999" x14ac:dyDescent="0.25">
      <c r="A119" s="14" t="s">
        <v>1642</v>
      </c>
      <c r="B119" s="14" t="s">
        <v>1732</v>
      </c>
      <c r="C119" s="14" t="s">
        <v>1533</v>
      </c>
      <c r="D119" s="16">
        <v>45933</v>
      </c>
      <c r="E119" s="16"/>
      <c r="F119" s="14" t="s">
        <v>1534</v>
      </c>
      <c r="G119" s="14" t="s">
        <v>777</v>
      </c>
      <c r="H119" s="14" t="s">
        <v>1517</v>
      </c>
      <c r="I119" s="15">
        <v>413.86</v>
      </c>
      <c r="J119" s="77">
        <v>4</v>
      </c>
      <c r="K119" s="92"/>
    </row>
    <row r="120" spans="1:11" ht="13.2" x14ac:dyDescent="0.25">
      <c r="A120" s="14" t="s">
        <v>1642</v>
      </c>
      <c r="B120" s="14"/>
      <c r="C120" s="14"/>
      <c r="D120" s="16"/>
      <c r="E120" s="16"/>
      <c r="F120" s="14"/>
      <c r="G120" s="14"/>
      <c r="H120" s="14"/>
      <c r="I120" s="15"/>
      <c r="J120" s="77"/>
      <c r="K120" s="92"/>
    </row>
    <row r="121" spans="1:11" ht="30.6" x14ac:dyDescent="0.25">
      <c r="A121" s="14" t="s">
        <v>1642</v>
      </c>
      <c r="B121" s="14" t="s">
        <v>1535</v>
      </c>
      <c r="C121" s="14" t="s">
        <v>1536</v>
      </c>
      <c r="D121" s="16">
        <v>45753</v>
      </c>
      <c r="E121" s="16"/>
      <c r="F121" s="14" t="s">
        <v>1537</v>
      </c>
      <c r="G121" s="14" t="s">
        <v>1538</v>
      </c>
      <c r="H121" s="14" t="s">
        <v>1539</v>
      </c>
      <c r="I121" s="15">
        <v>400</v>
      </c>
      <c r="J121" s="77">
        <v>4</v>
      </c>
      <c r="K121" s="92"/>
    </row>
    <row r="122" spans="1:11" ht="30.6" x14ac:dyDescent="0.25">
      <c r="A122" s="14" t="s">
        <v>1642</v>
      </c>
      <c r="B122" s="14" t="s">
        <v>1540</v>
      </c>
      <c r="C122" s="14" t="s">
        <v>1541</v>
      </c>
      <c r="D122" s="16">
        <v>45779</v>
      </c>
      <c r="E122" s="16"/>
      <c r="F122" s="14" t="s">
        <v>1542</v>
      </c>
      <c r="G122" s="14" t="s">
        <v>1538</v>
      </c>
      <c r="H122" s="14" t="s">
        <v>1539</v>
      </c>
      <c r="I122" s="15">
        <v>400</v>
      </c>
      <c r="J122" s="77">
        <v>4</v>
      </c>
      <c r="K122" s="92"/>
    </row>
    <row r="123" spans="1:11" ht="30.6" x14ac:dyDescent="0.25">
      <c r="A123" s="14" t="s">
        <v>1642</v>
      </c>
      <c r="B123" s="14" t="s">
        <v>1543</v>
      </c>
      <c r="C123" s="14" t="s">
        <v>1544</v>
      </c>
      <c r="D123" s="16">
        <v>45811</v>
      </c>
      <c r="E123" s="16"/>
      <c r="F123" s="14" t="s">
        <v>1545</v>
      </c>
      <c r="G123" s="14" t="s">
        <v>1538</v>
      </c>
      <c r="H123" s="14" t="s">
        <v>1539</v>
      </c>
      <c r="I123" s="15">
        <v>400</v>
      </c>
      <c r="J123" s="77">
        <v>4</v>
      </c>
      <c r="K123" s="92"/>
    </row>
    <row r="124" spans="1:11" ht="30.6" x14ac:dyDescent="0.25">
      <c r="A124" s="14" t="s">
        <v>1642</v>
      </c>
      <c r="B124" s="14" t="s">
        <v>1546</v>
      </c>
      <c r="C124" s="14" t="s">
        <v>1547</v>
      </c>
      <c r="D124" s="16">
        <v>45842</v>
      </c>
      <c r="E124" s="16"/>
      <c r="F124" s="14" t="s">
        <v>1548</v>
      </c>
      <c r="G124" s="14" t="s">
        <v>1538</v>
      </c>
      <c r="H124" s="14" t="s">
        <v>1539</v>
      </c>
      <c r="I124" s="15">
        <v>400</v>
      </c>
      <c r="J124" s="77">
        <v>4</v>
      </c>
      <c r="K124" s="92"/>
    </row>
    <row r="125" spans="1:11" ht="30.6" x14ac:dyDescent="0.25">
      <c r="A125" s="14" t="s">
        <v>1642</v>
      </c>
      <c r="B125" s="14" t="s">
        <v>1645</v>
      </c>
      <c r="C125" s="14" t="s">
        <v>1549</v>
      </c>
      <c r="D125" s="16">
        <v>45873</v>
      </c>
      <c r="E125" s="16"/>
      <c r="F125" s="14" t="s">
        <v>1550</v>
      </c>
      <c r="G125" s="14" t="s">
        <v>1538</v>
      </c>
      <c r="H125" s="14" t="s">
        <v>1539</v>
      </c>
      <c r="I125" s="15">
        <v>400</v>
      </c>
      <c r="J125" s="77">
        <v>4</v>
      </c>
      <c r="K125" s="92"/>
    </row>
    <row r="126" spans="1:11" ht="30.6" x14ac:dyDescent="0.25">
      <c r="A126" s="14" t="s">
        <v>1642</v>
      </c>
      <c r="B126" s="14" t="s">
        <v>1733</v>
      </c>
      <c r="C126" s="14" t="s">
        <v>1646</v>
      </c>
      <c r="D126" s="16">
        <v>45909</v>
      </c>
      <c r="E126" s="16"/>
      <c r="F126" s="14" t="s">
        <v>1551</v>
      </c>
      <c r="G126" s="14" t="s">
        <v>1538</v>
      </c>
      <c r="H126" s="14" t="s">
        <v>1539</v>
      </c>
      <c r="I126" s="15">
        <v>400</v>
      </c>
      <c r="J126" s="77">
        <v>4</v>
      </c>
      <c r="K126" s="92"/>
    </row>
    <row r="127" spans="1:11" ht="30.6" x14ac:dyDescent="0.25">
      <c r="A127" s="14" t="s">
        <v>1642</v>
      </c>
      <c r="B127" s="14" t="s">
        <v>1734</v>
      </c>
      <c r="C127" s="14" t="s">
        <v>1647</v>
      </c>
      <c r="D127" s="16">
        <v>45932</v>
      </c>
      <c r="E127" s="16"/>
      <c r="F127" s="14" t="s">
        <v>1552</v>
      </c>
      <c r="G127" s="14" t="s">
        <v>1538</v>
      </c>
      <c r="H127" s="14" t="s">
        <v>1539</v>
      </c>
      <c r="I127" s="15">
        <v>400</v>
      </c>
      <c r="J127" s="77">
        <v>4</v>
      </c>
      <c r="K127" s="92"/>
    </row>
    <row r="128" spans="1:11" ht="13.2" x14ac:dyDescent="0.25">
      <c r="A128" s="14" t="s">
        <v>1642</v>
      </c>
      <c r="B128" s="14"/>
      <c r="C128" s="14"/>
      <c r="D128" s="16"/>
      <c r="E128" s="16"/>
      <c r="F128" s="14"/>
      <c r="G128" s="14"/>
      <c r="H128" s="14"/>
      <c r="I128" s="15"/>
      <c r="J128" s="77"/>
      <c r="K128" s="92"/>
    </row>
    <row r="129" spans="1:11" ht="20.399999999999999" x14ac:dyDescent="0.25">
      <c r="A129" s="14" t="s">
        <v>1642</v>
      </c>
      <c r="B129" s="14" t="s">
        <v>1553</v>
      </c>
      <c r="C129" s="14" t="s">
        <v>1554</v>
      </c>
      <c r="D129" s="16">
        <v>45779</v>
      </c>
      <c r="E129" s="16"/>
      <c r="F129" s="14" t="s">
        <v>1555</v>
      </c>
      <c r="G129" s="14" t="s">
        <v>1556</v>
      </c>
      <c r="H129" s="14" t="s">
        <v>1557</v>
      </c>
      <c r="I129" s="15">
        <v>530</v>
      </c>
      <c r="J129" s="77">
        <v>4</v>
      </c>
      <c r="K129" s="92"/>
    </row>
    <row r="130" spans="1:11" ht="20.399999999999999" x14ac:dyDescent="0.25">
      <c r="A130" s="14" t="s">
        <v>1642</v>
      </c>
      <c r="B130" s="14" t="s">
        <v>1558</v>
      </c>
      <c r="C130" s="14" t="s">
        <v>1559</v>
      </c>
      <c r="D130" s="16">
        <v>45811</v>
      </c>
      <c r="E130" s="16"/>
      <c r="F130" s="14" t="s">
        <v>1560</v>
      </c>
      <c r="G130" s="14" t="s">
        <v>1556</v>
      </c>
      <c r="H130" s="14" t="s">
        <v>1557</v>
      </c>
      <c r="I130" s="15">
        <v>530</v>
      </c>
      <c r="J130" s="77">
        <v>4</v>
      </c>
      <c r="K130" s="92"/>
    </row>
    <row r="131" spans="1:11" ht="20.399999999999999" x14ac:dyDescent="0.25">
      <c r="A131" s="14" t="s">
        <v>1642</v>
      </c>
      <c r="B131" s="14" t="s">
        <v>1561</v>
      </c>
      <c r="C131" s="14" t="s">
        <v>1562</v>
      </c>
      <c r="D131" s="16">
        <v>45842</v>
      </c>
      <c r="E131" s="16"/>
      <c r="F131" s="14" t="s">
        <v>1563</v>
      </c>
      <c r="G131" s="14" t="s">
        <v>1556</v>
      </c>
      <c r="H131" s="14" t="s">
        <v>1557</v>
      </c>
      <c r="I131" s="15">
        <v>530</v>
      </c>
      <c r="J131" s="77">
        <v>4</v>
      </c>
      <c r="K131" s="92"/>
    </row>
    <row r="132" spans="1:11" ht="20.399999999999999" x14ac:dyDescent="0.25">
      <c r="A132" s="14" t="s">
        <v>1642</v>
      </c>
      <c r="B132" s="14" t="s">
        <v>1648</v>
      </c>
      <c r="C132" s="14" t="s">
        <v>1564</v>
      </c>
      <c r="D132" s="16">
        <v>45873</v>
      </c>
      <c r="E132" s="16"/>
      <c r="F132" s="14" t="s">
        <v>1565</v>
      </c>
      <c r="G132" s="14" t="s">
        <v>1556</v>
      </c>
      <c r="H132" s="14" t="s">
        <v>1557</v>
      </c>
      <c r="I132" s="15">
        <v>530</v>
      </c>
      <c r="J132" s="77">
        <v>4</v>
      </c>
      <c r="K132" s="92"/>
    </row>
    <row r="133" spans="1:11" ht="13.2" x14ac:dyDescent="0.25">
      <c r="A133" s="14" t="s">
        <v>1642</v>
      </c>
      <c r="B133" s="14"/>
      <c r="C133" s="14"/>
      <c r="D133" s="16"/>
      <c r="E133" s="16"/>
      <c r="F133" s="14"/>
      <c r="G133" s="14"/>
      <c r="H133" s="14"/>
      <c r="I133" s="15"/>
      <c r="J133" s="77"/>
      <c r="K133" s="92"/>
    </row>
    <row r="134" spans="1:11" ht="20.399999999999999" x14ac:dyDescent="0.25">
      <c r="A134" s="14" t="s">
        <v>1642</v>
      </c>
      <c r="B134" s="14" t="s">
        <v>1566</v>
      </c>
      <c r="C134" s="14" t="s">
        <v>1567</v>
      </c>
      <c r="D134" s="16">
        <v>45735</v>
      </c>
      <c r="E134" s="16"/>
      <c r="F134" s="14" t="s">
        <v>1568</v>
      </c>
      <c r="G134" s="14" t="s">
        <v>1569</v>
      </c>
      <c r="H134" s="14" t="s">
        <v>1570</v>
      </c>
      <c r="I134" s="15">
        <v>24.61</v>
      </c>
      <c r="J134" s="77">
        <v>4</v>
      </c>
      <c r="K134" s="92"/>
    </row>
    <row r="135" spans="1:11" ht="20.399999999999999" x14ac:dyDescent="0.25">
      <c r="A135" s="14" t="s">
        <v>1642</v>
      </c>
      <c r="B135" s="14" t="s">
        <v>1571</v>
      </c>
      <c r="C135" s="14" t="s">
        <v>1567</v>
      </c>
      <c r="D135" s="16">
        <v>45768</v>
      </c>
      <c r="E135" s="16"/>
      <c r="F135" s="14" t="s">
        <v>1572</v>
      </c>
      <c r="G135" s="14" t="s">
        <v>1569</v>
      </c>
      <c r="H135" s="14" t="s">
        <v>1570</v>
      </c>
      <c r="I135" s="15">
        <v>27.13</v>
      </c>
      <c r="J135" s="77">
        <v>4</v>
      </c>
      <c r="K135" s="92"/>
    </row>
    <row r="136" spans="1:11" ht="20.399999999999999" x14ac:dyDescent="0.25">
      <c r="A136" s="14" t="s">
        <v>1642</v>
      </c>
      <c r="B136" s="14" t="s">
        <v>1573</v>
      </c>
      <c r="C136" s="14" t="s">
        <v>1567</v>
      </c>
      <c r="D136" s="16">
        <v>45797</v>
      </c>
      <c r="E136" s="16"/>
      <c r="F136" s="14" t="s">
        <v>1574</v>
      </c>
      <c r="G136" s="14" t="s">
        <v>1569</v>
      </c>
      <c r="H136" s="14" t="s">
        <v>1570</v>
      </c>
      <c r="I136" s="15">
        <v>27.13</v>
      </c>
      <c r="J136" s="77">
        <v>4</v>
      </c>
      <c r="K136" s="92"/>
    </row>
    <row r="137" spans="1:11" ht="20.399999999999999" x14ac:dyDescent="0.25">
      <c r="A137" s="14" t="s">
        <v>1642</v>
      </c>
      <c r="B137" s="14" t="s">
        <v>1575</v>
      </c>
      <c r="C137" s="14" t="s">
        <v>1567</v>
      </c>
      <c r="D137" s="16">
        <v>45827</v>
      </c>
      <c r="E137" s="16"/>
      <c r="F137" s="14" t="s">
        <v>1576</v>
      </c>
      <c r="G137" s="14" t="s">
        <v>1569</v>
      </c>
      <c r="H137" s="14" t="s">
        <v>1570</v>
      </c>
      <c r="I137" s="15">
        <v>27.13</v>
      </c>
      <c r="J137" s="77">
        <v>4</v>
      </c>
      <c r="K137" s="92"/>
    </row>
    <row r="138" spans="1:11" ht="20.399999999999999" x14ac:dyDescent="0.25">
      <c r="A138" s="14" t="s">
        <v>1642</v>
      </c>
      <c r="B138" s="14" t="s">
        <v>1649</v>
      </c>
      <c r="C138" s="14" t="s">
        <v>1567</v>
      </c>
      <c r="D138" s="16">
        <v>45859</v>
      </c>
      <c r="E138" s="16"/>
      <c r="F138" s="14" t="s">
        <v>1577</v>
      </c>
      <c r="G138" s="14" t="s">
        <v>1569</v>
      </c>
      <c r="H138" s="14" t="s">
        <v>1570</v>
      </c>
      <c r="I138" s="15">
        <v>27.13</v>
      </c>
      <c r="J138" s="77">
        <v>4</v>
      </c>
      <c r="K138" s="92"/>
    </row>
    <row r="139" spans="1:11" ht="20.399999999999999" x14ac:dyDescent="0.25">
      <c r="A139" s="14" t="s">
        <v>1642</v>
      </c>
      <c r="B139" s="14" t="s">
        <v>1650</v>
      </c>
      <c r="C139" s="14" t="s">
        <v>1567</v>
      </c>
      <c r="D139" s="16">
        <v>45890</v>
      </c>
      <c r="E139" s="16"/>
      <c r="F139" s="14" t="s">
        <v>1578</v>
      </c>
      <c r="G139" s="14" t="s">
        <v>1569</v>
      </c>
      <c r="H139" s="14" t="s">
        <v>1570</v>
      </c>
      <c r="I139" s="15">
        <v>27.13</v>
      </c>
      <c r="J139" s="77">
        <v>4</v>
      </c>
      <c r="K139" s="92"/>
    </row>
    <row r="140" spans="1:11" ht="20.399999999999999" x14ac:dyDescent="0.25">
      <c r="A140" s="14" t="s">
        <v>1642</v>
      </c>
      <c r="B140" s="14" t="s">
        <v>1735</v>
      </c>
      <c r="C140" s="14" t="s">
        <v>1567</v>
      </c>
      <c r="D140" s="16">
        <v>45922</v>
      </c>
      <c r="E140" s="16"/>
      <c r="F140" s="14" t="s">
        <v>1651</v>
      </c>
      <c r="G140" s="14" t="s">
        <v>1569</v>
      </c>
      <c r="H140" s="14" t="s">
        <v>1570</v>
      </c>
      <c r="I140" s="15">
        <v>27.13</v>
      </c>
      <c r="J140" s="77">
        <v>4</v>
      </c>
      <c r="K140" s="92"/>
    </row>
    <row r="141" spans="1:11" ht="20.399999999999999" x14ac:dyDescent="0.25">
      <c r="A141" s="14" t="s">
        <v>1642</v>
      </c>
      <c r="B141" s="14" t="s">
        <v>1736</v>
      </c>
      <c r="C141" s="14" t="s">
        <v>1567</v>
      </c>
      <c r="D141" s="16">
        <v>45951</v>
      </c>
      <c r="E141" s="16"/>
      <c r="F141" s="14" t="s">
        <v>1652</v>
      </c>
      <c r="G141" s="14" t="s">
        <v>1569</v>
      </c>
      <c r="H141" s="14" t="s">
        <v>1570</v>
      </c>
      <c r="I141" s="15">
        <v>27.13</v>
      </c>
      <c r="J141" s="77">
        <v>4</v>
      </c>
      <c r="K141" s="92"/>
    </row>
    <row r="142" spans="1:11" ht="13.2" x14ac:dyDescent="0.25">
      <c r="A142" s="14" t="s">
        <v>1642</v>
      </c>
      <c r="B142" s="14"/>
      <c r="C142" s="14"/>
      <c r="D142" s="16"/>
      <c r="E142" s="16"/>
      <c r="F142" s="14"/>
      <c r="G142" s="14"/>
      <c r="H142" s="14"/>
      <c r="I142" s="15"/>
      <c r="J142" s="77"/>
      <c r="K142" s="92"/>
    </row>
    <row r="143" spans="1:11" ht="13.2" x14ac:dyDescent="0.25">
      <c r="A143" s="14" t="s">
        <v>1642</v>
      </c>
      <c r="B143" s="14" t="s">
        <v>1579</v>
      </c>
      <c r="C143" s="14"/>
      <c r="D143" s="16">
        <v>45777</v>
      </c>
      <c r="E143" s="16"/>
      <c r="F143" s="14" t="s">
        <v>1580</v>
      </c>
      <c r="G143" s="14"/>
      <c r="H143" s="14" t="s">
        <v>1581</v>
      </c>
      <c r="I143" s="15">
        <v>13</v>
      </c>
      <c r="J143" s="77">
        <v>4</v>
      </c>
      <c r="K143" s="92"/>
    </row>
    <row r="144" spans="1:11" ht="13.2" x14ac:dyDescent="0.25">
      <c r="A144" s="14" t="s">
        <v>1642</v>
      </c>
      <c r="B144" s="14" t="s">
        <v>1582</v>
      </c>
      <c r="C144" s="14"/>
      <c r="D144" s="16">
        <v>45808</v>
      </c>
      <c r="E144" s="16"/>
      <c r="F144" s="14" t="s">
        <v>1583</v>
      </c>
      <c r="G144" s="14"/>
      <c r="H144" s="14" t="s">
        <v>1581</v>
      </c>
      <c r="I144" s="15">
        <v>13</v>
      </c>
      <c r="J144" s="77">
        <v>4</v>
      </c>
      <c r="K144" s="92"/>
    </row>
    <row r="145" spans="1:11" ht="13.2" x14ac:dyDescent="0.25">
      <c r="A145" s="14" t="s">
        <v>1642</v>
      </c>
      <c r="B145" s="14" t="s">
        <v>1584</v>
      </c>
      <c r="C145" s="14"/>
      <c r="D145" s="16">
        <v>45838</v>
      </c>
      <c r="E145" s="16"/>
      <c r="F145" s="14" t="s">
        <v>1585</v>
      </c>
      <c r="G145" s="14"/>
      <c r="H145" s="14" t="s">
        <v>1581</v>
      </c>
      <c r="I145" s="15">
        <v>13</v>
      </c>
      <c r="J145" s="77">
        <v>4</v>
      </c>
      <c r="K145" s="92"/>
    </row>
    <row r="146" spans="1:11" ht="13.2" x14ac:dyDescent="0.25">
      <c r="A146" s="14" t="s">
        <v>1642</v>
      </c>
      <c r="B146" s="14"/>
      <c r="C146" s="14"/>
      <c r="D146" s="16"/>
      <c r="E146" s="16"/>
      <c r="F146" s="14"/>
      <c r="G146" s="14"/>
      <c r="H146" s="14"/>
      <c r="I146" s="15"/>
      <c r="J146" s="77"/>
      <c r="K146" s="92"/>
    </row>
    <row r="147" spans="1:11" ht="20.399999999999999" x14ac:dyDescent="0.25">
      <c r="A147" s="14" t="s">
        <v>1642</v>
      </c>
      <c r="B147" s="14" t="s">
        <v>1737</v>
      </c>
      <c r="C147" s="14" t="s">
        <v>1653</v>
      </c>
      <c r="D147" s="16">
        <v>45909</v>
      </c>
      <c r="E147" s="16"/>
      <c r="F147" s="14" t="s">
        <v>1654</v>
      </c>
      <c r="G147" s="14" t="s">
        <v>1655</v>
      </c>
      <c r="H147" s="14" t="s">
        <v>1656</v>
      </c>
      <c r="I147" s="15">
        <v>131.5</v>
      </c>
      <c r="J147" s="77">
        <v>4</v>
      </c>
      <c r="K147" s="92"/>
    </row>
    <row r="148" spans="1:11" ht="13.2" x14ac:dyDescent="0.25">
      <c r="A148" s="14" t="s">
        <v>1642</v>
      </c>
      <c r="B148" s="14"/>
      <c r="C148" s="14"/>
      <c r="D148" s="16"/>
      <c r="E148" s="16"/>
      <c r="F148" s="314" t="s">
        <v>1586</v>
      </c>
      <c r="G148" s="14"/>
      <c r="H148" s="14"/>
      <c r="I148" s="15"/>
      <c r="J148" s="77"/>
      <c r="K148" s="92"/>
    </row>
    <row r="149" spans="1:11" ht="30.6" x14ac:dyDescent="0.25">
      <c r="A149" s="14" t="s">
        <v>1642</v>
      </c>
      <c r="B149" s="14" t="s">
        <v>1587</v>
      </c>
      <c r="C149" s="14"/>
      <c r="D149" s="16">
        <v>45693</v>
      </c>
      <c r="E149" s="16"/>
      <c r="F149" s="14" t="s">
        <v>1588</v>
      </c>
      <c r="G149" s="14"/>
      <c r="H149" s="14" t="s">
        <v>1589</v>
      </c>
      <c r="I149" s="15">
        <v>292.82</v>
      </c>
      <c r="J149" s="77">
        <v>4</v>
      </c>
      <c r="K149" s="92"/>
    </row>
    <row r="150" spans="1:11" ht="30.6" x14ac:dyDescent="0.25">
      <c r="A150" s="14" t="s">
        <v>1642</v>
      </c>
      <c r="B150" s="14" t="s">
        <v>1587</v>
      </c>
      <c r="C150" s="14"/>
      <c r="D150" s="16">
        <v>45693</v>
      </c>
      <c r="E150" s="16"/>
      <c r="F150" s="14" t="s">
        <v>1590</v>
      </c>
      <c r="G150" s="14"/>
      <c r="H150" s="14" t="s">
        <v>1591</v>
      </c>
      <c r="I150" s="15">
        <v>321.89999999999998</v>
      </c>
      <c r="J150" s="77">
        <v>3</v>
      </c>
      <c r="K150" s="92"/>
    </row>
    <row r="151" spans="1:11" ht="30.6" x14ac:dyDescent="0.25">
      <c r="A151" s="14" t="s">
        <v>1642</v>
      </c>
      <c r="B151" s="14" t="s">
        <v>1592</v>
      </c>
      <c r="C151" s="14"/>
      <c r="D151" s="16">
        <v>45726</v>
      </c>
      <c r="E151" s="16"/>
      <c r="F151" s="14" t="s">
        <v>1593</v>
      </c>
      <c r="G151" s="14"/>
      <c r="H151" s="14" t="s">
        <v>1589</v>
      </c>
      <c r="I151" s="15">
        <v>292.82</v>
      </c>
      <c r="J151" s="77">
        <v>4</v>
      </c>
      <c r="K151" s="92"/>
    </row>
    <row r="152" spans="1:11" ht="30.6" x14ac:dyDescent="0.25">
      <c r="A152" s="14" t="s">
        <v>1642</v>
      </c>
      <c r="B152" s="14" t="s">
        <v>1592</v>
      </c>
      <c r="C152" s="14"/>
      <c r="D152" s="16">
        <v>45726</v>
      </c>
      <c r="E152" s="16"/>
      <c r="F152" s="14" t="s">
        <v>1594</v>
      </c>
      <c r="G152" s="14"/>
      <c r="H152" s="14" t="s">
        <v>1591</v>
      </c>
      <c r="I152" s="15">
        <v>321.89999999999998</v>
      </c>
      <c r="J152" s="77">
        <v>3</v>
      </c>
      <c r="K152" s="92"/>
    </row>
    <row r="153" spans="1:11" ht="30.6" x14ac:dyDescent="0.25">
      <c r="A153" s="14" t="s">
        <v>1642</v>
      </c>
      <c r="B153" s="14" t="s">
        <v>1595</v>
      </c>
      <c r="C153" s="14"/>
      <c r="D153" s="16">
        <v>45756</v>
      </c>
      <c r="E153" s="16"/>
      <c r="F153" s="14" t="s">
        <v>1596</v>
      </c>
      <c r="G153" s="14"/>
      <c r="H153" s="14" t="s">
        <v>1589</v>
      </c>
      <c r="I153" s="15">
        <v>292.82</v>
      </c>
      <c r="J153" s="77">
        <v>4</v>
      </c>
      <c r="K153" s="92"/>
    </row>
    <row r="154" spans="1:11" ht="30.6" x14ac:dyDescent="0.25">
      <c r="A154" s="14" t="s">
        <v>1642</v>
      </c>
      <c r="B154" s="14" t="s">
        <v>1595</v>
      </c>
      <c r="C154" s="14"/>
      <c r="D154" s="16">
        <v>45756</v>
      </c>
      <c r="E154" s="16"/>
      <c r="F154" s="14" t="s">
        <v>1597</v>
      </c>
      <c r="G154" s="14"/>
      <c r="H154" s="14" t="s">
        <v>1591</v>
      </c>
      <c r="I154" s="15">
        <v>321.89999999999998</v>
      </c>
      <c r="J154" s="77">
        <v>3</v>
      </c>
      <c r="K154" s="92"/>
    </row>
    <row r="155" spans="1:11" ht="30.6" x14ac:dyDescent="0.25">
      <c r="A155" s="14" t="s">
        <v>1642</v>
      </c>
      <c r="B155" s="14" t="s">
        <v>1598</v>
      </c>
      <c r="C155" s="14"/>
      <c r="D155" s="16">
        <v>45786</v>
      </c>
      <c r="E155" s="16"/>
      <c r="F155" s="14" t="s">
        <v>1599</v>
      </c>
      <c r="G155" s="14"/>
      <c r="H155" s="14" t="s">
        <v>1589</v>
      </c>
      <c r="I155" s="15">
        <v>292.82</v>
      </c>
      <c r="J155" s="77">
        <v>4</v>
      </c>
      <c r="K155" s="92"/>
    </row>
    <row r="156" spans="1:11" ht="30.6" x14ac:dyDescent="0.25">
      <c r="A156" s="14" t="s">
        <v>1642</v>
      </c>
      <c r="B156" s="14" t="s">
        <v>1598</v>
      </c>
      <c r="C156" s="14"/>
      <c r="D156" s="16">
        <v>45786</v>
      </c>
      <c r="E156" s="16"/>
      <c r="F156" s="14" t="s">
        <v>1600</v>
      </c>
      <c r="G156" s="14"/>
      <c r="H156" s="14" t="s">
        <v>1591</v>
      </c>
      <c r="I156" s="15">
        <v>321.89999999999998</v>
      </c>
      <c r="J156" s="77">
        <v>3</v>
      </c>
      <c r="K156" s="92"/>
    </row>
    <row r="157" spans="1:11" ht="30.6" x14ac:dyDescent="0.25">
      <c r="A157" s="14" t="s">
        <v>1642</v>
      </c>
      <c r="B157" s="14" t="s">
        <v>1598</v>
      </c>
      <c r="C157" s="14"/>
      <c r="D157" s="16">
        <v>45786</v>
      </c>
      <c r="E157" s="16"/>
      <c r="F157" s="14" t="s">
        <v>1601</v>
      </c>
      <c r="G157" s="14"/>
      <c r="H157" s="14" t="s">
        <v>1602</v>
      </c>
      <c r="I157" s="15">
        <v>408.6</v>
      </c>
      <c r="J157" s="77">
        <v>3</v>
      </c>
      <c r="K157" s="92"/>
    </row>
    <row r="158" spans="1:11" ht="30.6" x14ac:dyDescent="0.25">
      <c r="A158" s="14" t="s">
        <v>1642</v>
      </c>
      <c r="B158" s="14" t="s">
        <v>1603</v>
      </c>
      <c r="C158" s="14"/>
      <c r="D158" s="16">
        <v>45818</v>
      </c>
      <c r="E158" s="16"/>
      <c r="F158" s="14" t="s">
        <v>1604</v>
      </c>
      <c r="G158" s="14"/>
      <c r="H158" s="14" t="s">
        <v>1589</v>
      </c>
      <c r="I158" s="15">
        <v>292.82</v>
      </c>
      <c r="J158" s="77">
        <v>4</v>
      </c>
      <c r="K158" s="92"/>
    </row>
    <row r="159" spans="1:11" ht="30.6" x14ac:dyDescent="0.25">
      <c r="A159" s="14" t="s">
        <v>1642</v>
      </c>
      <c r="B159" s="14" t="s">
        <v>1603</v>
      </c>
      <c r="C159" s="14"/>
      <c r="D159" s="16">
        <v>45818</v>
      </c>
      <c r="E159" s="16"/>
      <c r="F159" s="14" t="s">
        <v>1605</v>
      </c>
      <c r="G159" s="14"/>
      <c r="H159" s="14" t="s">
        <v>1591</v>
      </c>
      <c r="I159" s="15">
        <v>321.89999999999998</v>
      </c>
      <c r="J159" s="77">
        <v>3</v>
      </c>
      <c r="K159" s="92"/>
    </row>
    <row r="160" spans="1:11" ht="30.6" x14ac:dyDescent="0.25">
      <c r="A160" s="14" t="s">
        <v>1642</v>
      </c>
      <c r="B160" s="14" t="s">
        <v>1603</v>
      </c>
      <c r="C160" s="14"/>
      <c r="D160" s="16">
        <v>45818</v>
      </c>
      <c r="E160" s="16"/>
      <c r="F160" s="14" t="s">
        <v>1606</v>
      </c>
      <c r="G160" s="14"/>
      <c r="H160" s="14" t="s">
        <v>1602</v>
      </c>
      <c r="I160" s="15">
        <v>408.6</v>
      </c>
      <c r="J160" s="77">
        <v>3</v>
      </c>
      <c r="K160" s="92"/>
    </row>
    <row r="161" spans="1:11" ht="13.2" x14ac:dyDescent="0.25">
      <c r="A161" s="14" t="s">
        <v>1642</v>
      </c>
      <c r="B161" s="14"/>
      <c r="C161" s="14"/>
      <c r="D161" s="16"/>
      <c r="E161" s="16"/>
      <c r="F161" s="14"/>
      <c r="G161" s="14"/>
      <c r="H161" s="14"/>
      <c r="I161" s="15"/>
      <c r="J161" s="77"/>
      <c r="K161" s="92"/>
    </row>
    <row r="162" spans="1:11" ht="13.2" x14ac:dyDescent="0.25">
      <c r="A162" s="14" t="s">
        <v>1642</v>
      </c>
      <c r="B162" s="14"/>
      <c r="C162" s="14"/>
      <c r="D162" s="16"/>
      <c r="E162" s="16"/>
      <c r="F162" s="314" t="s">
        <v>1609</v>
      </c>
      <c r="G162" s="14"/>
      <c r="H162" s="14"/>
      <c r="I162" s="15"/>
      <c r="J162" s="77"/>
      <c r="K162" s="92"/>
    </row>
    <row r="163" spans="1:11" ht="20.399999999999999" x14ac:dyDescent="0.25">
      <c r="A163" s="14" t="s">
        <v>1642</v>
      </c>
      <c r="B163" s="14" t="s">
        <v>1610</v>
      </c>
      <c r="C163" s="14" t="s">
        <v>1611</v>
      </c>
      <c r="D163" s="16">
        <v>45772</v>
      </c>
      <c r="E163" s="16"/>
      <c r="F163" s="14" t="s">
        <v>1612</v>
      </c>
      <c r="G163" s="14" t="s">
        <v>1607</v>
      </c>
      <c r="H163" s="14" t="s">
        <v>1608</v>
      </c>
      <c r="I163" s="15">
        <v>184.5</v>
      </c>
      <c r="J163" s="77">
        <v>5</v>
      </c>
      <c r="K163" s="92"/>
    </row>
    <row r="164" spans="1:11" ht="20.399999999999999" x14ac:dyDescent="0.25">
      <c r="A164" s="14" t="s">
        <v>1642</v>
      </c>
      <c r="B164" s="14" t="s">
        <v>1738</v>
      </c>
      <c r="C164" s="14" t="s">
        <v>1657</v>
      </c>
      <c r="D164" s="16">
        <v>45951</v>
      </c>
      <c r="E164" s="16"/>
      <c r="F164" s="14" t="s">
        <v>1658</v>
      </c>
      <c r="G164" s="14" t="s">
        <v>1607</v>
      </c>
      <c r="H164" s="14" t="s">
        <v>1608</v>
      </c>
      <c r="I164" s="15">
        <v>61.5</v>
      </c>
      <c r="J164" s="77">
        <v>5</v>
      </c>
      <c r="K164" s="92"/>
    </row>
    <row r="165" spans="1:11" ht="20.399999999999999" x14ac:dyDescent="0.25">
      <c r="A165" s="14" t="s">
        <v>1642</v>
      </c>
      <c r="B165" s="14" t="s">
        <v>1739</v>
      </c>
      <c r="C165" s="14" t="s">
        <v>1694</v>
      </c>
      <c r="D165" s="16">
        <v>45965</v>
      </c>
      <c r="E165" s="16"/>
      <c r="F165" s="14" t="s">
        <v>1697</v>
      </c>
      <c r="G165" s="14" t="s">
        <v>1556</v>
      </c>
      <c r="H165" s="14" t="s">
        <v>1696</v>
      </c>
      <c r="I165" s="15">
        <v>530</v>
      </c>
      <c r="J165" s="77">
        <v>5</v>
      </c>
      <c r="K165" s="92"/>
    </row>
    <row r="166" spans="1:11" ht="20.399999999999999" x14ac:dyDescent="0.25">
      <c r="A166" s="14" t="s">
        <v>1642</v>
      </c>
      <c r="B166" s="14" t="s">
        <v>1740</v>
      </c>
      <c r="C166" s="14" t="s">
        <v>1695</v>
      </c>
      <c r="D166" s="16">
        <v>45965</v>
      </c>
      <c r="E166" s="16"/>
      <c r="F166" s="14" t="s">
        <v>1698</v>
      </c>
      <c r="G166" s="14" t="s">
        <v>1556</v>
      </c>
      <c r="H166" s="14" t="s">
        <v>1696</v>
      </c>
      <c r="I166" s="15">
        <v>530</v>
      </c>
      <c r="J166" s="77">
        <v>5</v>
      </c>
      <c r="K166" s="92"/>
    </row>
    <row r="167" spans="1:11" ht="20.399999999999999" x14ac:dyDescent="0.25">
      <c r="A167" s="14" t="s">
        <v>1642</v>
      </c>
      <c r="B167" s="14" t="s">
        <v>1847</v>
      </c>
      <c r="C167" s="14" t="s">
        <v>1789</v>
      </c>
      <c r="D167" s="16">
        <v>45994</v>
      </c>
      <c r="E167" s="16"/>
      <c r="F167" s="14" t="s">
        <v>1704</v>
      </c>
      <c r="G167" s="14" t="s">
        <v>1556</v>
      </c>
      <c r="H167" s="14" t="s">
        <v>1696</v>
      </c>
      <c r="I167" s="15">
        <v>530</v>
      </c>
      <c r="J167" s="77">
        <v>5</v>
      </c>
      <c r="K167" s="92"/>
    </row>
    <row r="168" spans="1:11" ht="20.399999999999999" x14ac:dyDescent="0.25">
      <c r="A168" s="14" t="s">
        <v>1642</v>
      </c>
      <c r="B168" s="14" t="s">
        <v>1887</v>
      </c>
      <c r="C168" s="14" t="s">
        <v>1846</v>
      </c>
      <c r="D168" s="16">
        <v>46024</v>
      </c>
      <c r="E168" s="16"/>
      <c r="F168" s="14" t="s">
        <v>1844</v>
      </c>
      <c r="G168" s="14" t="s">
        <v>1556</v>
      </c>
      <c r="H168" s="14" t="s">
        <v>1696</v>
      </c>
      <c r="I168" s="15">
        <v>530</v>
      </c>
      <c r="J168" s="77">
        <v>5</v>
      </c>
      <c r="K168" s="92"/>
    </row>
    <row r="169" spans="1:11" ht="20.399999999999999" x14ac:dyDescent="0.25">
      <c r="A169" s="14" t="s">
        <v>1642</v>
      </c>
      <c r="B169" s="14" t="s">
        <v>1888</v>
      </c>
      <c r="C169" s="14" t="s">
        <v>1871</v>
      </c>
      <c r="D169" s="16">
        <v>46082</v>
      </c>
      <c r="E169" s="16"/>
      <c r="F169" s="14" t="s">
        <v>1845</v>
      </c>
      <c r="G169" s="14" t="s">
        <v>1556</v>
      </c>
      <c r="H169" s="14" t="s">
        <v>1696</v>
      </c>
      <c r="I169" s="15">
        <v>530</v>
      </c>
      <c r="J169" s="77">
        <v>5</v>
      </c>
      <c r="K169" s="92"/>
    </row>
    <row r="170" spans="1:11" ht="40.799999999999997" x14ac:dyDescent="0.25">
      <c r="A170" s="14" t="s">
        <v>1642</v>
      </c>
      <c r="B170" s="14" t="s">
        <v>1889</v>
      </c>
      <c r="C170" s="14" t="s">
        <v>1852</v>
      </c>
      <c r="D170" s="16">
        <v>46059</v>
      </c>
      <c r="E170" s="16"/>
      <c r="F170" s="14" t="s">
        <v>1853</v>
      </c>
      <c r="G170" s="14" t="s">
        <v>1607</v>
      </c>
      <c r="H170" s="14" t="s">
        <v>1608</v>
      </c>
      <c r="I170" s="15">
        <v>146.25</v>
      </c>
      <c r="J170" s="77">
        <v>5</v>
      </c>
      <c r="K170" s="92"/>
    </row>
    <row r="171" spans="1:11" ht="51" x14ac:dyDescent="0.25">
      <c r="A171" s="14" t="s">
        <v>1642</v>
      </c>
      <c r="B171" s="14"/>
      <c r="C171" s="14"/>
      <c r="D171" s="16"/>
      <c r="E171" s="16"/>
      <c r="F171" s="314" t="s">
        <v>1911</v>
      </c>
      <c r="G171" s="14"/>
      <c r="H171" s="14"/>
      <c r="I171" s="15"/>
      <c r="J171" s="77"/>
      <c r="K171" s="92"/>
    </row>
    <row r="172" spans="1:11" ht="30.6" x14ac:dyDescent="0.25">
      <c r="A172" s="14" t="s">
        <v>1642</v>
      </c>
      <c r="B172" s="14" t="s">
        <v>1659</v>
      </c>
      <c r="C172" s="14" t="s">
        <v>1636</v>
      </c>
      <c r="D172" s="16">
        <v>45863</v>
      </c>
      <c r="E172" s="16"/>
      <c r="F172" s="14" t="s">
        <v>1912</v>
      </c>
      <c r="G172" s="14" t="s">
        <v>1637</v>
      </c>
      <c r="H172" s="14" t="s">
        <v>1638</v>
      </c>
      <c r="I172" s="15">
        <v>280</v>
      </c>
      <c r="J172" s="77">
        <v>3</v>
      </c>
      <c r="K172" s="92"/>
    </row>
    <row r="173" spans="1:11" ht="51" x14ac:dyDescent="0.25">
      <c r="A173" s="14" t="s">
        <v>1642</v>
      </c>
      <c r="B173" s="14" t="s">
        <v>1902</v>
      </c>
      <c r="C173" s="14" t="s">
        <v>1660</v>
      </c>
      <c r="D173" s="16">
        <v>45834</v>
      </c>
      <c r="E173" s="16">
        <v>45933</v>
      </c>
      <c r="F173" s="14" t="s">
        <v>1661</v>
      </c>
      <c r="G173" s="14"/>
      <c r="H173" s="14" t="s">
        <v>1662</v>
      </c>
      <c r="I173" s="15">
        <v>4350</v>
      </c>
      <c r="J173" s="77">
        <v>3</v>
      </c>
      <c r="K173" s="92"/>
    </row>
    <row r="174" spans="1:11" ht="13.2" x14ac:dyDescent="0.25">
      <c r="A174" s="14" t="s">
        <v>1642</v>
      </c>
      <c r="B174" s="14"/>
      <c r="C174" s="14"/>
      <c r="D174" s="16"/>
      <c r="E174" s="16"/>
      <c r="F174" s="14"/>
      <c r="G174" s="14"/>
      <c r="H174" s="14"/>
      <c r="I174" s="15"/>
      <c r="J174" s="77"/>
      <c r="K174" s="92"/>
    </row>
    <row r="175" spans="1:11" ht="40.799999999999997" x14ac:dyDescent="0.25">
      <c r="A175" s="14" t="s">
        <v>1642</v>
      </c>
      <c r="B175" s="14"/>
      <c r="C175" s="14"/>
      <c r="D175" s="16"/>
      <c r="E175" s="16"/>
      <c r="F175" s="314" t="s">
        <v>1903</v>
      </c>
      <c r="G175" s="14"/>
      <c r="H175" s="14"/>
      <c r="I175" s="15"/>
      <c r="J175" s="77"/>
      <c r="K175" s="92"/>
    </row>
    <row r="176" spans="1:11" ht="30.6" x14ac:dyDescent="0.25">
      <c r="A176" s="14" t="s">
        <v>1642</v>
      </c>
      <c r="B176" s="14" t="s">
        <v>1904</v>
      </c>
      <c r="C176" s="14" t="s">
        <v>1905</v>
      </c>
      <c r="D176" s="16">
        <v>45721</v>
      </c>
      <c r="E176" s="16"/>
      <c r="F176" s="14" t="s">
        <v>1908</v>
      </c>
      <c r="G176" s="14" t="s">
        <v>1906</v>
      </c>
      <c r="H176" s="14" t="s">
        <v>1907</v>
      </c>
      <c r="I176" s="15">
        <v>346.4</v>
      </c>
      <c r="J176" s="77">
        <v>2</v>
      </c>
      <c r="K176" s="92"/>
    </row>
    <row r="177" spans="1:11" ht="13.2" x14ac:dyDescent="0.25">
      <c r="A177" s="14" t="s">
        <v>1642</v>
      </c>
      <c r="B177" s="14"/>
      <c r="C177" s="14"/>
      <c r="D177" s="16"/>
      <c r="E177" s="16"/>
      <c r="F177" s="14"/>
      <c r="G177" s="14"/>
      <c r="H177" s="14"/>
      <c r="I177" s="15"/>
      <c r="J177" s="77"/>
      <c r="K177" s="92"/>
    </row>
    <row r="178" spans="1:11" ht="51" x14ac:dyDescent="0.25">
      <c r="A178" s="14" t="s">
        <v>1642</v>
      </c>
      <c r="B178" s="14"/>
      <c r="C178" s="14"/>
      <c r="D178" s="16"/>
      <c r="E178" s="16"/>
      <c r="F178" s="314" t="s">
        <v>1924</v>
      </c>
      <c r="G178" s="14"/>
      <c r="H178" s="14"/>
      <c r="I178" s="15"/>
      <c r="J178" s="77"/>
      <c r="K178" s="92"/>
    </row>
    <row r="179" spans="1:11" ht="30.6" x14ac:dyDescent="0.25">
      <c r="A179" s="14" t="s">
        <v>1642</v>
      </c>
      <c r="B179" s="14" t="s">
        <v>1663</v>
      </c>
      <c r="C179" s="14" t="s">
        <v>1639</v>
      </c>
      <c r="D179" s="16">
        <v>45873</v>
      </c>
      <c r="E179" s="16"/>
      <c r="F179" s="14" t="s">
        <v>1640</v>
      </c>
      <c r="G179" s="14" t="s">
        <v>1613</v>
      </c>
      <c r="H179" s="14" t="s">
        <v>1614</v>
      </c>
      <c r="I179" s="15">
        <v>197.28</v>
      </c>
      <c r="J179" s="77">
        <v>2</v>
      </c>
      <c r="K179" s="92"/>
    </row>
    <row r="180" spans="1:11" ht="30.6" x14ac:dyDescent="0.25">
      <c r="A180" s="14" t="s">
        <v>1642</v>
      </c>
      <c r="B180" s="14" t="s">
        <v>1741</v>
      </c>
      <c r="C180" s="14" t="s">
        <v>1664</v>
      </c>
      <c r="D180" s="16">
        <v>45909</v>
      </c>
      <c r="E180" s="16"/>
      <c r="F180" s="14" t="s">
        <v>1665</v>
      </c>
      <c r="G180" s="14" t="s">
        <v>1619</v>
      </c>
      <c r="H180" s="14" t="s">
        <v>1620</v>
      </c>
      <c r="I180" s="15">
        <v>1230</v>
      </c>
      <c r="J180" s="77">
        <v>2</v>
      </c>
      <c r="K180" s="92"/>
    </row>
    <row r="181" spans="1:11" ht="40.799999999999997" x14ac:dyDescent="0.25">
      <c r="A181" s="14" t="s">
        <v>1642</v>
      </c>
      <c r="B181" s="14" t="s">
        <v>1742</v>
      </c>
      <c r="C181" s="14" t="s">
        <v>1666</v>
      </c>
      <c r="D181" s="16">
        <v>45910</v>
      </c>
      <c r="E181" s="16"/>
      <c r="F181" s="14" t="s">
        <v>1667</v>
      </c>
      <c r="G181" s="14" t="s">
        <v>1635</v>
      </c>
      <c r="H181" s="14" t="s">
        <v>1668</v>
      </c>
      <c r="I181" s="15">
        <v>634.79</v>
      </c>
      <c r="J181" s="77">
        <v>2</v>
      </c>
      <c r="K181" s="92"/>
    </row>
    <row r="182" spans="1:11" ht="30.6" x14ac:dyDescent="0.25">
      <c r="A182" s="14" t="s">
        <v>1642</v>
      </c>
      <c r="B182" s="14" t="s">
        <v>1743</v>
      </c>
      <c r="C182" s="14"/>
      <c r="D182" s="16">
        <v>45910</v>
      </c>
      <c r="E182" s="16"/>
      <c r="F182" s="14" t="s">
        <v>1669</v>
      </c>
      <c r="G182" s="14"/>
      <c r="H182" s="14" t="s">
        <v>1617</v>
      </c>
      <c r="I182" s="15">
        <v>56</v>
      </c>
      <c r="J182" s="77">
        <v>2</v>
      </c>
      <c r="K182" s="92"/>
    </row>
    <row r="183" spans="1:11" ht="30.6" x14ac:dyDescent="0.25">
      <c r="A183" s="14" t="s">
        <v>1642</v>
      </c>
      <c r="B183" s="14" t="s">
        <v>1744</v>
      </c>
      <c r="C183" s="14"/>
      <c r="D183" s="16">
        <v>45910</v>
      </c>
      <c r="E183" s="16"/>
      <c r="F183" s="14" t="s">
        <v>1670</v>
      </c>
      <c r="G183" s="14"/>
      <c r="H183" s="14" t="s">
        <v>1671</v>
      </c>
      <c r="I183" s="15">
        <v>77.2</v>
      </c>
      <c r="J183" s="77">
        <v>2</v>
      </c>
      <c r="K183" s="92"/>
    </row>
    <row r="184" spans="1:11" ht="30.6" x14ac:dyDescent="0.25">
      <c r="A184" s="14" t="s">
        <v>1642</v>
      </c>
      <c r="B184" s="14" t="s">
        <v>1745</v>
      </c>
      <c r="C184" s="14"/>
      <c r="D184" s="16">
        <v>45910</v>
      </c>
      <c r="E184" s="16"/>
      <c r="F184" s="14" t="s">
        <v>1672</v>
      </c>
      <c r="G184" s="14"/>
      <c r="H184" s="14" t="s">
        <v>1615</v>
      </c>
      <c r="I184" s="15">
        <v>76</v>
      </c>
      <c r="J184" s="77">
        <v>2</v>
      </c>
      <c r="K184" s="92"/>
    </row>
    <row r="185" spans="1:11" ht="20.399999999999999" x14ac:dyDescent="0.25">
      <c r="A185" s="14" t="s">
        <v>1642</v>
      </c>
      <c r="B185" s="14" t="s">
        <v>1746</v>
      </c>
      <c r="C185" s="14"/>
      <c r="D185" s="16">
        <v>45910</v>
      </c>
      <c r="E185" s="16"/>
      <c r="F185" s="14" t="s">
        <v>1673</v>
      </c>
      <c r="G185" s="14"/>
      <c r="H185" s="14" t="s">
        <v>1624</v>
      </c>
      <c r="I185" s="15">
        <v>30</v>
      </c>
      <c r="J185" s="77">
        <v>2</v>
      </c>
      <c r="K185" s="92"/>
    </row>
    <row r="186" spans="1:11" ht="30.6" x14ac:dyDescent="0.25">
      <c r="A186" s="14" t="s">
        <v>1642</v>
      </c>
      <c r="B186" s="14" t="s">
        <v>1747</v>
      </c>
      <c r="C186" s="14"/>
      <c r="D186" s="16">
        <v>45910</v>
      </c>
      <c r="E186" s="16"/>
      <c r="F186" s="14" t="s">
        <v>1674</v>
      </c>
      <c r="G186" s="14"/>
      <c r="H186" s="14" t="s">
        <v>1632</v>
      </c>
      <c r="I186" s="15">
        <v>28</v>
      </c>
      <c r="J186" s="77">
        <v>2</v>
      </c>
      <c r="K186" s="92"/>
    </row>
    <row r="187" spans="1:11" ht="51" x14ac:dyDescent="0.25">
      <c r="A187" s="14" t="s">
        <v>1642</v>
      </c>
      <c r="B187" s="14" t="s">
        <v>1748</v>
      </c>
      <c r="C187" s="14" t="s">
        <v>1675</v>
      </c>
      <c r="D187" s="16">
        <v>45912</v>
      </c>
      <c r="E187" s="16"/>
      <c r="F187" s="14" t="s">
        <v>1676</v>
      </c>
      <c r="G187" s="14" t="s">
        <v>1628</v>
      </c>
      <c r="H187" s="14" t="s">
        <v>1629</v>
      </c>
      <c r="I187" s="15">
        <v>191</v>
      </c>
      <c r="J187" s="77">
        <v>2</v>
      </c>
      <c r="K187" s="92"/>
    </row>
    <row r="188" spans="1:11" ht="20.399999999999999" x14ac:dyDescent="0.25">
      <c r="A188" s="14" t="s">
        <v>1642</v>
      </c>
      <c r="B188" s="14" t="s">
        <v>1749</v>
      </c>
      <c r="C188" s="14"/>
      <c r="D188" s="16">
        <v>45915</v>
      </c>
      <c r="E188" s="16"/>
      <c r="F188" s="14" t="s">
        <v>1677</v>
      </c>
      <c r="G188" s="14"/>
      <c r="H188" s="14" t="s">
        <v>1678</v>
      </c>
      <c r="I188" s="15">
        <v>28.75</v>
      </c>
      <c r="J188" s="77">
        <v>2</v>
      </c>
      <c r="K188" s="92"/>
    </row>
    <row r="189" spans="1:11" ht="20.399999999999999" x14ac:dyDescent="0.25">
      <c r="A189" s="14" t="s">
        <v>1642</v>
      </c>
      <c r="B189" s="14" t="s">
        <v>1750</v>
      </c>
      <c r="C189" s="14"/>
      <c r="D189" s="16">
        <v>45915</v>
      </c>
      <c r="E189" s="16"/>
      <c r="F189" s="14" t="s">
        <v>1677</v>
      </c>
      <c r="G189" s="14"/>
      <c r="H189" s="14" t="s">
        <v>1618</v>
      </c>
      <c r="I189" s="15">
        <v>26.25</v>
      </c>
      <c r="J189" s="77">
        <v>2</v>
      </c>
      <c r="K189" s="92"/>
    </row>
    <row r="190" spans="1:11" ht="20.399999999999999" x14ac:dyDescent="0.25">
      <c r="A190" s="14" t="s">
        <v>1642</v>
      </c>
      <c r="B190" s="14" t="s">
        <v>1751</v>
      </c>
      <c r="C190" s="14"/>
      <c r="D190" s="16">
        <v>45915</v>
      </c>
      <c r="E190" s="16"/>
      <c r="F190" s="14" t="s">
        <v>1677</v>
      </c>
      <c r="G190" s="14"/>
      <c r="H190" s="14" t="s">
        <v>1617</v>
      </c>
      <c r="I190" s="15">
        <v>38.4</v>
      </c>
      <c r="J190" s="77">
        <v>2</v>
      </c>
      <c r="K190" s="92"/>
    </row>
    <row r="191" spans="1:11" ht="20.399999999999999" x14ac:dyDescent="0.25">
      <c r="A191" s="14" t="s">
        <v>1642</v>
      </c>
      <c r="B191" s="14" t="s">
        <v>1752</v>
      </c>
      <c r="C191" s="14"/>
      <c r="D191" s="16">
        <v>45915</v>
      </c>
      <c r="E191" s="16"/>
      <c r="F191" s="14" t="s">
        <v>1677</v>
      </c>
      <c r="G191" s="14"/>
      <c r="H191" s="14" t="s">
        <v>1633</v>
      </c>
      <c r="I191" s="15">
        <v>40.25</v>
      </c>
      <c r="J191" s="77">
        <v>2</v>
      </c>
      <c r="K191" s="92"/>
    </row>
    <row r="192" spans="1:11" ht="20.399999999999999" x14ac:dyDescent="0.25">
      <c r="A192" s="14" t="s">
        <v>1642</v>
      </c>
      <c r="B192" s="14" t="s">
        <v>1757</v>
      </c>
      <c r="C192" s="14"/>
      <c r="D192" s="16">
        <v>45915</v>
      </c>
      <c r="E192" s="16"/>
      <c r="F192" s="14" t="s">
        <v>1677</v>
      </c>
      <c r="G192" s="14"/>
      <c r="H192" s="14" t="s">
        <v>1627</v>
      </c>
      <c r="I192" s="15">
        <v>35</v>
      </c>
      <c r="J192" s="77">
        <v>2</v>
      </c>
      <c r="K192" s="92"/>
    </row>
    <row r="193" spans="1:11" ht="20.399999999999999" x14ac:dyDescent="0.25">
      <c r="A193" s="14" t="s">
        <v>1642</v>
      </c>
      <c r="B193" s="14" t="s">
        <v>1758</v>
      </c>
      <c r="C193" s="14"/>
      <c r="D193" s="16">
        <v>45915</v>
      </c>
      <c r="E193" s="16"/>
      <c r="F193" s="14" t="s">
        <v>1677</v>
      </c>
      <c r="G193" s="14"/>
      <c r="H193" s="14" t="s">
        <v>1626</v>
      </c>
      <c r="I193" s="15">
        <v>51.6</v>
      </c>
      <c r="J193" s="77">
        <v>2</v>
      </c>
      <c r="K193" s="92"/>
    </row>
    <row r="194" spans="1:11" ht="20.399999999999999" x14ac:dyDescent="0.25">
      <c r="A194" s="14" t="s">
        <v>1642</v>
      </c>
      <c r="B194" s="14" t="s">
        <v>1759</v>
      </c>
      <c r="C194" s="14"/>
      <c r="D194" s="16">
        <v>45915</v>
      </c>
      <c r="E194" s="16"/>
      <c r="F194" s="14" t="s">
        <v>1677</v>
      </c>
      <c r="G194" s="14"/>
      <c r="H194" s="14" t="s">
        <v>1624</v>
      </c>
      <c r="I194" s="15">
        <v>49.45</v>
      </c>
      <c r="J194" s="77">
        <v>2</v>
      </c>
      <c r="K194" s="92"/>
    </row>
    <row r="195" spans="1:11" ht="20.399999999999999" x14ac:dyDescent="0.25">
      <c r="A195" s="14" t="s">
        <v>1642</v>
      </c>
      <c r="B195" s="14" t="s">
        <v>1753</v>
      </c>
      <c r="C195" s="14"/>
      <c r="D195" s="16">
        <v>45915</v>
      </c>
      <c r="E195" s="16"/>
      <c r="F195" s="14" t="s">
        <v>1677</v>
      </c>
      <c r="G195" s="14"/>
      <c r="H195" s="14" t="s">
        <v>1625</v>
      </c>
      <c r="I195" s="15">
        <v>40.25</v>
      </c>
      <c r="J195" s="77">
        <v>2</v>
      </c>
      <c r="K195" s="92"/>
    </row>
    <row r="196" spans="1:11" ht="20.399999999999999" x14ac:dyDescent="0.25">
      <c r="A196" s="14" t="s">
        <v>1642</v>
      </c>
      <c r="B196" s="14" t="s">
        <v>1754</v>
      </c>
      <c r="C196" s="14"/>
      <c r="D196" s="16">
        <v>45915</v>
      </c>
      <c r="E196" s="16"/>
      <c r="F196" s="14" t="s">
        <v>1677</v>
      </c>
      <c r="G196" s="14"/>
      <c r="H196" s="14" t="s">
        <v>1623</v>
      </c>
      <c r="I196" s="15">
        <v>40.25</v>
      </c>
      <c r="J196" s="77">
        <v>2</v>
      </c>
      <c r="K196" s="92"/>
    </row>
    <row r="197" spans="1:11" ht="20.399999999999999" x14ac:dyDescent="0.25">
      <c r="A197" s="14" t="s">
        <v>1642</v>
      </c>
      <c r="B197" s="14" t="s">
        <v>1755</v>
      </c>
      <c r="C197" s="14"/>
      <c r="D197" s="16">
        <v>45915</v>
      </c>
      <c r="E197" s="16"/>
      <c r="F197" s="14" t="s">
        <v>1677</v>
      </c>
      <c r="G197" s="14"/>
      <c r="H197" s="14" t="s">
        <v>1615</v>
      </c>
      <c r="I197" s="15">
        <v>40.25</v>
      </c>
      <c r="J197" s="77">
        <v>2</v>
      </c>
      <c r="K197" s="92"/>
    </row>
    <row r="198" spans="1:11" ht="20.399999999999999" x14ac:dyDescent="0.25">
      <c r="A198" s="14" t="s">
        <v>1642</v>
      </c>
      <c r="B198" s="14" t="s">
        <v>1756</v>
      </c>
      <c r="C198" s="14"/>
      <c r="D198" s="16">
        <v>45915</v>
      </c>
      <c r="E198" s="16"/>
      <c r="F198" s="14" t="s">
        <v>1677</v>
      </c>
      <c r="G198" s="14"/>
      <c r="H198" s="14" t="s">
        <v>1671</v>
      </c>
      <c r="I198" s="15">
        <v>40.25</v>
      </c>
      <c r="J198" s="77">
        <v>2</v>
      </c>
      <c r="K198" s="92"/>
    </row>
    <row r="199" spans="1:11" ht="20.399999999999999" x14ac:dyDescent="0.25">
      <c r="A199" s="14" t="s">
        <v>1642</v>
      </c>
      <c r="B199" s="14" t="s">
        <v>1760</v>
      </c>
      <c r="C199" s="14"/>
      <c r="D199" s="16">
        <v>45915</v>
      </c>
      <c r="E199" s="16"/>
      <c r="F199" s="14" t="s">
        <v>1677</v>
      </c>
      <c r="G199" s="14"/>
      <c r="H199" s="14" t="s">
        <v>1616</v>
      </c>
      <c r="I199" s="15">
        <v>26.25</v>
      </c>
      <c r="J199" s="77">
        <v>2</v>
      </c>
      <c r="K199" s="92"/>
    </row>
    <row r="200" spans="1:11" ht="20.399999999999999" x14ac:dyDescent="0.25">
      <c r="A200" s="14" t="s">
        <v>1642</v>
      </c>
      <c r="B200" s="14" t="s">
        <v>1761</v>
      </c>
      <c r="C200" s="14"/>
      <c r="D200" s="16">
        <v>45915</v>
      </c>
      <c r="E200" s="16"/>
      <c r="F200" s="14" t="s">
        <v>1677</v>
      </c>
      <c r="G200" s="14"/>
      <c r="H200" s="14" t="s">
        <v>1622</v>
      </c>
      <c r="I200" s="15">
        <v>14</v>
      </c>
      <c r="J200" s="77">
        <v>2</v>
      </c>
      <c r="K200" s="92"/>
    </row>
    <row r="201" spans="1:11" ht="20.399999999999999" x14ac:dyDescent="0.25">
      <c r="A201" s="14" t="s">
        <v>1642</v>
      </c>
      <c r="B201" s="14" t="s">
        <v>1762</v>
      </c>
      <c r="C201" s="14"/>
      <c r="D201" s="16">
        <v>45915</v>
      </c>
      <c r="E201" s="16"/>
      <c r="F201" s="14" t="s">
        <v>1677</v>
      </c>
      <c r="G201" s="14"/>
      <c r="H201" s="14" t="s">
        <v>1621</v>
      </c>
      <c r="I201" s="15">
        <v>38.4</v>
      </c>
      <c r="J201" s="77">
        <v>2</v>
      </c>
      <c r="K201" s="92"/>
    </row>
    <row r="202" spans="1:11" ht="20.399999999999999" x14ac:dyDescent="0.25">
      <c r="A202" s="14" t="s">
        <v>1642</v>
      </c>
      <c r="B202" s="14" t="s">
        <v>1763</v>
      </c>
      <c r="C202" s="14"/>
      <c r="D202" s="16">
        <v>45915</v>
      </c>
      <c r="E202" s="16"/>
      <c r="F202" s="14" t="s">
        <v>1677</v>
      </c>
      <c r="G202" s="14"/>
      <c r="H202" s="14" t="s">
        <v>1632</v>
      </c>
      <c r="I202" s="15">
        <v>36.799999999999997</v>
      </c>
      <c r="J202" s="77">
        <v>2</v>
      </c>
      <c r="K202" s="92"/>
    </row>
    <row r="203" spans="1:11" ht="20.399999999999999" x14ac:dyDescent="0.25">
      <c r="A203" s="14" t="s">
        <v>1642</v>
      </c>
      <c r="B203" s="14" t="s">
        <v>1764</v>
      </c>
      <c r="C203" s="14"/>
      <c r="D203" s="16">
        <v>45915</v>
      </c>
      <c r="E203" s="16"/>
      <c r="F203" s="14" t="s">
        <v>1677</v>
      </c>
      <c r="G203" s="14"/>
      <c r="H203" s="14" t="s">
        <v>1634</v>
      </c>
      <c r="I203" s="15">
        <v>24</v>
      </c>
      <c r="J203" s="77">
        <v>2</v>
      </c>
      <c r="K203" s="92"/>
    </row>
    <row r="204" spans="1:11" ht="20.399999999999999" x14ac:dyDescent="0.25">
      <c r="A204" s="14" t="s">
        <v>1642</v>
      </c>
      <c r="B204" s="14" t="s">
        <v>1765</v>
      </c>
      <c r="C204" s="14"/>
      <c r="D204" s="16">
        <v>45915</v>
      </c>
      <c r="E204" s="16"/>
      <c r="F204" s="14" t="s">
        <v>1677</v>
      </c>
      <c r="G204" s="14"/>
      <c r="H204" s="14" t="s">
        <v>1679</v>
      </c>
      <c r="I204" s="15">
        <v>33.6</v>
      </c>
      <c r="J204" s="77">
        <v>2</v>
      </c>
      <c r="K204" s="92"/>
    </row>
    <row r="205" spans="1:11" ht="30.6" x14ac:dyDescent="0.25">
      <c r="A205" s="14" t="s">
        <v>1642</v>
      </c>
      <c r="B205" s="14" t="s">
        <v>1766</v>
      </c>
      <c r="C205" s="14" t="s">
        <v>1680</v>
      </c>
      <c r="D205" s="16">
        <v>45917</v>
      </c>
      <c r="E205" s="16"/>
      <c r="F205" s="14" t="s">
        <v>1681</v>
      </c>
      <c r="G205" s="14" t="s">
        <v>1607</v>
      </c>
      <c r="H205" s="14" t="s">
        <v>1608</v>
      </c>
      <c r="I205" s="15">
        <v>36.9</v>
      </c>
      <c r="J205" s="77">
        <v>2</v>
      </c>
      <c r="K205" s="92"/>
    </row>
    <row r="206" spans="1:11" ht="30.6" x14ac:dyDescent="0.25">
      <c r="A206" s="14" t="s">
        <v>1642</v>
      </c>
      <c r="B206" s="14" t="s">
        <v>1767</v>
      </c>
      <c r="C206" s="14" t="s">
        <v>1682</v>
      </c>
      <c r="D206" s="16">
        <v>45932</v>
      </c>
      <c r="E206" s="16"/>
      <c r="F206" s="14" t="s">
        <v>1683</v>
      </c>
      <c r="G206" s="14" t="s">
        <v>1630</v>
      </c>
      <c r="H206" s="14" t="s">
        <v>1631</v>
      </c>
      <c r="I206" s="15">
        <v>268.39999999999998</v>
      </c>
      <c r="J206" s="77">
        <v>2</v>
      </c>
      <c r="K206" s="92"/>
    </row>
    <row r="207" spans="1:11" ht="13.2" x14ac:dyDescent="0.25">
      <c r="A207" s="14" t="s">
        <v>1642</v>
      </c>
      <c r="B207" s="14"/>
      <c r="C207" s="14"/>
      <c r="D207" s="16"/>
      <c r="E207" s="16"/>
      <c r="F207" s="14"/>
      <c r="G207" s="14"/>
      <c r="H207" s="14"/>
      <c r="I207" s="15"/>
      <c r="J207" s="77"/>
      <c r="K207" s="92"/>
    </row>
    <row r="208" spans="1:11" ht="51" x14ac:dyDescent="0.25">
      <c r="A208" s="14" t="s">
        <v>1642</v>
      </c>
      <c r="B208" s="14"/>
      <c r="C208" s="14"/>
      <c r="D208" s="16"/>
      <c r="E208" s="16"/>
      <c r="F208" s="314" t="s">
        <v>1913</v>
      </c>
      <c r="G208" s="14"/>
      <c r="H208" s="14"/>
      <c r="I208" s="15"/>
      <c r="J208" s="77"/>
      <c r="K208" s="92"/>
    </row>
    <row r="209" spans="1:11" ht="20.399999999999999" x14ac:dyDescent="0.25">
      <c r="A209" s="14" t="s">
        <v>1642</v>
      </c>
      <c r="B209" s="14" t="s">
        <v>1768</v>
      </c>
      <c r="C209" s="14" t="s">
        <v>1684</v>
      </c>
      <c r="D209" s="16">
        <v>45939</v>
      </c>
      <c r="E209" s="16"/>
      <c r="F209" s="14" t="s">
        <v>1685</v>
      </c>
      <c r="G209" s="14" t="s">
        <v>1613</v>
      </c>
      <c r="H209" s="14" t="s">
        <v>1614</v>
      </c>
      <c r="I209" s="15">
        <v>65.58</v>
      </c>
      <c r="J209" s="77">
        <v>2</v>
      </c>
      <c r="K209" s="92"/>
    </row>
    <row r="210" spans="1:11" ht="20.399999999999999" x14ac:dyDescent="0.25">
      <c r="A210" s="14" t="s">
        <v>1642</v>
      </c>
      <c r="B210" s="14" t="s">
        <v>1738</v>
      </c>
      <c r="C210" s="14" t="s">
        <v>1686</v>
      </c>
      <c r="D210" s="16">
        <v>45951</v>
      </c>
      <c r="E210" s="16"/>
      <c r="F210" s="14" t="s">
        <v>1658</v>
      </c>
      <c r="G210" s="14" t="s">
        <v>1607</v>
      </c>
      <c r="H210" s="14" t="s">
        <v>1608</v>
      </c>
      <c r="I210" s="15">
        <v>61.5</v>
      </c>
      <c r="J210" s="77">
        <v>2</v>
      </c>
      <c r="K210" s="92"/>
    </row>
    <row r="211" spans="1:11" ht="20.399999999999999" x14ac:dyDescent="0.25">
      <c r="A211" s="14" t="s">
        <v>1642</v>
      </c>
      <c r="B211" s="14" t="s">
        <v>1769</v>
      </c>
      <c r="C211" s="14" t="s">
        <v>1687</v>
      </c>
      <c r="D211" s="16">
        <v>45951</v>
      </c>
      <c r="E211" s="16"/>
      <c r="F211" s="14" t="s">
        <v>1688</v>
      </c>
      <c r="G211" s="14" t="s">
        <v>1607</v>
      </c>
      <c r="H211" s="14" t="s">
        <v>1608</v>
      </c>
      <c r="I211" s="15">
        <v>30.75</v>
      </c>
      <c r="J211" s="77">
        <v>2</v>
      </c>
      <c r="K211" s="92"/>
    </row>
    <row r="212" spans="1:11" ht="20.399999999999999" x14ac:dyDescent="0.25">
      <c r="A212" s="14" t="s">
        <v>1642</v>
      </c>
      <c r="B212" s="14" t="s">
        <v>1770</v>
      </c>
      <c r="C212" s="14" t="s">
        <v>1689</v>
      </c>
      <c r="D212" s="16">
        <v>45951</v>
      </c>
      <c r="E212" s="16"/>
      <c r="F212" s="14" t="s">
        <v>1707</v>
      </c>
      <c r="G212" s="14" t="s">
        <v>1619</v>
      </c>
      <c r="H212" s="14" t="s">
        <v>1620</v>
      </c>
      <c r="I212" s="15">
        <v>703.56</v>
      </c>
      <c r="J212" s="77">
        <v>2</v>
      </c>
      <c r="K212" s="92"/>
    </row>
    <row r="213" spans="1:11" ht="40.799999999999997" x14ac:dyDescent="0.25">
      <c r="A213" s="14" t="s">
        <v>1642</v>
      </c>
      <c r="B213" s="14" t="s">
        <v>1771</v>
      </c>
      <c r="C213" s="14" t="s">
        <v>1641</v>
      </c>
      <c r="D213" s="16">
        <v>45953</v>
      </c>
      <c r="E213" s="16"/>
      <c r="F213" s="14" t="s">
        <v>1690</v>
      </c>
      <c r="G213" s="14" t="s">
        <v>1628</v>
      </c>
      <c r="H213" s="14" t="s">
        <v>1629</v>
      </c>
      <c r="I213" s="15">
        <v>892.5</v>
      </c>
      <c r="J213" s="77">
        <v>2</v>
      </c>
      <c r="K213" s="92"/>
    </row>
    <row r="214" spans="1:11" ht="30.6" x14ac:dyDescent="0.25">
      <c r="A214" s="14" t="s">
        <v>1642</v>
      </c>
      <c r="B214" s="14" t="s">
        <v>1772</v>
      </c>
      <c r="C214" s="14" t="s">
        <v>1693</v>
      </c>
      <c r="D214" s="16">
        <v>45965</v>
      </c>
      <c r="E214" s="16"/>
      <c r="F214" s="14" t="s">
        <v>1700</v>
      </c>
      <c r="G214" s="14" t="s">
        <v>1630</v>
      </c>
      <c r="H214" s="14" t="s">
        <v>1631</v>
      </c>
      <c r="I214" s="15">
        <v>240</v>
      </c>
      <c r="J214" s="77">
        <v>2</v>
      </c>
      <c r="K214" s="92"/>
    </row>
    <row r="215" spans="1:11" ht="20.399999999999999" x14ac:dyDescent="0.25">
      <c r="A215" s="14" t="s">
        <v>1642</v>
      </c>
      <c r="B215" s="14" t="s">
        <v>1773</v>
      </c>
      <c r="C215" s="14" t="s">
        <v>1699</v>
      </c>
      <c r="D215" s="16">
        <v>45965</v>
      </c>
      <c r="E215" s="16"/>
      <c r="F215" s="14" t="s">
        <v>1701</v>
      </c>
      <c r="G215" s="14" t="s">
        <v>1702</v>
      </c>
      <c r="H215" s="14" t="s">
        <v>1703</v>
      </c>
      <c r="I215" s="15">
        <v>3168</v>
      </c>
      <c r="J215" s="77">
        <v>2</v>
      </c>
      <c r="K215" s="92"/>
    </row>
    <row r="216" spans="1:11" ht="13.2" x14ac:dyDescent="0.25">
      <c r="A216" s="14" t="s">
        <v>1642</v>
      </c>
      <c r="B216" s="14"/>
      <c r="C216" s="14"/>
      <c r="D216" s="16"/>
      <c r="E216" s="16"/>
      <c r="F216" s="14"/>
      <c r="G216" s="14"/>
      <c r="H216" s="14"/>
      <c r="I216" s="15"/>
      <c r="J216" s="77"/>
      <c r="K216" s="92"/>
    </row>
    <row r="217" spans="1:11" ht="40.799999999999997" x14ac:dyDescent="0.25">
      <c r="A217" s="14" t="s">
        <v>1642</v>
      </c>
      <c r="B217" s="14"/>
      <c r="C217" s="14"/>
      <c r="D217" s="16"/>
      <c r="E217" s="16"/>
      <c r="F217" s="314" t="s">
        <v>1910</v>
      </c>
      <c r="G217" s="14"/>
      <c r="H217" s="14"/>
      <c r="I217" s="15"/>
      <c r="J217" s="77"/>
      <c r="K217" s="92"/>
    </row>
    <row r="218" spans="1:11" ht="20.399999999999999" x14ac:dyDescent="0.25">
      <c r="A218" s="14" t="s">
        <v>1642</v>
      </c>
      <c r="B218" s="14" t="s">
        <v>1774</v>
      </c>
      <c r="C218" s="14" t="s">
        <v>1691</v>
      </c>
      <c r="D218" s="16">
        <v>45951</v>
      </c>
      <c r="E218" s="16"/>
      <c r="F218" s="14" t="s">
        <v>1692</v>
      </c>
      <c r="G218" s="14" t="s">
        <v>1607</v>
      </c>
      <c r="H218" s="14" t="s">
        <v>1608</v>
      </c>
      <c r="I218" s="15">
        <v>30.75</v>
      </c>
      <c r="J218" s="77">
        <v>2</v>
      </c>
      <c r="K218" s="92"/>
    </row>
    <row r="219" spans="1:11" ht="20.399999999999999" x14ac:dyDescent="0.25">
      <c r="A219" s="14" t="s">
        <v>1642</v>
      </c>
      <c r="B219" s="14" t="s">
        <v>1775</v>
      </c>
      <c r="C219" s="14" t="s">
        <v>1705</v>
      </c>
      <c r="D219" s="16">
        <v>45971</v>
      </c>
      <c r="E219" s="16"/>
      <c r="F219" s="14" t="s">
        <v>1706</v>
      </c>
      <c r="G219" s="14" t="s">
        <v>1619</v>
      </c>
      <c r="H219" s="14" t="s">
        <v>1620</v>
      </c>
      <c r="I219" s="15">
        <v>701.1</v>
      </c>
      <c r="J219" s="77">
        <v>2</v>
      </c>
      <c r="K219" s="92"/>
    </row>
    <row r="220" spans="1:11" ht="40.799999999999997" x14ac:dyDescent="0.25">
      <c r="A220" s="14" t="s">
        <v>1642</v>
      </c>
      <c r="B220" s="14" t="s">
        <v>1776</v>
      </c>
      <c r="C220" s="14" t="s">
        <v>1708</v>
      </c>
      <c r="D220" s="16">
        <v>45978</v>
      </c>
      <c r="E220" s="16"/>
      <c r="F220" s="14" t="s">
        <v>1709</v>
      </c>
      <c r="G220" s="14" t="s">
        <v>1628</v>
      </c>
      <c r="H220" s="14" t="s">
        <v>1629</v>
      </c>
      <c r="I220" s="15">
        <v>888</v>
      </c>
      <c r="J220" s="77">
        <v>2</v>
      </c>
      <c r="K220" s="92"/>
    </row>
    <row r="221" spans="1:11" ht="30.6" x14ac:dyDescent="0.25">
      <c r="A221" s="14" t="s">
        <v>1642</v>
      </c>
      <c r="B221" s="14" t="s">
        <v>1777</v>
      </c>
      <c r="C221" s="14" t="s">
        <v>1711</v>
      </c>
      <c r="D221" s="16">
        <v>45985</v>
      </c>
      <c r="E221" s="16"/>
      <c r="F221" s="14" t="s">
        <v>1710</v>
      </c>
      <c r="G221" s="14" t="s">
        <v>1630</v>
      </c>
      <c r="H221" s="14" t="s">
        <v>1631</v>
      </c>
      <c r="I221" s="15">
        <v>317</v>
      </c>
      <c r="J221" s="77">
        <v>2</v>
      </c>
      <c r="K221" s="92"/>
    </row>
    <row r="222" spans="1:11" ht="20.399999999999999" x14ac:dyDescent="0.25">
      <c r="A222" s="14" t="s">
        <v>1642</v>
      </c>
      <c r="B222" s="14" t="s">
        <v>1780</v>
      </c>
      <c r="C222" s="14"/>
      <c r="D222" s="16">
        <v>45985</v>
      </c>
      <c r="E222" s="16"/>
      <c r="F222" s="14" t="s">
        <v>1712</v>
      </c>
      <c r="G222" s="14"/>
      <c r="H222" s="14" t="s">
        <v>1617</v>
      </c>
      <c r="I222" s="15">
        <v>40</v>
      </c>
      <c r="J222" s="77">
        <v>2</v>
      </c>
      <c r="K222" s="92"/>
    </row>
    <row r="223" spans="1:11" ht="20.399999999999999" x14ac:dyDescent="0.25">
      <c r="A223" s="14" t="s">
        <v>1642</v>
      </c>
      <c r="B223" s="14" t="s">
        <v>1779</v>
      </c>
      <c r="C223" s="14"/>
      <c r="D223" s="16">
        <v>45985</v>
      </c>
      <c r="E223" s="16"/>
      <c r="F223" s="14" t="s">
        <v>1713</v>
      </c>
      <c r="G223" s="14"/>
      <c r="H223" s="14" t="s">
        <v>1714</v>
      </c>
      <c r="I223" s="15">
        <v>32</v>
      </c>
      <c r="J223" s="77">
        <v>2</v>
      </c>
      <c r="K223" s="92"/>
    </row>
    <row r="224" spans="1:11" ht="20.399999999999999" x14ac:dyDescent="0.25">
      <c r="A224" s="14" t="s">
        <v>1642</v>
      </c>
      <c r="B224" s="14" t="s">
        <v>1778</v>
      </c>
      <c r="C224" s="14"/>
      <c r="D224" s="16">
        <v>45985</v>
      </c>
      <c r="E224" s="16"/>
      <c r="F224" s="14" t="s">
        <v>1715</v>
      </c>
      <c r="G224" s="14"/>
      <c r="H224" s="14" t="s">
        <v>1716</v>
      </c>
      <c r="I224" s="15">
        <v>28</v>
      </c>
      <c r="J224" s="77">
        <v>2</v>
      </c>
      <c r="K224" s="92"/>
    </row>
    <row r="225" spans="1:11" ht="20.399999999999999" x14ac:dyDescent="0.25">
      <c r="A225" s="14" t="s">
        <v>1642</v>
      </c>
      <c r="B225" s="14" t="s">
        <v>1781</v>
      </c>
      <c r="C225" s="14"/>
      <c r="D225" s="16">
        <v>45985</v>
      </c>
      <c r="E225" s="16"/>
      <c r="F225" s="14" t="s">
        <v>1717</v>
      </c>
      <c r="G225" s="14"/>
      <c r="H225" s="14" t="s">
        <v>1634</v>
      </c>
      <c r="I225" s="15">
        <v>28</v>
      </c>
      <c r="J225" s="77">
        <v>2</v>
      </c>
      <c r="K225" s="92"/>
    </row>
    <row r="226" spans="1:11" ht="30.6" x14ac:dyDescent="0.25">
      <c r="A226" s="14" t="s">
        <v>1642</v>
      </c>
      <c r="B226" s="14" t="s">
        <v>1782</v>
      </c>
      <c r="C226" s="14"/>
      <c r="D226" s="16">
        <v>45985</v>
      </c>
      <c r="E226" s="16"/>
      <c r="F226" s="14" t="s">
        <v>1718</v>
      </c>
      <c r="G226" s="14"/>
      <c r="H226" s="14" t="s">
        <v>1615</v>
      </c>
      <c r="I226" s="15">
        <v>43.2</v>
      </c>
      <c r="J226" s="77">
        <v>2</v>
      </c>
      <c r="K226" s="92"/>
    </row>
    <row r="227" spans="1:11" ht="20.399999999999999" x14ac:dyDescent="0.25">
      <c r="A227" s="14" t="s">
        <v>1642</v>
      </c>
      <c r="B227" s="14" t="s">
        <v>1783</v>
      </c>
      <c r="C227" s="14"/>
      <c r="D227" s="16">
        <v>45985</v>
      </c>
      <c r="E227" s="16"/>
      <c r="F227" s="14" t="s">
        <v>1719</v>
      </c>
      <c r="G227" s="14"/>
      <c r="H227" s="14" t="s">
        <v>1720</v>
      </c>
      <c r="I227" s="15">
        <v>56</v>
      </c>
      <c r="J227" s="77">
        <v>2</v>
      </c>
      <c r="K227" s="92"/>
    </row>
    <row r="228" spans="1:11" ht="20.399999999999999" x14ac:dyDescent="0.25">
      <c r="A228" s="14" t="s">
        <v>1642</v>
      </c>
      <c r="B228" s="14" t="s">
        <v>1784</v>
      </c>
      <c r="C228" s="14"/>
      <c r="D228" s="16">
        <v>45985</v>
      </c>
      <c r="E228" s="16"/>
      <c r="F228" s="14" t="s">
        <v>1721</v>
      </c>
      <c r="G228" s="14"/>
      <c r="H228" s="14" t="s">
        <v>1616</v>
      </c>
      <c r="I228" s="15">
        <v>30</v>
      </c>
      <c r="J228" s="77">
        <v>2</v>
      </c>
      <c r="K228" s="92"/>
    </row>
    <row r="229" spans="1:11" ht="20.399999999999999" x14ac:dyDescent="0.25">
      <c r="A229" s="14" t="s">
        <v>1642</v>
      </c>
      <c r="B229" s="14" t="s">
        <v>1785</v>
      </c>
      <c r="C229" s="14"/>
      <c r="D229" s="16">
        <v>45985</v>
      </c>
      <c r="E229" s="16"/>
      <c r="F229" s="14" t="s">
        <v>1722</v>
      </c>
      <c r="G229" s="14"/>
      <c r="H229" s="14" t="s">
        <v>1626</v>
      </c>
      <c r="I229" s="15">
        <v>48</v>
      </c>
      <c r="J229" s="77">
        <v>2</v>
      </c>
      <c r="K229" s="92"/>
    </row>
    <row r="230" spans="1:11" ht="30.6" x14ac:dyDescent="0.25">
      <c r="A230" s="14" t="s">
        <v>1642</v>
      </c>
      <c r="B230" s="14" t="s">
        <v>1786</v>
      </c>
      <c r="C230" s="14" t="s">
        <v>1726</v>
      </c>
      <c r="D230" s="16">
        <v>45987</v>
      </c>
      <c r="E230" s="16"/>
      <c r="F230" s="14" t="s">
        <v>1725</v>
      </c>
      <c r="G230" s="14" t="s">
        <v>1723</v>
      </c>
      <c r="H230" s="14" t="s">
        <v>1724</v>
      </c>
      <c r="I230" s="15">
        <v>3136.8</v>
      </c>
      <c r="J230" s="77">
        <v>2</v>
      </c>
      <c r="K230" s="92"/>
    </row>
    <row r="231" spans="1:11" ht="20.399999999999999" x14ac:dyDescent="0.25">
      <c r="A231" s="14" t="s">
        <v>1642</v>
      </c>
      <c r="B231" s="14" t="s">
        <v>1787</v>
      </c>
      <c r="C231" s="14" t="s">
        <v>1727</v>
      </c>
      <c r="D231" s="16">
        <v>45987</v>
      </c>
      <c r="E231" s="16"/>
      <c r="F231" s="14" t="s">
        <v>1728</v>
      </c>
      <c r="G231" s="14" t="s">
        <v>1613</v>
      </c>
      <c r="H231" s="14" t="s">
        <v>1614</v>
      </c>
      <c r="I231" s="15">
        <v>12.82</v>
      </c>
      <c r="J231" s="77">
        <v>2</v>
      </c>
      <c r="K231" s="92"/>
    </row>
    <row r="232" spans="1:11" ht="20.399999999999999" x14ac:dyDescent="0.25">
      <c r="A232" s="14" t="s">
        <v>1642</v>
      </c>
      <c r="B232" s="14" t="s">
        <v>1788</v>
      </c>
      <c r="C232" s="14" t="s">
        <v>1729</v>
      </c>
      <c r="D232" s="16">
        <v>45987</v>
      </c>
      <c r="E232" s="16"/>
      <c r="F232" s="14" t="s">
        <v>1730</v>
      </c>
      <c r="G232" s="14" t="s">
        <v>1613</v>
      </c>
      <c r="H232" s="14" t="s">
        <v>1614</v>
      </c>
      <c r="I232" s="15">
        <v>359.55</v>
      </c>
      <c r="J232" s="77">
        <v>2</v>
      </c>
      <c r="K232" s="92"/>
    </row>
    <row r="233" spans="1:11" ht="13.2" x14ac:dyDescent="0.25">
      <c r="A233" s="14" t="s">
        <v>1642</v>
      </c>
      <c r="B233" s="14"/>
      <c r="C233" s="14"/>
      <c r="D233" s="16"/>
      <c r="E233" s="16"/>
      <c r="F233" s="14"/>
      <c r="G233" s="14"/>
      <c r="H233" s="14"/>
      <c r="I233" s="15"/>
      <c r="J233" s="77"/>
      <c r="K233" s="92"/>
    </row>
    <row r="234" spans="1:11" ht="40.799999999999997" x14ac:dyDescent="0.25">
      <c r="A234" s="14" t="s">
        <v>1642</v>
      </c>
      <c r="B234" s="14"/>
      <c r="C234" s="14"/>
      <c r="D234" s="16"/>
      <c r="E234" s="16"/>
      <c r="F234" s="314" t="s">
        <v>1872</v>
      </c>
      <c r="G234" s="14"/>
      <c r="H234" s="14"/>
      <c r="I234" s="15"/>
      <c r="J234" s="77"/>
      <c r="K234" s="92"/>
    </row>
    <row r="235" spans="1:11" ht="30.6" x14ac:dyDescent="0.25">
      <c r="A235" s="14" t="s">
        <v>1642</v>
      </c>
      <c r="B235" s="14" t="s">
        <v>1890</v>
      </c>
      <c r="C235" s="14"/>
      <c r="D235" s="16">
        <v>46062</v>
      </c>
      <c r="E235" s="16"/>
      <c r="F235" s="14" t="s">
        <v>1863</v>
      </c>
      <c r="G235" s="14"/>
      <c r="H235" s="14" t="s">
        <v>1854</v>
      </c>
      <c r="I235" s="15">
        <v>40</v>
      </c>
      <c r="J235" s="77">
        <v>2</v>
      </c>
      <c r="K235" s="92"/>
    </row>
    <row r="236" spans="1:11" ht="30.6" x14ac:dyDescent="0.25">
      <c r="A236" s="14" t="s">
        <v>1642</v>
      </c>
      <c r="B236" s="14" t="s">
        <v>1892</v>
      </c>
      <c r="C236" s="14"/>
      <c r="D236" s="16">
        <v>46062</v>
      </c>
      <c r="E236" s="16"/>
      <c r="F236" s="14" t="s">
        <v>1862</v>
      </c>
      <c r="G236" s="14"/>
      <c r="H236" s="14" t="s">
        <v>1855</v>
      </c>
      <c r="I236" s="15">
        <v>74.8</v>
      </c>
      <c r="J236" s="77">
        <v>2</v>
      </c>
      <c r="K236" s="92"/>
    </row>
    <row r="237" spans="1:11" ht="30.6" x14ac:dyDescent="0.25">
      <c r="A237" s="14" t="s">
        <v>1642</v>
      </c>
      <c r="B237" s="14" t="s">
        <v>1891</v>
      </c>
      <c r="C237" s="14"/>
      <c r="D237" s="16">
        <v>46062</v>
      </c>
      <c r="E237" s="16"/>
      <c r="F237" s="14" t="s">
        <v>1861</v>
      </c>
      <c r="G237" s="14"/>
      <c r="H237" s="14" t="s">
        <v>1856</v>
      </c>
      <c r="I237" s="15">
        <v>40</v>
      </c>
      <c r="J237" s="77">
        <v>2</v>
      </c>
      <c r="K237" s="92"/>
    </row>
    <row r="238" spans="1:11" ht="20.399999999999999" x14ac:dyDescent="0.25">
      <c r="A238" s="14" t="s">
        <v>1642</v>
      </c>
      <c r="B238" s="14" t="s">
        <v>1893</v>
      </c>
      <c r="C238" s="14"/>
      <c r="D238" s="16">
        <v>46062</v>
      </c>
      <c r="E238" s="16"/>
      <c r="F238" s="14" t="s">
        <v>1857</v>
      </c>
      <c r="G238" s="14"/>
      <c r="H238" s="14" t="s">
        <v>1858</v>
      </c>
      <c r="I238" s="15">
        <v>30</v>
      </c>
      <c r="J238" s="77">
        <v>2</v>
      </c>
      <c r="K238" s="92"/>
    </row>
    <row r="239" spans="1:11" ht="30.6" x14ac:dyDescent="0.25">
      <c r="A239" s="14" t="s">
        <v>1642</v>
      </c>
      <c r="B239" s="14" t="s">
        <v>1894</v>
      </c>
      <c r="C239" s="14"/>
      <c r="D239" s="16">
        <v>46062</v>
      </c>
      <c r="E239" s="16"/>
      <c r="F239" s="14" t="s">
        <v>1860</v>
      </c>
      <c r="G239" s="14"/>
      <c r="H239" s="14" t="s">
        <v>1859</v>
      </c>
      <c r="I239" s="15">
        <v>22.4</v>
      </c>
      <c r="J239" s="77">
        <v>2</v>
      </c>
      <c r="K239" s="92"/>
    </row>
    <row r="240" spans="1:11" ht="20.399999999999999" x14ac:dyDescent="0.25">
      <c r="A240" s="14" t="s">
        <v>1642</v>
      </c>
      <c r="B240" s="14" t="s">
        <v>1895</v>
      </c>
      <c r="C240" s="14"/>
      <c r="D240" s="16">
        <v>46062</v>
      </c>
      <c r="E240" s="16"/>
      <c r="F240" s="14" t="s">
        <v>1864</v>
      </c>
      <c r="G240" s="14"/>
      <c r="H240" s="14" t="s">
        <v>1865</v>
      </c>
      <c r="I240" s="15">
        <v>30</v>
      </c>
      <c r="J240" s="77">
        <v>2</v>
      </c>
      <c r="K240" s="92"/>
    </row>
    <row r="241" spans="1:11" ht="20.399999999999999" x14ac:dyDescent="0.25">
      <c r="A241" s="14" t="s">
        <v>1642</v>
      </c>
      <c r="B241" s="14" t="s">
        <v>1896</v>
      </c>
      <c r="C241" s="14"/>
      <c r="D241" s="16">
        <v>46062</v>
      </c>
      <c r="E241" s="16"/>
      <c r="F241" s="14" t="s">
        <v>1866</v>
      </c>
      <c r="G241" s="14"/>
      <c r="H241" s="14" t="s">
        <v>1867</v>
      </c>
      <c r="I241" s="15">
        <v>28</v>
      </c>
      <c r="J241" s="77">
        <v>2</v>
      </c>
      <c r="K241" s="92"/>
    </row>
    <row r="242" spans="1:11" ht="20.399999999999999" x14ac:dyDescent="0.25">
      <c r="A242" s="14" t="s">
        <v>1642</v>
      </c>
      <c r="B242" s="14" t="s">
        <v>1897</v>
      </c>
      <c r="C242" s="14" t="s">
        <v>1869</v>
      </c>
      <c r="D242" s="16">
        <v>46062</v>
      </c>
      <c r="E242" s="16"/>
      <c r="F242" s="14" t="s">
        <v>1868</v>
      </c>
      <c r="G242" s="14" t="s">
        <v>1619</v>
      </c>
      <c r="H242" s="14" t="s">
        <v>1620</v>
      </c>
      <c r="I242" s="15">
        <v>701.1</v>
      </c>
      <c r="J242" s="77">
        <v>2</v>
      </c>
      <c r="K242" s="92"/>
    </row>
    <row r="243" spans="1:11" ht="20.399999999999999" x14ac:dyDescent="0.25">
      <c r="A243" s="14" t="s">
        <v>1642</v>
      </c>
      <c r="B243" s="14" t="s">
        <v>1898</v>
      </c>
      <c r="C243" s="14"/>
      <c r="D243" s="16">
        <v>46062</v>
      </c>
      <c r="E243" s="16"/>
      <c r="F243" s="14" t="s">
        <v>1870</v>
      </c>
      <c r="G243" s="14"/>
      <c r="H243" s="14" t="s">
        <v>1873</v>
      </c>
      <c r="I243" s="15">
        <v>33.25</v>
      </c>
      <c r="J243" s="77">
        <v>2</v>
      </c>
      <c r="K243" s="92"/>
    </row>
    <row r="244" spans="1:11" ht="20.399999999999999" x14ac:dyDescent="0.25">
      <c r="A244" s="14" t="s">
        <v>1642</v>
      </c>
      <c r="B244" s="14" t="s">
        <v>1898</v>
      </c>
      <c r="C244" s="14"/>
      <c r="D244" s="16">
        <v>46062</v>
      </c>
      <c r="E244" s="16"/>
      <c r="F244" s="14" t="s">
        <v>1870</v>
      </c>
      <c r="G244" s="14"/>
      <c r="H244" s="14" t="s">
        <v>1855</v>
      </c>
      <c r="I244" s="15">
        <v>32.5</v>
      </c>
      <c r="J244" s="77">
        <v>2</v>
      </c>
      <c r="K244" s="92"/>
    </row>
    <row r="245" spans="1:11" ht="20.399999999999999" x14ac:dyDescent="0.25">
      <c r="A245" s="14" t="s">
        <v>1642</v>
      </c>
      <c r="B245" s="14" t="s">
        <v>1898</v>
      </c>
      <c r="C245" s="14"/>
      <c r="D245" s="16">
        <v>46062</v>
      </c>
      <c r="E245" s="16"/>
      <c r="F245" s="14" t="s">
        <v>1870</v>
      </c>
      <c r="G245" s="14"/>
      <c r="H245" s="14" t="s">
        <v>1874</v>
      </c>
      <c r="I245" s="15">
        <v>47.3</v>
      </c>
      <c r="J245" s="77">
        <v>2</v>
      </c>
      <c r="K245" s="92"/>
    </row>
    <row r="246" spans="1:11" ht="20.399999999999999" x14ac:dyDescent="0.25">
      <c r="A246" s="14" t="s">
        <v>1642</v>
      </c>
      <c r="B246" s="14" t="s">
        <v>1898</v>
      </c>
      <c r="C246" s="14"/>
      <c r="D246" s="16">
        <v>46062</v>
      </c>
      <c r="E246" s="16"/>
      <c r="F246" s="14" t="s">
        <v>1870</v>
      </c>
      <c r="G246" s="14"/>
      <c r="H246" s="14" t="s">
        <v>1854</v>
      </c>
      <c r="I246" s="15">
        <v>36.799999999999997</v>
      </c>
      <c r="J246" s="77">
        <v>2</v>
      </c>
      <c r="K246" s="92"/>
    </row>
    <row r="247" spans="1:11" ht="20.399999999999999" x14ac:dyDescent="0.25">
      <c r="A247" s="14" t="s">
        <v>1642</v>
      </c>
      <c r="B247" s="14" t="s">
        <v>1898</v>
      </c>
      <c r="C247" s="14"/>
      <c r="D247" s="16">
        <v>46062</v>
      </c>
      <c r="E247" s="16"/>
      <c r="F247" s="14" t="s">
        <v>1870</v>
      </c>
      <c r="G247" s="14"/>
      <c r="H247" s="14" t="s">
        <v>1875</v>
      </c>
      <c r="I247" s="15">
        <v>29.75</v>
      </c>
      <c r="J247" s="77">
        <v>2</v>
      </c>
      <c r="K247" s="92"/>
    </row>
    <row r="248" spans="1:11" ht="20.399999999999999" x14ac:dyDescent="0.25">
      <c r="A248" s="14" t="s">
        <v>1642</v>
      </c>
      <c r="B248" s="14" t="s">
        <v>1898</v>
      </c>
      <c r="C248" s="14"/>
      <c r="D248" s="16">
        <v>46062</v>
      </c>
      <c r="E248" s="16"/>
      <c r="F248" s="14" t="s">
        <v>1870</v>
      </c>
      <c r="G248" s="14"/>
      <c r="H248" s="14" t="s">
        <v>1876</v>
      </c>
      <c r="I248" s="15">
        <v>40.25</v>
      </c>
      <c r="J248" s="77">
        <v>2</v>
      </c>
      <c r="K248" s="92"/>
    </row>
    <row r="249" spans="1:11" ht="20.399999999999999" x14ac:dyDescent="0.25">
      <c r="A249" s="14" t="s">
        <v>1642</v>
      </c>
      <c r="B249" s="14" t="s">
        <v>1898</v>
      </c>
      <c r="C249" s="14"/>
      <c r="D249" s="16">
        <v>46062</v>
      </c>
      <c r="E249" s="16"/>
      <c r="F249" s="14" t="s">
        <v>1870</v>
      </c>
      <c r="G249" s="14"/>
      <c r="H249" s="14" t="s">
        <v>1877</v>
      </c>
      <c r="I249" s="15">
        <v>36.799999999999997</v>
      </c>
      <c r="J249" s="77">
        <v>2</v>
      </c>
      <c r="K249" s="92"/>
    </row>
    <row r="250" spans="1:11" ht="20.399999999999999" x14ac:dyDescent="0.25">
      <c r="A250" s="14" t="s">
        <v>1642</v>
      </c>
      <c r="B250" s="14" t="s">
        <v>1898</v>
      </c>
      <c r="C250" s="14"/>
      <c r="D250" s="16">
        <v>46062</v>
      </c>
      <c r="E250" s="16"/>
      <c r="F250" s="14" t="s">
        <v>1870</v>
      </c>
      <c r="G250" s="14"/>
      <c r="H250" s="14" t="s">
        <v>1878</v>
      </c>
      <c r="I250" s="15">
        <v>29.75</v>
      </c>
      <c r="J250" s="77">
        <v>2</v>
      </c>
      <c r="K250" s="92"/>
    </row>
    <row r="251" spans="1:11" ht="20.399999999999999" x14ac:dyDescent="0.25">
      <c r="A251" s="14" t="s">
        <v>1642</v>
      </c>
      <c r="B251" s="14" t="s">
        <v>1898</v>
      </c>
      <c r="C251" s="14"/>
      <c r="D251" s="16">
        <v>46062</v>
      </c>
      <c r="E251" s="16"/>
      <c r="F251" s="14" t="s">
        <v>1870</v>
      </c>
      <c r="G251" s="14"/>
      <c r="H251" s="14" t="s">
        <v>1858</v>
      </c>
      <c r="I251" s="15">
        <v>43.75</v>
      </c>
      <c r="J251" s="77">
        <v>2</v>
      </c>
      <c r="K251" s="92"/>
    </row>
    <row r="252" spans="1:11" ht="20.399999999999999" x14ac:dyDescent="0.25">
      <c r="A252" s="14" t="s">
        <v>1642</v>
      </c>
      <c r="B252" s="14" t="s">
        <v>1898</v>
      </c>
      <c r="C252" s="14"/>
      <c r="D252" s="16">
        <v>46062</v>
      </c>
      <c r="E252" s="16"/>
      <c r="F252" s="14" t="s">
        <v>1870</v>
      </c>
      <c r="G252" s="14"/>
      <c r="H252" s="14" t="s">
        <v>1879</v>
      </c>
      <c r="I252" s="15">
        <v>38.5</v>
      </c>
      <c r="J252" s="77">
        <v>2</v>
      </c>
      <c r="K252" s="92"/>
    </row>
    <row r="253" spans="1:11" ht="20.399999999999999" x14ac:dyDescent="0.25">
      <c r="A253" s="14" t="s">
        <v>1642</v>
      </c>
      <c r="B253" s="14" t="s">
        <v>1898</v>
      </c>
      <c r="C253" s="14"/>
      <c r="D253" s="16">
        <v>46062</v>
      </c>
      <c r="E253" s="16"/>
      <c r="F253" s="14" t="s">
        <v>1870</v>
      </c>
      <c r="G253" s="14"/>
      <c r="H253" s="14" t="s">
        <v>1031</v>
      </c>
      <c r="I253" s="15">
        <v>49</v>
      </c>
      <c r="J253" s="77">
        <v>2</v>
      </c>
      <c r="K253" s="92"/>
    </row>
    <row r="254" spans="1:11" ht="20.399999999999999" x14ac:dyDescent="0.25">
      <c r="A254" s="14" t="s">
        <v>1642</v>
      </c>
      <c r="B254" s="14" t="s">
        <v>1898</v>
      </c>
      <c r="C254" s="14"/>
      <c r="D254" s="16">
        <v>46062</v>
      </c>
      <c r="E254" s="16"/>
      <c r="F254" s="14" t="s">
        <v>1870</v>
      </c>
      <c r="G254" s="14"/>
      <c r="H254" s="14" t="s">
        <v>1856</v>
      </c>
      <c r="I254" s="15">
        <v>49.45</v>
      </c>
      <c r="J254" s="77">
        <v>2</v>
      </c>
      <c r="K254" s="92"/>
    </row>
    <row r="255" spans="1:11" ht="20.399999999999999" x14ac:dyDescent="0.25">
      <c r="A255" s="14" t="s">
        <v>1642</v>
      </c>
      <c r="B255" s="14" t="s">
        <v>1898</v>
      </c>
      <c r="C255" s="14"/>
      <c r="D255" s="16">
        <v>46062</v>
      </c>
      <c r="E255" s="16"/>
      <c r="F255" s="14" t="s">
        <v>1870</v>
      </c>
      <c r="G255" s="14"/>
      <c r="H255" s="14" t="s">
        <v>1880</v>
      </c>
      <c r="I255" s="15">
        <v>24.5</v>
      </c>
      <c r="J255" s="77">
        <v>2</v>
      </c>
      <c r="K255" s="92"/>
    </row>
    <row r="256" spans="1:11" ht="20.399999999999999" x14ac:dyDescent="0.25">
      <c r="A256" s="14" t="s">
        <v>1642</v>
      </c>
      <c r="B256" s="14" t="s">
        <v>1898</v>
      </c>
      <c r="C256" s="14"/>
      <c r="D256" s="16">
        <v>46062</v>
      </c>
      <c r="E256" s="16"/>
      <c r="F256" s="14" t="s">
        <v>1870</v>
      </c>
      <c r="G256" s="14"/>
      <c r="H256" s="14" t="s">
        <v>1881</v>
      </c>
      <c r="I256" s="15">
        <v>32.5</v>
      </c>
      <c r="J256" s="77">
        <v>2</v>
      </c>
      <c r="K256" s="92"/>
    </row>
    <row r="257" spans="1:11" ht="20.399999999999999" x14ac:dyDescent="0.25">
      <c r="A257" s="14" t="s">
        <v>1642</v>
      </c>
      <c r="B257" s="14" t="s">
        <v>1898</v>
      </c>
      <c r="C257" s="14"/>
      <c r="D257" s="16">
        <v>46062</v>
      </c>
      <c r="E257" s="16"/>
      <c r="F257" s="14" t="s">
        <v>1870</v>
      </c>
      <c r="G257" s="14"/>
      <c r="H257" s="14" t="s">
        <v>1859</v>
      </c>
      <c r="I257" s="15">
        <v>28.8</v>
      </c>
      <c r="J257" s="77">
        <v>2</v>
      </c>
      <c r="K257" s="92"/>
    </row>
    <row r="258" spans="1:11" ht="20.399999999999999" x14ac:dyDescent="0.25">
      <c r="A258" s="14" t="s">
        <v>1642</v>
      </c>
      <c r="B258" s="14" t="s">
        <v>1898</v>
      </c>
      <c r="C258" s="14"/>
      <c r="D258" s="16">
        <v>46062</v>
      </c>
      <c r="E258" s="16"/>
      <c r="F258" s="14" t="s">
        <v>1870</v>
      </c>
      <c r="G258" s="14"/>
      <c r="H258" s="14" t="s">
        <v>1865</v>
      </c>
      <c r="I258" s="15">
        <v>43.75</v>
      </c>
      <c r="J258" s="77">
        <v>2</v>
      </c>
      <c r="K258" s="92"/>
    </row>
    <row r="259" spans="1:11" ht="20.399999999999999" x14ac:dyDescent="0.25">
      <c r="A259" s="14" t="s">
        <v>1642</v>
      </c>
      <c r="B259" s="14" t="s">
        <v>1898</v>
      </c>
      <c r="C259" s="14"/>
      <c r="D259" s="16">
        <v>46062</v>
      </c>
      <c r="E259" s="16"/>
      <c r="F259" s="14" t="s">
        <v>1870</v>
      </c>
      <c r="G259" s="14"/>
      <c r="H259" s="14" t="s">
        <v>1882</v>
      </c>
      <c r="I259" s="15">
        <v>29.75</v>
      </c>
      <c r="J259" s="77">
        <v>2</v>
      </c>
      <c r="K259" s="92"/>
    </row>
    <row r="260" spans="1:11" ht="20.399999999999999" x14ac:dyDescent="0.25">
      <c r="A260" s="14" t="s">
        <v>1642</v>
      </c>
      <c r="B260" s="14" t="s">
        <v>1898</v>
      </c>
      <c r="C260" s="14"/>
      <c r="D260" s="16">
        <v>46062</v>
      </c>
      <c r="E260" s="16"/>
      <c r="F260" s="14" t="s">
        <v>1870</v>
      </c>
      <c r="G260" s="14"/>
      <c r="H260" s="14" t="s">
        <v>1883</v>
      </c>
      <c r="I260" s="15">
        <v>28.8</v>
      </c>
      <c r="J260" s="77">
        <v>2</v>
      </c>
      <c r="K260" s="92"/>
    </row>
    <row r="261" spans="1:11" ht="40.799999999999997" x14ac:dyDescent="0.25">
      <c r="A261" s="14" t="s">
        <v>1642</v>
      </c>
      <c r="B261" s="14" t="s">
        <v>1899</v>
      </c>
      <c r="C261" s="14" t="s">
        <v>1885</v>
      </c>
      <c r="D261" s="16">
        <v>46063</v>
      </c>
      <c r="E261" s="16"/>
      <c r="F261" s="14" t="s">
        <v>1884</v>
      </c>
      <c r="G261" s="14" t="s">
        <v>1628</v>
      </c>
      <c r="H261" s="14" t="s">
        <v>1629</v>
      </c>
      <c r="I261" s="15">
        <v>902.21</v>
      </c>
      <c r="J261" s="77">
        <v>2</v>
      </c>
      <c r="K261" s="92"/>
    </row>
    <row r="262" spans="1:11" ht="30.6" x14ac:dyDescent="0.25">
      <c r="A262" s="14" t="s">
        <v>1642</v>
      </c>
      <c r="B262" s="14" t="s">
        <v>1900</v>
      </c>
      <c r="C262" s="14" t="s">
        <v>1886</v>
      </c>
      <c r="D262" s="16">
        <v>46078</v>
      </c>
      <c r="E262" s="16"/>
      <c r="F262" s="14" t="s">
        <v>1909</v>
      </c>
      <c r="G262" s="14" t="s">
        <v>1702</v>
      </c>
      <c r="H262" s="14" t="s">
        <v>1796</v>
      </c>
      <c r="I262" s="15">
        <v>2017.2</v>
      </c>
      <c r="J262" s="77">
        <v>2</v>
      </c>
      <c r="K262" s="92"/>
    </row>
    <row r="263" spans="1:11" ht="13.2" x14ac:dyDescent="0.25">
      <c r="A263" s="14" t="s">
        <v>1642</v>
      </c>
      <c r="B263" s="14"/>
      <c r="C263" s="14"/>
      <c r="D263" s="16"/>
      <c r="E263" s="16"/>
      <c r="F263" s="14"/>
      <c r="G263" s="14"/>
      <c r="H263" s="14"/>
      <c r="I263" s="15"/>
      <c r="J263" s="77"/>
      <c r="K263" s="92"/>
    </row>
    <row r="264" spans="1:11" ht="40.799999999999997" x14ac:dyDescent="0.25">
      <c r="A264" s="14" t="s">
        <v>1642</v>
      </c>
      <c r="B264" s="14"/>
      <c r="C264" s="14"/>
      <c r="D264" s="16"/>
      <c r="E264" s="16"/>
      <c r="F264" s="314" t="s">
        <v>1829</v>
      </c>
      <c r="G264" s="14" t="s">
        <v>1915</v>
      </c>
      <c r="H264" s="316" t="s">
        <v>1916</v>
      </c>
      <c r="I264" s="15"/>
      <c r="J264" s="77"/>
      <c r="K264" s="92"/>
    </row>
    <row r="265" spans="1:11" ht="20.399999999999999" x14ac:dyDescent="0.25">
      <c r="A265" s="14" t="s">
        <v>1642</v>
      </c>
      <c r="B265" s="14" t="s">
        <v>1848</v>
      </c>
      <c r="C265" s="14" t="s">
        <v>1828</v>
      </c>
      <c r="D265" s="16">
        <v>45965</v>
      </c>
      <c r="E265" s="16">
        <v>46020</v>
      </c>
      <c r="F265" s="14" t="s">
        <v>1827</v>
      </c>
      <c r="G265" s="14" t="s">
        <v>1915</v>
      </c>
      <c r="H265" s="316" t="s">
        <v>1916</v>
      </c>
      <c r="I265" s="15">
        <v>1050.3900000000001</v>
      </c>
      <c r="J265" s="77">
        <v>1</v>
      </c>
      <c r="K265" s="92"/>
    </row>
    <row r="266" spans="1:11" ht="13.2" x14ac:dyDescent="0.25">
      <c r="A266" s="14" t="s">
        <v>1642</v>
      </c>
      <c r="B266" s="14"/>
      <c r="C266" s="14"/>
      <c r="D266" s="16"/>
      <c r="E266" s="16"/>
      <c r="F266" s="14"/>
      <c r="G266" s="14"/>
      <c r="H266" s="14"/>
      <c r="I266" s="15"/>
      <c r="J266" s="77"/>
      <c r="K266" s="92"/>
    </row>
    <row r="267" spans="1:11" ht="30.6" x14ac:dyDescent="0.25">
      <c r="A267" s="14" t="s">
        <v>1642</v>
      </c>
      <c r="B267" s="14"/>
      <c r="C267" s="14" t="s">
        <v>1826</v>
      </c>
      <c r="D267" s="16"/>
      <c r="E267" s="16"/>
      <c r="F267" s="314" t="s">
        <v>1825</v>
      </c>
      <c r="G267" s="14" t="s">
        <v>1915</v>
      </c>
      <c r="H267" s="316" t="s">
        <v>1916</v>
      </c>
      <c r="I267" s="15"/>
      <c r="J267" s="77"/>
      <c r="K267" s="92"/>
    </row>
    <row r="268" spans="1:11" ht="20.399999999999999" x14ac:dyDescent="0.25">
      <c r="A268" s="14" t="s">
        <v>1642</v>
      </c>
      <c r="B268" s="14" t="s">
        <v>1849</v>
      </c>
      <c r="C268" s="14" t="s">
        <v>1824</v>
      </c>
      <c r="D268" s="16">
        <v>45937</v>
      </c>
      <c r="E268" s="16">
        <v>46001</v>
      </c>
      <c r="F268" s="14" t="s">
        <v>1823</v>
      </c>
      <c r="G268" s="14" t="s">
        <v>1915</v>
      </c>
      <c r="H268" s="316" t="s">
        <v>1916</v>
      </c>
      <c r="I268" s="15">
        <v>332.11</v>
      </c>
      <c r="J268" s="77">
        <v>2</v>
      </c>
      <c r="K268" s="92"/>
    </row>
    <row r="269" spans="1:11" ht="30.6" x14ac:dyDescent="0.25">
      <c r="A269" s="14" t="s">
        <v>1642</v>
      </c>
      <c r="B269" s="14"/>
      <c r="C269" s="14" t="s">
        <v>1822</v>
      </c>
      <c r="D269" s="16"/>
      <c r="E269" s="16"/>
      <c r="F269" s="314" t="s">
        <v>1821</v>
      </c>
      <c r="G269" s="14" t="s">
        <v>1917</v>
      </c>
      <c r="H269" s="316" t="s">
        <v>1918</v>
      </c>
      <c r="I269" s="15"/>
      <c r="J269" s="77"/>
      <c r="K269" s="92"/>
    </row>
    <row r="270" spans="1:11" ht="20.399999999999999" x14ac:dyDescent="0.25">
      <c r="A270" s="14" t="s">
        <v>1642</v>
      </c>
      <c r="B270" s="14" t="s">
        <v>1850</v>
      </c>
      <c r="C270" s="14" t="s">
        <v>1820</v>
      </c>
      <c r="D270" s="16">
        <v>45980</v>
      </c>
      <c r="E270" s="16">
        <v>45994</v>
      </c>
      <c r="F270" s="14" t="s">
        <v>1819</v>
      </c>
      <c r="G270" s="14" t="s">
        <v>1917</v>
      </c>
      <c r="H270" s="316" t="s">
        <v>1918</v>
      </c>
      <c r="I270" s="15">
        <v>652.62</v>
      </c>
      <c r="J270" s="77">
        <v>1</v>
      </c>
      <c r="K270" s="92"/>
    </row>
    <row r="271" spans="1:11" ht="20.399999999999999" x14ac:dyDescent="0.25">
      <c r="A271" s="14" t="s">
        <v>1642</v>
      </c>
      <c r="B271" s="14" t="s">
        <v>1850</v>
      </c>
      <c r="C271" s="14" t="s">
        <v>1818</v>
      </c>
      <c r="D271" s="16">
        <v>45981</v>
      </c>
      <c r="E271" s="16">
        <v>45994</v>
      </c>
      <c r="F271" s="14" t="s">
        <v>1817</v>
      </c>
      <c r="G271" s="14" t="s">
        <v>1917</v>
      </c>
      <c r="H271" s="316" t="s">
        <v>1918</v>
      </c>
      <c r="I271" s="15">
        <v>26.99</v>
      </c>
      <c r="J271" s="77">
        <v>1</v>
      </c>
      <c r="K271" s="92"/>
    </row>
    <row r="272" spans="1:11" ht="13.2" x14ac:dyDescent="0.25">
      <c r="A272" s="14" t="s">
        <v>1642</v>
      </c>
      <c r="B272" s="14"/>
      <c r="C272" s="14"/>
      <c r="D272" s="16"/>
      <c r="E272" s="16"/>
      <c r="F272" s="14"/>
      <c r="G272" s="14"/>
      <c r="H272" s="14"/>
      <c r="I272" s="15"/>
      <c r="J272" s="77"/>
      <c r="K272" s="92"/>
    </row>
    <row r="273" spans="1:11" ht="40.799999999999997" x14ac:dyDescent="0.25">
      <c r="A273" s="14" t="s">
        <v>1642</v>
      </c>
      <c r="B273" s="14"/>
      <c r="C273" s="14"/>
      <c r="D273" s="16"/>
      <c r="E273" s="16"/>
      <c r="F273" s="317" t="s">
        <v>1914</v>
      </c>
      <c r="G273" s="14"/>
      <c r="H273" s="14"/>
      <c r="I273" s="15"/>
      <c r="J273" s="77"/>
      <c r="K273" s="92"/>
    </row>
    <row r="274" spans="1:11" ht="20.399999999999999" x14ac:dyDescent="0.25">
      <c r="A274" s="14" t="s">
        <v>1642</v>
      </c>
      <c r="B274" s="14" t="s">
        <v>1816</v>
      </c>
      <c r="C274" s="14" t="s">
        <v>1815</v>
      </c>
      <c r="D274" s="16">
        <v>45839</v>
      </c>
      <c r="E274" s="16">
        <v>45987</v>
      </c>
      <c r="F274" s="14" t="s">
        <v>1814</v>
      </c>
      <c r="G274" s="14" t="s">
        <v>1809</v>
      </c>
      <c r="H274" s="14" t="s">
        <v>1808</v>
      </c>
      <c r="I274" s="15">
        <v>2406.15</v>
      </c>
      <c r="J274" s="77">
        <v>1</v>
      </c>
      <c r="K274" s="92"/>
    </row>
    <row r="275" spans="1:11" ht="30.6" x14ac:dyDescent="0.25">
      <c r="A275" s="14" t="s">
        <v>1642</v>
      </c>
      <c r="B275" s="14"/>
      <c r="C275" s="14"/>
      <c r="D275" s="16"/>
      <c r="E275" s="16"/>
      <c r="F275" s="317" t="s">
        <v>1813</v>
      </c>
      <c r="G275" s="14"/>
      <c r="H275" s="14"/>
      <c r="I275" s="15"/>
      <c r="J275" s="77"/>
      <c r="K275" s="92"/>
    </row>
    <row r="276" spans="1:11" ht="20.399999999999999" x14ac:dyDescent="0.25">
      <c r="A276" s="14" t="s">
        <v>1642</v>
      </c>
      <c r="B276" s="14" t="s">
        <v>1812</v>
      </c>
      <c r="C276" s="14" t="s">
        <v>1811</v>
      </c>
      <c r="D276" s="16">
        <v>45967</v>
      </c>
      <c r="E276" s="16">
        <v>45992</v>
      </c>
      <c r="F276" s="14" t="s">
        <v>1810</v>
      </c>
      <c r="G276" s="14" t="s">
        <v>1809</v>
      </c>
      <c r="H276" s="14" t="s">
        <v>1808</v>
      </c>
      <c r="I276" s="15">
        <v>697.54</v>
      </c>
      <c r="J276" s="77">
        <v>2</v>
      </c>
      <c r="K276" s="92"/>
    </row>
    <row r="277" spans="1:11" ht="13.2" x14ac:dyDescent="0.25">
      <c r="A277" s="14" t="s">
        <v>1642</v>
      </c>
      <c r="B277" s="14"/>
      <c r="C277" s="14"/>
      <c r="D277" s="16"/>
      <c r="E277" s="16"/>
      <c r="F277" s="14"/>
      <c r="G277" s="14"/>
      <c r="H277" s="14"/>
      <c r="I277" s="15"/>
      <c r="J277" s="77"/>
      <c r="K277" s="92"/>
    </row>
    <row r="278" spans="1:11" ht="30.6" x14ac:dyDescent="0.25">
      <c r="A278" s="14" t="s">
        <v>1642</v>
      </c>
      <c r="B278" s="14"/>
      <c r="C278" s="14" t="s">
        <v>1807</v>
      </c>
      <c r="D278" s="16">
        <v>45849</v>
      </c>
      <c r="E278" s="16"/>
      <c r="F278" s="314" t="s">
        <v>1806</v>
      </c>
      <c r="G278" s="316" t="s">
        <v>1801</v>
      </c>
      <c r="H278" s="316" t="s">
        <v>1800</v>
      </c>
      <c r="I278" s="15"/>
      <c r="J278" s="77"/>
      <c r="K278" s="92"/>
    </row>
    <row r="279" spans="1:11" ht="20.399999999999999" x14ac:dyDescent="0.25">
      <c r="A279" s="14" t="s">
        <v>1642</v>
      </c>
      <c r="B279" s="14" t="s">
        <v>1803</v>
      </c>
      <c r="C279" s="14" t="s">
        <v>1805</v>
      </c>
      <c r="D279" s="16">
        <v>45761</v>
      </c>
      <c r="E279" s="16">
        <v>45849</v>
      </c>
      <c r="F279" s="14" t="s">
        <v>1804</v>
      </c>
      <c r="G279" s="316" t="s">
        <v>1801</v>
      </c>
      <c r="H279" s="316" t="s">
        <v>1800</v>
      </c>
      <c r="I279" s="15">
        <v>756</v>
      </c>
      <c r="J279" s="77">
        <v>1</v>
      </c>
      <c r="K279" s="92"/>
    </row>
    <row r="280" spans="1:11" ht="30.6" x14ac:dyDescent="0.25">
      <c r="A280" s="14" t="s">
        <v>1642</v>
      </c>
      <c r="B280" s="14" t="s">
        <v>1803</v>
      </c>
      <c r="C280" s="14" t="s">
        <v>1798</v>
      </c>
      <c r="D280" s="16">
        <v>45797</v>
      </c>
      <c r="E280" s="16">
        <v>45849</v>
      </c>
      <c r="F280" s="14" t="s">
        <v>1802</v>
      </c>
      <c r="G280" s="316" t="s">
        <v>1801</v>
      </c>
      <c r="H280" s="316" t="s">
        <v>1800</v>
      </c>
      <c r="I280" s="15">
        <v>468.49</v>
      </c>
      <c r="J280" s="77">
        <v>1</v>
      </c>
      <c r="K280" s="92"/>
    </row>
    <row r="281" spans="1:11" ht="30.6" x14ac:dyDescent="0.25">
      <c r="A281" s="14" t="s">
        <v>1642</v>
      </c>
      <c r="B281" s="14"/>
      <c r="C281" s="14"/>
      <c r="D281" s="16"/>
      <c r="E281" s="16"/>
      <c r="F281" s="314" t="s">
        <v>1799</v>
      </c>
      <c r="G281" s="316" t="s">
        <v>1801</v>
      </c>
      <c r="H281" s="316" t="s">
        <v>1800</v>
      </c>
      <c r="I281" s="15"/>
      <c r="J281" s="77"/>
      <c r="K281" s="92"/>
    </row>
    <row r="282" spans="1:11" ht="30.6" x14ac:dyDescent="0.25">
      <c r="A282" s="14" t="s">
        <v>1642</v>
      </c>
      <c r="B282" s="14" t="s">
        <v>1795</v>
      </c>
      <c r="C282" s="14" t="s">
        <v>1798</v>
      </c>
      <c r="D282" s="16">
        <v>45797</v>
      </c>
      <c r="E282" s="16">
        <v>45987</v>
      </c>
      <c r="F282" s="14" t="s">
        <v>1797</v>
      </c>
      <c r="G282" s="316" t="s">
        <v>1801</v>
      </c>
      <c r="H282" s="316" t="s">
        <v>1800</v>
      </c>
      <c r="I282" s="15">
        <v>125.51</v>
      </c>
      <c r="J282" s="77">
        <v>1</v>
      </c>
      <c r="K282" s="92"/>
    </row>
    <row r="283" spans="1:11" ht="20.399999999999999" x14ac:dyDescent="0.25">
      <c r="A283" s="14" t="s">
        <v>1642</v>
      </c>
      <c r="B283" s="14" t="s">
        <v>1795</v>
      </c>
      <c r="C283" s="14" t="s">
        <v>1791</v>
      </c>
      <c r="D283" s="16">
        <v>45964</v>
      </c>
      <c r="E283" s="16">
        <v>45987</v>
      </c>
      <c r="F283" s="14" t="s">
        <v>1794</v>
      </c>
      <c r="G283" s="316" t="s">
        <v>1801</v>
      </c>
      <c r="H283" s="316" t="s">
        <v>1800</v>
      </c>
      <c r="I283" s="15">
        <v>1230.25</v>
      </c>
      <c r="J283" s="77">
        <v>1</v>
      </c>
      <c r="K283" s="92"/>
    </row>
    <row r="284" spans="1:11" ht="13.2" x14ac:dyDescent="0.25">
      <c r="A284" s="14" t="s">
        <v>1642</v>
      </c>
      <c r="B284" s="14"/>
      <c r="C284" s="14"/>
      <c r="D284" s="16"/>
      <c r="E284" s="16"/>
      <c r="F284" s="14"/>
      <c r="G284" s="14"/>
      <c r="H284" s="14"/>
      <c r="I284" s="315"/>
      <c r="J284" s="77"/>
      <c r="K284" s="92"/>
    </row>
    <row r="285" spans="1:11" ht="30.6" x14ac:dyDescent="0.25">
      <c r="A285" s="14" t="s">
        <v>1642</v>
      </c>
      <c r="B285" s="14"/>
      <c r="C285" s="14" t="s">
        <v>1793</v>
      </c>
      <c r="D285" s="16"/>
      <c r="E285" s="16"/>
      <c r="F285" s="314" t="s">
        <v>1792</v>
      </c>
      <c r="G285" s="316" t="s">
        <v>1801</v>
      </c>
      <c r="H285" s="316" t="s">
        <v>1800</v>
      </c>
      <c r="I285" s="15"/>
      <c r="J285" s="77"/>
      <c r="K285" s="92"/>
    </row>
    <row r="286" spans="1:11" ht="20.399999999999999" x14ac:dyDescent="0.25">
      <c r="A286" s="14" t="s">
        <v>1642</v>
      </c>
      <c r="B286" s="14" t="s">
        <v>1851</v>
      </c>
      <c r="C286" s="14" t="s">
        <v>1791</v>
      </c>
      <c r="D286" s="16">
        <v>45964</v>
      </c>
      <c r="E286" s="16">
        <v>45994</v>
      </c>
      <c r="F286" s="14" t="s">
        <v>1790</v>
      </c>
      <c r="G286" s="316" t="s">
        <v>1801</v>
      </c>
      <c r="H286" s="316" t="s">
        <v>1800</v>
      </c>
      <c r="I286" s="15">
        <v>94.2</v>
      </c>
      <c r="J286" s="77">
        <v>2</v>
      </c>
      <c r="K286" s="92"/>
    </row>
    <row r="287" spans="1:11" ht="13.2" x14ac:dyDescent="0.25">
      <c r="A287" s="14" t="s">
        <v>1642</v>
      </c>
      <c r="B287" s="14"/>
      <c r="C287" s="14"/>
      <c r="D287" s="16"/>
      <c r="E287" s="16"/>
      <c r="F287" s="14"/>
      <c r="G287" s="14"/>
      <c r="H287" s="14"/>
      <c r="I287" s="15"/>
      <c r="J287" s="77"/>
      <c r="K287" s="92"/>
    </row>
    <row r="288" spans="1:11" ht="20.399999999999999" x14ac:dyDescent="0.25">
      <c r="A288" s="14" t="s">
        <v>1642</v>
      </c>
      <c r="B288" s="14"/>
      <c r="C288" s="14"/>
      <c r="D288" s="16"/>
      <c r="E288" s="16"/>
      <c r="F288" s="314" t="s">
        <v>1830</v>
      </c>
      <c r="G288" s="14"/>
      <c r="H288" s="14"/>
      <c r="I288" s="15"/>
      <c r="J288" s="77"/>
      <c r="K288" s="92"/>
    </row>
    <row r="289" spans="1:11" ht="30.6" x14ac:dyDescent="0.25">
      <c r="A289" s="14" t="s">
        <v>1642</v>
      </c>
      <c r="B289" s="14"/>
      <c r="C289" s="14"/>
      <c r="D289" s="16"/>
      <c r="E289" s="16"/>
      <c r="F289" s="314" t="s">
        <v>1831</v>
      </c>
      <c r="G289" s="14"/>
      <c r="H289" s="14"/>
      <c r="I289" s="15"/>
      <c r="J289" s="77"/>
      <c r="K289" s="92"/>
    </row>
    <row r="290" spans="1:11" ht="20.399999999999999" x14ac:dyDescent="0.25">
      <c r="A290" s="14" t="s">
        <v>1642</v>
      </c>
      <c r="B290" s="14" t="s">
        <v>1901</v>
      </c>
      <c r="C290" s="14" t="s">
        <v>1832</v>
      </c>
      <c r="D290" s="16">
        <v>45727</v>
      </c>
      <c r="E290" s="16"/>
      <c r="F290" s="14" t="s">
        <v>1833</v>
      </c>
      <c r="G290" s="14" t="s">
        <v>1919</v>
      </c>
      <c r="H290" s="14" t="s">
        <v>1920</v>
      </c>
      <c r="I290" s="15">
        <v>272.73</v>
      </c>
      <c r="J290" s="77">
        <v>5</v>
      </c>
      <c r="K290" s="92"/>
    </row>
    <row r="291" spans="1:11" ht="30.6" x14ac:dyDescent="0.25">
      <c r="A291" s="14" t="s">
        <v>1642</v>
      </c>
      <c r="B291" s="14"/>
      <c r="C291" s="14"/>
      <c r="D291" s="16"/>
      <c r="E291" s="16"/>
      <c r="F291" s="314" t="s">
        <v>1834</v>
      </c>
      <c r="G291" s="14"/>
      <c r="H291" s="14"/>
      <c r="I291" s="15"/>
      <c r="J291" s="77"/>
      <c r="K291" s="92"/>
    </row>
    <row r="292" spans="1:11" ht="30.6" x14ac:dyDescent="0.25">
      <c r="A292" s="14" t="s">
        <v>1642</v>
      </c>
      <c r="B292" s="14" t="s">
        <v>1901</v>
      </c>
      <c r="C292" s="14" t="s">
        <v>1835</v>
      </c>
      <c r="D292" s="16" t="s">
        <v>1836</v>
      </c>
      <c r="E292" s="16"/>
      <c r="F292" s="14" t="s">
        <v>1837</v>
      </c>
      <c r="G292" s="14" t="s">
        <v>1921</v>
      </c>
      <c r="H292" s="14" t="s">
        <v>1922</v>
      </c>
      <c r="I292" s="15">
        <v>161</v>
      </c>
      <c r="J292" s="77">
        <v>5</v>
      </c>
      <c r="K292" s="92"/>
    </row>
    <row r="293" spans="1:11" ht="30.6" x14ac:dyDescent="0.25">
      <c r="A293" s="14" t="s">
        <v>1642</v>
      </c>
      <c r="B293" s="14" t="s">
        <v>1901</v>
      </c>
      <c r="C293" s="14" t="s">
        <v>1838</v>
      </c>
      <c r="D293" s="16" t="s">
        <v>1839</v>
      </c>
      <c r="E293" s="16"/>
      <c r="F293" s="14" t="s">
        <v>1837</v>
      </c>
      <c r="G293" s="14" t="s">
        <v>1921</v>
      </c>
      <c r="H293" s="14" t="s">
        <v>1922</v>
      </c>
      <c r="I293" s="15">
        <v>157</v>
      </c>
      <c r="J293" s="77">
        <v>5</v>
      </c>
      <c r="K293" s="92"/>
    </row>
    <row r="294" spans="1:11" ht="30.6" x14ac:dyDescent="0.25">
      <c r="A294" s="14" t="s">
        <v>1642</v>
      </c>
      <c r="B294" s="14" t="s">
        <v>1901</v>
      </c>
      <c r="C294" s="14" t="s">
        <v>1840</v>
      </c>
      <c r="D294" s="16" t="s">
        <v>1841</v>
      </c>
      <c r="E294" s="16"/>
      <c r="F294" s="14" t="s">
        <v>1837</v>
      </c>
      <c r="G294" s="14" t="s">
        <v>1921</v>
      </c>
      <c r="H294" s="14" t="s">
        <v>1922</v>
      </c>
      <c r="I294" s="15">
        <v>493</v>
      </c>
      <c r="J294" s="77">
        <v>5</v>
      </c>
      <c r="K294" s="92"/>
    </row>
    <row r="295" spans="1:11" ht="30.6" x14ac:dyDescent="0.25">
      <c r="A295" s="14" t="s">
        <v>1642</v>
      </c>
      <c r="B295" s="14" t="s">
        <v>1901</v>
      </c>
      <c r="C295" s="14" t="s">
        <v>1842</v>
      </c>
      <c r="D295" s="16" t="s">
        <v>1843</v>
      </c>
      <c r="E295" s="16"/>
      <c r="F295" s="14" t="s">
        <v>1837</v>
      </c>
      <c r="G295" s="14" t="s">
        <v>1921</v>
      </c>
      <c r="H295" s="14" t="s">
        <v>1922</v>
      </c>
      <c r="I295" s="15">
        <v>416.27</v>
      </c>
      <c r="J295" s="77">
        <v>5</v>
      </c>
      <c r="K295" s="92"/>
    </row>
    <row r="296" spans="1:11" ht="13.2" x14ac:dyDescent="0.25">
      <c r="A296" s="14" t="s">
        <v>1642</v>
      </c>
      <c r="B296" s="14"/>
      <c r="C296" s="14"/>
      <c r="D296" s="16"/>
      <c r="E296" s="16"/>
      <c r="F296" s="14"/>
      <c r="G296" s="14"/>
      <c r="H296" s="14"/>
      <c r="I296" s="3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x14ac:dyDescent="0.2">
      <c r="A4214" s="14"/>
      <c r="B4214" s="14"/>
      <c r="C4214" s="14"/>
      <c r="D4214" s="16"/>
      <c r="E4214" s="16"/>
      <c r="F4214" s="14"/>
      <c r="G4214" s="14"/>
      <c r="H4214" s="14"/>
      <c r="I4214" s="15"/>
      <c r="J4214" s="77"/>
    </row>
    <row r="4215" spans="1:11" x14ac:dyDescent="0.2">
      <c r="A4215" s="14"/>
      <c r="B4215" s="14"/>
      <c r="C4215" s="14"/>
      <c r="D4215" s="16"/>
      <c r="E4215" s="16"/>
      <c r="F4215" s="14"/>
      <c r="G4215" s="14"/>
      <c r="H4215" s="14"/>
      <c r="I4215" s="15"/>
      <c r="J4215" s="77"/>
    </row>
    <row r="4216" spans="1:11" x14ac:dyDescent="0.2">
      <c r="A4216" s="14"/>
      <c r="B4216" s="14"/>
      <c r="C4216" s="14"/>
      <c r="D4216" s="16"/>
      <c r="E4216" s="16"/>
      <c r="F4216" s="14"/>
      <c r="G4216" s="14"/>
      <c r="H4216" s="14"/>
      <c r="I4216" s="15"/>
      <c r="J4216" s="77"/>
    </row>
    <row r="4217" spans="1:11" x14ac:dyDescent="0.2">
      <c r="A4217" s="14"/>
      <c r="B4217" s="14"/>
      <c r="C4217" s="14"/>
      <c r="D4217" s="16"/>
      <c r="E4217" s="16"/>
      <c r="F4217" s="14"/>
      <c r="G4217" s="14"/>
      <c r="H4217" s="14"/>
      <c r="I4217" s="15"/>
      <c r="J4217" s="77"/>
    </row>
    <row r="4218" spans="1:11" x14ac:dyDescent="0.2">
      <c r="A4218" s="14"/>
      <c r="B4218" s="14"/>
      <c r="C4218" s="14"/>
      <c r="D4218" s="16"/>
      <c r="E4218" s="16"/>
      <c r="F4218" s="14"/>
      <c r="G4218" s="14"/>
      <c r="H4218" s="14"/>
      <c r="I4218" s="15"/>
      <c r="J4218" s="77"/>
    </row>
    <row r="4219" spans="1:11" x14ac:dyDescent="0.2">
      <c r="A4219" s="14"/>
      <c r="B4219" s="14"/>
      <c r="C4219" s="14"/>
      <c r="D4219" s="16"/>
      <c r="E4219" s="16"/>
      <c r="F4219" s="14"/>
      <c r="G4219" s="14"/>
      <c r="H4219" s="14"/>
      <c r="I4219" s="15"/>
      <c r="J4219" s="77"/>
    </row>
    <row r="4220" spans="1:11" x14ac:dyDescent="0.2">
      <c r="A4220" s="14"/>
      <c r="B4220" s="14"/>
      <c r="C4220" s="14"/>
      <c r="D4220" s="16"/>
      <c r="E4220" s="16"/>
      <c r="F4220" s="14"/>
      <c r="G4220" s="14"/>
      <c r="H4220" s="14"/>
      <c r="I4220" s="15"/>
      <c r="J4220" s="77"/>
    </row>
    <row r="4221" spans="1:11" x14ac:dyDescent="0.2">
      <c r="A4221" s="14"/>
      <c r="B4221" s="14"/>
      <c r="C4221" s="14"/>
      <c r="D4221" s="16"/>
      <c r="E4221" s="16"/>
      <c r="F4221" s="14"/>
      <c r="G4221" s="14"/>
      <c r="H4221" s="14"/>
      <c r="I4221" s="15"/>
      <c r="J4221" s="77"/>
    </row>
    <row r="4222" spans="1:11" x14ac:dyDescent="0.2">
      <c r="A4222" s="14"/>
      <c r="B4222" s="14"/>
      <c r="C4222" s="14"/>
      <c r="D4222" s="16"/>
      <c r="E4222" s="16"/>
      <c r="F4222" s="14"/>
      <c r="G4222" s="14"/>
      <c r="H4222" s="14"/>
      <c r="I4222" s="15"/>
      <c r="J4222" s="77"/>
    </row>
    <row r="4223" spans="1:11" x14ac:dyDescent="0.2">
      <c r="A4223" s="14"/>
      <c r="B4223" s="14"/>
      <c r="C4223" s="14"/>
      <c r="D4223" s="16"/>
      <c r="E4223" s="16"/>
      <c r="F4223" s="14"/>
      <c r="G4223" s="14"/>
      <c r="H4223" s="14"/>
      <c r="I4223" s="15"/>
      <c r="J4223" s="77"/>
    </row>
    <row r="4224" spans="1:11" x14ac:dyDescent="0.2">
      <c r="A4224" s="14"/>
      <c r="B4224" s="14"/>
      <c r="C4224" s="14"/>
      <c r="D4224" s="16"/>
      <c r="E4224" s="16"/>
      <c r="F4224" s="14"/>
      <c r="G4224" s="14"/>
      <c r="H4224" s="14"/>
      <c r="I4224" s="15"/>
      <c r="J4224" s="77"/>
    </row>
    <row r="4225" spans="1:10" x14ac:dyDescent="0.2">
      <c r="A4225" s="14"/>
      <c r="B4225" s="14"/>
      <c r="C4225" s="14"/>
      <c r="D4225" s="16"/>
      <c r="E4225" s="16"/>
      <c r="F4225" s="14"/>
      <c r="G4225" s="14"/>
      <c r="H4225" s="14"/>
      <c r="I4225" s="15"/>
      <c r="J4225" s="77"/>
    </row>
    <row r="4226" spans="1:10" x14ac:dyDescent="0.2">
      <c r="A4226" s="14"/>
      <c r="B4226" s="14"/>
      <c r="C4226" s="14"/>
      <c r="D4226" s="16"/>
      <c r="E4226" s="16"/>
      <c r="F4226" s="14"/>
      <c r="G4226" s="14"/>
      <c r="H4226" s="14"/>
      <c r="I4226" s="15"/>
      <c r="J4226" s="77"/>
    </row>
    <row r="4227" spans="1:10" x14ac:dyDescent="0.2">
      <c r="A4227" s="14"/>
      <c r="B4227" s="14"/>
      <c r="C4227" s="14"/>
      <c r="D4227" s="16"/>
      <c r="E4227" s="16"/>
      <c r="F4227" s="14"/>
      <c r="G4227" s="14"/>
      <c r="H4227" s="14"/>
      <c r="I4227" s="15"/>
      <c r="J4227" s="77"/>
    </row>
    <row r="4228" spans="1:10" x14ac:dyDescent="0.2">
      <c r="A4228" s="14"/>
      <c r="B4228" s="14"/>
      <c r="C4228" s="14"/>
      <c r="D4228" s="16"/>
      <c r="E4228" s="16"/>
      <c r="F4228" s="14"/>
      <c r="G4228" s="14"/>
      <c r="H4228" s="14"/>
      <c r="I4228" s="15"/>
      <c r="J4228" s="77"/>
    </row>
    <row r="4229" spans="1:10" x14ac:dyDescent="0.2">
      <c r="A4229" s="14"/>
      <c r="B4229" s="14"/>
      <c r="C4229" s="14"/>
      <c r="D4229" s="16"/>
      <c r="E4229" s="16"/>
      <c r="F4229" s="14"/>
      <c r="G4229" s="14"/>
      <c r="H4229" s="14"/>
      <c r="I4229" s="15"/>
      <c r="J4229" s="77"/>
    </row>
    <row r="4230" spans="1:10" x14ac:dyDescent="0.2">
      <c r="A4230" s="14"/>
      <c r="B4230" s="14"/>
      <c r="C4230" s="14"/>
      <c r="D4230" s="16"/>
      <c r="E4230" s="16"/>
      <c r="F4230" s="14"/>
      <c r="G4230" s="14"/>
      <c r="H4230" s="14"/>
      <c r="I4230" s="15"/>
      <c r="J4230" s="77"/>
    </row>
    <row r="4231" spans="1:10" x14ac:dyDescent="0.2">
      <c r="A4231" s="14"/>
      <c r="B4231" s="14"/>
      <c r="C4231" s="14"/>
      <c r="D4231" s="16"/>
      <c r="E4231" s="16"/>
      <c r="F4231" s="14"/>
      <c r="G4231" s="14"/>
      <c r="H4231" s="14"/>
      <c r="I4231" s="15"/>
      <c r="J4231" s="77"/>
    </row>
    <row r="4232" spans="1:10" x14ac:dyDescent="0.2">
      <c r="A4232" s="14"/>
      <c r="B4232" s="14"/>
      <c r="C4232" s="14"/>
      <c r="D4232" s="16"/>
      <c r="E4232" s="16"/>
      <c r="F4232" s="14"/>
      <c r="G4232" s="14"/>
      <c r="H4232" s="14"/>
      <c r="I4232" s="15"/>
      <c r="J4232" s="77"/>
    </row>
    <row r="4233" spans="1:10" x14ac:dyDescent="0.2">
      <c r="A4233" s="14"/>
      <c r="B4233" s="14"/>
      <c r="C4233" s="14"/>
      <c r="D4233" s="16"/>
      <c r="E4233" s="16"/>
      <c r="F4233" s="14"/>
      <c r="G4233" s="14"/>
      <c r="H4233" s="14"/>
      <c r="I4233" s="15"/>
      <c r="J4233" s="77"/>
    </row>
    <row r="4234" spans="1:10" x14ac:dyDescent="0.2">
      <c r="A4234" s="14"/>
      <c r="B4234" s="14"/>
      <c r="C4234" s="14"/>
      <c r="D4234" s="16"/>
      <c r="E4234" s="16"/>
      <c r="F4234" s="14"/>
      <c r="G4234" s="14"/>
      <c r="H4234" s="14"/>
      <c r="I4234" s="15"/>
      <c r="J4234" s="77"/>
    </row>
    <row r="4235" spans="1:10" x14ac:dyDescent="0.2">
      <c r="A4235" s="14"/>
      <c r="B4235" s="14"/>
      <c r="C4235" s="14"/>
      <c r="D4235" s="16"/>
      <c r="E4235" s="16"/>
      <c r="F4235" s="14"/>
      <c r="G4235" s="14"/>
      <c r="H4235" s="14"/>
      <c r="I4235" s="15"/>
      <c r="J4235" s="77"/>
    </row>
    <row r="4236" spans="1:10" x14ac:dyDescent="0.2">
      <c r="A4236" s="14"/>
      <c r="B4236" s="14"/>
      <c r="C4236" s="14"/>
      <c r="D4236" s="16"/>
      <c r="E4236" s="16"/>
      <c r="F4236" s="14"/>
      <c r="G4236" s="14"/>
      <c r="H4236" s="14"/>
      <c r="I4236" s="15"/>
      <c r="J4236" s="77"/>
    </row>
    <row r="4237" spans="1:10" x14ac:dyDescent="0.2">
      <c r="A4237" s="14"/>
      <c r="B4237" s="14"/>
      <c r="C4237" s="14"/>
      <c r="D4237" s="16"/>
      <c r="E4237" s="16"/>
      <c r="F4237" s="14"/>
      <c r="G4237" s="14"/>
      <c r="H4237" s="14"/>
      <c r="I4237" s="15"/>
      <c r="J4237" s="77"/>
    </row>
    <row r="4238" spans="1:10" x14ac:dyDescent="0.2">
      <c r="A4238" s="14"/>
      <c r="B4238" s="14"/>
      <c r="C4238" s="14"/>
      <c r="D4238" s="16"/>
      <c r="E4238" s="16"/>
      <c r="F4238" s="14"/>
      <c r="G4238" s="14"/>
      <c r="H4238" s="14"/>
      <c r="I4238" s="15"/>
      <c r="J4238" s="77"/>
    </row>
    <row r="4239" spans="1:10" x14ac:dyDescent="0.2">
      <c r="A4239" s="14"/>
      <c r="B4239" s="14"/>
      <c r="C4239" s="14"/>
      <c r="D4239" s="16"/>
      <c r="E4239" s="16"/>
      <c r="F4239" s="14"/>
      <c r="G4239" s="14"/>
      <c r="H4239" s="14"/>
      <c r="I4239" s="15"/>
      <c r="J4239" s="77"/>
    </row>
    <row r="4240" spans="1:10" x14ac:dyDescent="0.2">
      <c r="A4240" s="14"/>
      <c r="B4240" s="14"/>
      <c r="C4240" s="14"/>
      <c r="D4240" s="16"/>
      <c r="E4240" s="16"/>
      <c r="F4240" s="14"/>
      <c r="G4240" s="14"/>
      <c r="H4240" s="14"/>
      <c r="I4240" s="15"/>
      <c r="J4240" s="77"/>
    </row>
    <row r="4241" spans="1:10" x14ac:dyDescent="0.2">
      <c r="A4241" s="14"/>
      <c r="B4241" s="14"/>
      <c r="C4241" s="14"/>
      <c r="D4241" s="16"/>
      <c r="E4241" s="16"/>
      <c r="F4241" s="14"/>
      <c r="G4241" s="14"/>
      <c r="H4241" s="14"/>
      <c r="I4241" s="15"/>
      <c r="J4241" s="77"/>
    </row>
    <row r="4242" spans="1:10" x14ac:dyDescent="0.2">
      <c r="A4242" s="14"/>
      <c r="B4242" s="14"/>
      <c r="C4242" s="14"/>
      <c r="D4242" s="16"/>
      <c r="E4242" s="16"/>
      <c r="F4242" s="14"/>
      <c r="G4242" s="14"/>
      <c r="H4242" s="14"/>
      <c r="I4242" s="15"/>
      <c r="J4242" s="77"/>
    </row>
    <row r="4243" spans="1:10" x14ac:dyDescent="0.2">
      <c r="A4243" s="14"/>
      <c r="B4243" s="14"/>
      <c r="C4243" s="14"/>
      <c r="D4243" s="16"/>
      <c r="E4243" s="16"/>
      <c r="F4243" s="14"/>
      <c r="G4243" s="14"/>
      <c r="H4243" s="14"/>
      <c r="I4243" s="15"/>
      <c r="J4243" s="77"/>
    </row>
    <row r="4244" spans="1:10" x14ac:dyDescent="0.2">
      <c r="A4244" s="14"/>
      <c r="B4244" s="14"/>
      <c r="C4244" s="14"/>
      <c r="D4244" s="16"/>
      <c r="E4244" s="16"/>
      <c r="F4244" s="14"/>
      <c r="G4244" s="14"/>
      <c r="H4244" s="14"/>
      <c r="I4244" s="15"/>
      <c r="J4244" s="77"/>
    </row>
    <row r="4245" spans="1:10" x14ac:dyDescent="0.2">
      <c r="A4245" s="14"/>
      <c r="B4245" s="14"/>
      <c r="C4245" s="14"/>
      <c r="D4245" s="16"/>
      <c r="E4245" s="16"/>
      <c r="F4245" s="14"/>
      <c r="G4245" s="14"/>
      <c r="H4245" s="14"/>
      <c r="I4245" s="15"/>
      <c r="J4245" s="77"/>
    </row>
    <row r="4246" spans="1:10" x14ac:dyDescent="0.2">
      <c r="A4246" s="14"/>
      <c r="B4246" s="14"/>
      <c r="C4246" s="14"/>
      <c r="D4246" s="16"/>
      <c r="E4246" s="16"/>
      <c r="F4246" s="14"/>
      <c r="G4246" s="14"/>
      <c r="H4246" s="14"/>
      <c r="I4246" s="15"/>
      <c r="J4246" s="77"/>
    </row>
    <row r="4247" spans="1:10" x14ac:dyDescent="0.2">
      <c r="A4247" s="14"/>
      <c r="B4247" s="14"/>
      <c r="C4247" s="14"/>
      <c r="D4247" s="16"/>
      <c r="E4247" s="16"/>
      <c r="F4247" s="14"/>
      <c r="G4247" s="14"/>
      <c r="H4247" s="14"/>
      <c r="I4247" s="15"/>
      <c r="J4247" s="77"/>
    </row>
    <row r="4248" spans="1:10" x14ac:dyDescent="0.2">
      <c r="A4248" s="14"/>
      <c r="B4248" s="14"/>
      <c r="C4248" s="14"/>
      <c r="D4248" s="16"/>
      <c r="E4248" s="16"/>
      <c r="F4248" s="14"/>
      <c r="G4248" s="14"/>
      <c r="H4248" s="14"/>
      <c r="I4248" s="15"/>
      <c r="J4248" s="77"/>
    </row>
    <row r="4249" spans="1:10" x14ac:dyDescent="0.2">
      <c r="A4249" s="14"/>
      <c r="B4249" s="14"/>
      <c r="C4249" s="14"/>
      <c r="D4249" s="16"/>
      <c r="E4249" s="16"/>
      <c r="F4249" s="14"/>
      <c r="G4249" s="14"/>
      <c r="H4249" s="14"/>
      <c r="I4249" s="15"/>
      <c r="J4249" s="77"/>
    </row>
    <row r="4250" spans="1:10" x14ac:dyDescent="0.2">
      <c r="A4250" s="14"/>
      <c r="B4250" s="14"/>
      <c r="C4250" s="14"/>
      <c r="D4250" s="16"/>
      <c r="E4250" s="16"/>
      <c r="F4250" s="14"/>
      <c r="G4250" s="14"/>
      <c r="H4250" s="14"/>
      <c r="I4250" s="15"/>
      <c r="J4250" s="77"/>
    </row>
    <row r="4251" spans="1:10" x14ac:dyDescent="0.2">
      <c r="A4251" s="14"/>
      <c r="B4251" s="14"/>
      <c r="C4251" s="14"/>
      <c r="D4251" s="16"/>
      <c r="E4251" s="16"/>
      <c r="F4251" s="14"/>
      <c r="G4251" s="14"/>
      <c r="H4251" s="14"/>
      <c r="I4251" s="15"/>
      <c r="J4251" s="77"/>
    </row>
    <row r="4252" spans="1:10" x14ac:dyDescent="0.2">
      <c r="A4252" s="14"/>
      <c r="B4252" s="14"/>
      <c r="C4252" s="14"/>
      <c r="D4252" s="16"/>
      <c r="E4252" s="16"/>
      <c r="F4252" s="14"/>
      <c r="G4252" s="14"/>
      <c r="H4252" s="14"/>
      <c r="I4252" s="15"/>
      <c r="J4252" s="77"/>
    </row>
    <row r="4253" spans="1:10" x14ac:dyDescent="0.2">
      <c r="A4253" s="14"/>
      <c r="B4253" s="14"/>
      <c r="C4253" s="14"/>
      <c r="D4253" s="16"/>
      <c r="E4253" s="16"/>
      <c r="F4253" s="14"/>
      <c r="G4253" s="14"/>
      <c r="H4253" s="14"/>
      <c r="I4253" s="15"/>
      <c r="J4253" s="77"/>
    </row>
    <row r="4254" spans="1:10" x14ac:dyDescent="0.2">
      <c r="A4254" s="14"/>
      <c r="B4254" s="14"/>
      <c r="C4254" s="14"/>
      <c r="D4254" s="16"/>
      <c r="E4254" s="16"/>
      <c r="F4254" s="14"/>
      <c r="G4254" s="14"/>
      <c r="H4254" s="14"/>
      <c r="I4254" s="15"/>
      <c r="J4254" s="77"/>
    </row>
    <row r="4255" spans="1:10" x14ac:dyDescent="0.2">
      <c r="A4255" s="14"/>
      <c r="B4255" s="14"/>
      <c r="C4255" s="14"/>
      <c r="D4255" s="16"/>
      <c r="E4255" s="16"/>
      <c r="F4255" s="14"/>
      <c r="G4255" s="14"/>
      <c r="H4255" s="14"/>
      <c r="I4255" s="15"/>
      <c r="J4255" s="77"/>
    </row>
    <row r="4256" spans="1:10" x14ac:dyDescent="0.2">
      <c r="A4256" s="14"/>
      <c r="B4256" s="14"/>
      <c r="C4256" s="14"/>
      <c r="D4256" s="16"/>
      <c r="E4256" s="16"/>
      <c r="F4256" s="14"/>
      <c r="G4256" s="14"/>
      <c r="H4256" s="14"/>
      <c r="I4256" s="15"/>
      <c r="J4256" s="77"/>
    </row>
    <row r="4257" spans="1:10" x14ac:dyDescent="0.2">
      <c r="A4257" s="14"/>
      <c r="B4257" s="14"/>
      <c r="C4257" s="14"/>
      <c r="D4257" s="16"/>
      <c r="E4257" s="16"/>
      <c r="F4257" s="14"/>
      <c r="G4257" s="14"/>
      <c r="H4257" s="14"/>
      <c r="I4257" s="15"/>
      <c r="J4257" s="77"/>
    </row>
    <row r="4258" spans="1:10" x14ac:dyDescent="0.2">
      <c r="A4258" s="14"/>
      <c r="B4258" s="14"/>
      <c r="C4258" s="14"/>
      <c r="D4258" s="16"/>
      <c r="E4258" s="16"/>
      <c r="F4258" s="14"/>
      <c r="G4258" s="14"/>
      <c r="H4258" s="14"/>
      <c r="I4258" s="15"/>
      <c r="J4258" s="77"/>
    </row>
    <row r="4259" spans="1:10" x14ac:dyDescent="0.2">
      <c r="A4259" s="14"/>
      <c r="B4259" s="14"/>
      <c r="C4259" s="14"/>
      <c r="D4259" s="16"/>
      <c r="E4259" s="16"/>
      <c r="F4259" s="14"/>
      <c r="G4259" s="14"/>
      <c r="H4259" s="14"/>
      <c r="I4259" s="15"/>
      <c r="J4259" s="77"/>
    </row>
    <row r="4260" spans="1:10" x14ac:dyDescent="0.2">
      <c r="A4260" s="14"/>
      <c r="B4260" s="14"/>
      <c r="C4260" s="14"/>
      <c r="D4260" s="16"/>
      <c r="E4260" s="16"/>
      <c r="F4260" s="14"/>
      <c r="G4260" s="14"/>
      <c r="H4260" s="14"/>
      <c r="I4260" s="15"/>
      <c r="J4260" s="77"/>
    </row>
    <row r="4261" spans="1:10" x14ac:dyDescent="0.2">
      <c r="A4261" s="14"/>
      <c r="B4261" s="14"/>
      <c r="C4261" s="14"/>
      <c r="D4261" s="16"/>
      <c r="E4261" s="16"/>
      <c r="F4261" s="14"/>
      <c r="G4261" s="14"/>
      <c r="H4261" s="14"/>
      <c r="I4261" s="15"/>
      <c r="J4261" s="77"/>
    </row>
    <row r="4262" spans="1:10" x14ac:dyDescent="0.2">
      <c r="A4262" s="14"/>
      <c r="B4262" s="14"/>
      <c r="C4262" s="14"/>
      <c r="D4262" s="16"/>
      <c r="E4262" s="16"/>
      <c r="F4262" s="14"/>
      <c r="G4262" s="14"/>
      <c r="H4262" s="14"/>
      <c r="I4262" s="15"/>
      <c r="J4262" s="77"/>
    </row>
    <row r="4263" spans="1:10" x14ac:dyDescent="0.2">
      <c r="A4263" s="14"/>
      <c r="B4263" s="14"/>
      <c r="C4263" s="14"/>
      <c r="D4263" s="16"/>
      <c r="E4263" s="16"/>
      <c r="F4263" s="14"/>
      <c r="G4263" s="14"/>
      <c r="H4263" s="14"/>
      <c r="I4263" s="15"/>
      <c r="J4263" s="77"/>
    </row>
    <row r="4264" spans="1:10" x14ac:dyDescent="0.2">
      <c r="A4264" s="14"/>
      <c r="B4264" s="14"/>
      <c r="C4264" s="14"/>
      <c r="D4264" s="16"/>
      <c r="E4264" s="16"/>
      <c r="F4264" s="14"/>
      <c r="G4264" s="14"/>
      <c r="H4264" s="14"/>
      <c r="I4264" s="15"/>
      <c r="J4264" s="77"/>
    </row>
    <row r="4265" spans="1:10" x14ac:dyDescent="0.2">
      <c r="A4265" s="14"/>
      <c r="B4265" s="14"/>
      <c r="C4265" s="14"/>
      <c r="D4265" s="16"/>
      <c r="E4265" s="16"/>
      <c r="F4265" s="14"/>
      <c r="G4265" s="14"/>
      <c r="H4265" s="14"/>
      <c r="I4265" s="15"/>
      <c r="J4265" s="77"/>
    </row>
    <row r="4266" spans="1:10" x14ac:dyDescent="0.2">
      <c r="A4266" s="14"/>
      <c r="B4266" s="14"/>
      <c r="C4266" s="14"/>
      <c r="D4266" s="16"/>
      <c r="E4266" s="16"/>
      <c r="F4266" s="14"/>
      <c r="G4266" s="14"/>
      <c r="H4266" s="14"/>
      <c r="I4266" s="15"/>
      <c r="J4266" s="77"/>
    </row>
    <row r="4267" spans="1:10" x14ac:dyDescent="0.2">
      <c r="A4267" s="14"/>
      <c r="B4267" s="14"/>
      <c r="C4267" s="14"/>
      <c r="D4267" s="16"/>
      <c r="E4267" s="16"/>
      <c r="F4267" s="14"/>
      <c r="G4267" s="14"/>
      <c r="H4267" s="14"/>
      <c r="I4267" s="15"/>
      <c r="J4267" s="77"/>
    </row>
    <row r="4268" spans="1:10" x14ac:dyDescent="0.2">
      <c r="A4268" s="14"/>
      <c r="B4268" s="14"/>
      <c r="C4268" s="14"/>
      <c r="D4268" s="16"/>
      <c r="E4268" s="16"/>
      <c r="F4268" s="14"/>
      <c r="G4268" s="14"/>
      <c r="H4268" s="14"/>
      <c r="I4268" s="15"/>
      <c r="J4268" s="77"/>
    </row>
    <row r="4269" spans="1:10" x14ac:dyDescent="0.2">
      <c r="A4269" s="14"/>
      <c r="B4269" s="14"/>
      <c r="C4269" s="14"/>
      <c r="D4269" s="16"/>
      <c r="E4269" s="16"/>
      <c r="F4269" s="14"/>
      <c r="G4269" s="14"/>
      <c r="H4269" s="14"/>
      <c r="I4269" s="15"/>
      <c r="J4269" s="77"/>
    </row>
    <row r="4270" spans="1:10" x14ac:dyDescent="0.2">
      <c r="A4270" s="14"/>
      <c r="B4270" s="14"/>
      <c r="C4270" s="14"/>
      <c r="D4270" s="16"/>
      <c r="E4270" s="16"/>
      <c r="F4270" s="14"/>
      <c r="G4270" s="14"/>
      <c r="H4270" s="14"/>
      <c r="I4270" s="15"/>
      <c r="J4270" s="77"/>
    </row>
    <row r="4271" spans="1:10" x14ac:dyDescent="0.2">
      <c r="A4271" s="14"/>
      <c r="B4271" s="14"/>
      <c r="C4271" s="14"/>
      <c r="D4271" s="16"/>
      <c r="E4271" s="16"/>
      <c r="F4271" s="14"/>
      <c r="G4271" s="14"/>
      <c r="H4271" s="14"/>
      <c r="I4271" s="15"/>
      <c r="J4271" s="77"/>
    </row>
    <row r="4272" spans="1:10" x14ac:dyDescent="0.2">
      <c r="A4272" s="14"/>
      <c r="B4272" s="14"/>
      <c r="C4272" s="14"/>
      <c r="D4272" s="16"/>
      <c r="E4272" s="16"/>
      <c r="F4272" s="14"/>
      <c r="G4272" s="14"/>
      <c r="H4272" s="14"/>
      <c r="I4272" s="15"/>
      <c r="J4272" s="77"/>
    </row>
    <row r="4273" spans="1:10" x14ac:dyDescent="0.2">
      <c r="A4273" s="14"/>
      <c r="B4273" s="14"/>
      <c r="C4273" s="14"/>
      <c r="D4273" s="16"/>
      <c r="E4273" s="16"/>
      <c r="F4273" s="14"/>
      <c r="G4273" s="14"/>
      <c r="H4273" s="14"/>
      <c r="I4273" s="15"/>
      <c r="J4273" s="77"/>
    </row>
    <row r="4274" spans="1:10" x14ac:dyDescent="0.2">
      <c r="A4274" s="14"/>
      <c r="B4274" s="14"/>
      <c r="C4274" s="14"/>
      <c r="D4274" s="16"/>
      <c r="E4274" s="16"/>
      <c r="F4274" s="14"/>
      <c r="G4274" s="14"/>
      <c r="H4274" s="14"/>
      <c r="I4274" s="15"/>
      <c r="J4274" s="77"/>
    </row>
    <row r="4275" spans="1:10" x14ac:dyDescent="0.2">
      <c r="A4275" s="14"/>
      <c r="B4275" s="14"/>
      <c r="C4275" s="14"/>
      <c r="D4275" s="16"/>
      <c r="E4275" s="16"/>
      <c r="F4275" s="14"/>
      <c r="G4275" s="14"/>
      <c r="H4275" s="14"/>
      <c r="I4275" s="15"/>
      <c r="J4275" s="77"/>
    </row>
    <row r="4276" spans="1:10" x14ac:dyDescent="0.2">
      <c r="A4276" s="14"/>
      <c r="B4276" s="14"/>
      <c r="C4276" s="14"/>
      <c r="D4276" s="16"/>
      <c r="E4276" s="16"/>
      <c r="F4276" s="14"/>
      <c r="G4276" s="14"/>
      <c r="H4276" s="14"/>
      <c r="I4276" s="15"/>
      <c r="J4276" s="77"/>
    </row>
    <row r="4277" spans="1:10" x14ac:dyDescent="0.2">
      <c r="A4277" s="14"/>
      <c r="B4277" s="14"/>
      <c r="C4277" s="14"/>
      <c r="D4277" s="16"/>
      <c r="E4277" s="16"/>
      <c r="F4277" s="14"/>
      <c r="G4277" s="14"/>
      <c r="H4277" s="14"/>
      <c r="I4277" s="15"/>
      <c r="J4277" s="77"/>
    </row>
    <row r="4278" spans="1:10" x14ac:dyDescent="0.2">
      <c r="A4278" s="14"/>
      <c r="B4278" s="14"/>
      <c r="C4278" s="14"/>
      <c r="D4278" s="16"/>
      <c r="E4278" s="16"/>
      <c r="F4278" s="14"/>
      <c r="G4278" s="14"/>
      <c r="H4278" s="14"/>
      <c r="I4278" s="15"/>
      <c r="J4278" s="77"/>
    </row>
    <row r="4279" spans="1:10" x14ac:dyDescent="0.2">
      <c r="A4279" s="14"/>
      <c r="B4279" s="14"/>
      <c r="C4279" s="14"/>
      <c r="D4279" s="16"/>
      <c r="E4279" s="16"/>
      <c r="F4279" s="14"/>
      <c r="G4279" s="14"/>
      <c r="H4279" s="14"/>
      <c r="I4279" s="15"/>
      <c r="J4279" s="77"/>
    </row>
    <row r="4280" spans="1:10" x14ac:dyDescent="0.2">
      <c r="A4280" s="14"/>
      <c r="B4280" s="14"/>
      <c r="C4280" s="14"/>
      <c r="D4280" s="16"/>
      <c r="E4280" s="16"/>
      <c r="F4280" s="14"/>
      <c r="G4280" s="14"/>
      <c r="H4280" s="14"/>
      <c r="I4280" s="15"/>
      <c r="J4280" s="77"/>
    </row>
    <row r="4281" spans="1:10" x14ac:dyDescent="0.2">
      <c r="A4281" s="14"/>
      <c r="B4281" s="14"/>
      <c r="C4281" s="14"/>
      <c r="D4281" s="16"/>
      <c r="E4281" s="16"/>
      <c r="F4281" s="14"/>
      <c r="G4281" s="14"/>
      <c r="H4281" s="14"/>
      <c r="I4281" s="15"/>
      <c r="J4281" s="77"/>
    </row>
    <row r="4282" spans="1:10" x14ac:dyDescent="0.2">
      <c r="A4282" s="14"/>
      <c r="B4282" s="14"/>
      <c r="C4282" s="14"/>
      <c r="D4282" s="16"/>
      <c r="E4282" s="16"/>
      <c r="F4282" s="14"/>
      <c r="G4282" s="14"/>
      <c r="H4282" s="14"/>
      <c r="I4282" s="15"/>
      <c r="J4282" s="77"/>
    </row>
    <row r="4283" spans="1:10" x14ac:dyDescent="0.2">
      <c r="A4283" s="14"/>
      <c r="B4283" s="14"/>
      <c r="C4283" s="14"/>
      <c r="D4283" s="16"/>
      <c r="E4283" s="16"/>
      <c r="F4283" s="14"/>
      <c r="G4283" s="14"/>
      <c r="H4283" s="14"/>
      <c r="I4283" s="15"/>
      <c r="J4283" s="77"/>
    </row>
    <row r="4284" spans="1:10" x14ac:dyDescent="0.2">
      <c r="A4284" s="14"/>
      <c r="B4284" s="14"/>
      <c r="C4284" s="14"/>
      <c r="D4284" s="16"/>
      <c r="E4284" s="16"/>
      <c r="F4284" s="14"/>
      <c r="G4284" s="14"/>
      <c r="H4284" s="14"/>
      <c r="I4284" s="15"/>
      <c r="J4284" s="77"/>
    </row>
    <row r="4285" spans="1:10" x14ac:dyDescent="0.2">
      <c r="A4285" s="14"/>
      <c r="B4285" s="14"/>
      <c r="C4285" s="14"/>
      <c r="D4285" s="16"/>
      <c r="E4285" s="16"/>
      <c r="F4285" s="14"/>
      <c r="G4285" s="14"/>
      <c r="H4285" s="14"/>
      <c r="I4285" s="15"/>
      <c r="J4285" s="77"/>
    </row>
    <row r="4286" spans="1:10" x14ac:dyDescent="0.2">
      <c r="A4286" s="14"/>
      <c r="B4286" s="14"/>
      <c r="C4286" s="14"/>
      <c r="D4286" s="16"/>
      <c r="E4286" s="16"/>
      <c r="F4286" s="14"/>
      <c r="G4286" s="14"/>
      <c r="H4286" s="14"/>
      <c r="I4286" s="15"/>
      <c r="J4286" s="77"/>
    </row>
    <row r="4287" spans="1:10" x14ac:dyDescent="0.2">
      <c r="A4287" s="14"/>
      <c r="B4287" s="14"/>
      <c r="C4287" s="14"/>
      <c r="D4287" s="16"/>
      <c r="E4287" s="16"/>
      <c r="F4287" s="14"/>
      <c r="G4287" s="14"/>
      <c r="H4287" s="14"/>
      <c r="I4287" s="15"/>
      <c r="J4287" s="77"/>
    </row>
    <row r="4288" spans="1:10" x14ac:dyDescent="0.2">
      <c r="A4288" s="14"/>
      <c r="B4288" s="14"/>
      <c r="C4288" s="14"/>
      <c r="D4288" s="16"/>
      <c r="E4288" s="16"/>
      <c r="F4288" s="14"/>
      <c r="G4288" s="14"/>
      <c r="H4288" s="14"/>
      <c r="I4288" s="15"/>
      <c r="J4288" s="77"/>
    </row>
    <row r="4289" spans="1:10" x14ac:dyDescent="0.2">
      <c r="A4289" s="14"/>
      <c r="B4289" s="14"/>
      <c r="C4289" s="14"/>
      <c r="D4289" s="16"/>
      <c r="E4289" s="16"/>
      <c r="F4289" s="14"/>
      <c r="G4289" s="14"/>
      <c r="H4289" s="14"/>
      <c r="I4289" s="15"/>
      <c r="J4289" s="77"/>
    </row>
    <row r="4290" spans="1:10" x14ac:dyDescent="0.2">
      <c r="A4290" s="14"/>
      <c r="B4290" s="14"/>
      <c r="C4290" s="14"/>
      <c r="D4290" s="16"/>
      <c r="E4290" s="16"/>
      <c r="F4290" s="14"/>
      <c r="G4290" s="14"/>
      <c r="H4290" s="14"/>
      <c r="I4290" s="15"/>
      <c r="J4290" s="77"/>
    </row>
    <row r="4291" spans="1:10" x14ac:dyDescent="0.2">
      <c r="A4291" s="14"/>
      <c r="B4291" s="14"/>
      <c r="C4291" s="14"/>
      <c r="D4291" s="16"/>
      <c r="E4291" s="16"/>
      <c r="F4291" s="14"/>
      <c r="G4291" s="14"/>
      <c r="H4291" s="14"/>
      <c r="I4291" s="15"/>
      <c r="J4291" s="77"/>
    </row>
    <row r="4292" spans="1:10" x14ac:dyDescent="0.2">
      <c r="A4292" s="14"/>
      <c r="B4292" s="14"/>
      <c r="C4292" s="14"/>
      <c r="D4292" s="16"/>
      <c r="E4292" s="16"/>
      <c r="F4292" s="14"/>
      <c r="G4292" s="14"/>
      <c r="H4292" s="14"/>
      <c r="I4292" s="15"/>
      <c r="J4292" s="77"/>
    </row>
    <row r="4293" spans="1:10" x14ac:dyDescent="0.2">
      <c r="A4293" s="14"/>
      <c r="B4293" s="14"/>
      <c r="C4293" s="14"/>
      <c r="D4293" s="16"/>
      <c r="E4293" s="16"/>
      <c r="F4293" s="14"/>
      <c r="G4293" s="14"/>
      <c r="H4293" s="14"/>
      <c r="I4293" s="15"/>
      <c r="J4293" s="77"/>
    </row>
    <row r="4294" spans="1:10" x14ac:dyDescent="0.2">
      <c r="A4294" s="14"/>
      <c r="B4294" s="14"/>
      <c r="C4294" s="14"/>
      <c r="D4294" s="16"/>
      <c r="E4294" s="16"/>
      <c r="F4294" s="14"/>
      <c r="G4294" s="14"/>
      <c r="H4294" s="14"/>
      <c r="I4294" s="15"/>
      <c r="J4294" s="77"/>
    </row>
    <row r="4295" spans="1:10" x14ac:dyDescent="0.2">
      <c r="A4295" s="14"/>
      <c r="B4295" s="14"/>
      <c r="C4295" s="14"/>
      <c r="D4295" s="16"/>
      <c r="E4295" s="16"/>
      <c r="F4295" s="14"/>
      <c r="G4295" s="14"/>
      <c r="H4295" s="14"/>
      <c r="I4295" s="15"/>
      <c r="J4295" s="77"/>
    </row>
    <row r="4296" spans="1:10" x14ac:dyDescent="0.2">
      <c r="A4296" s="14"/>
      <c r="B4296" s="14"/>
      <c r="C4296" s="14"/>
      <c r="D4296" s="16"/>
      <c r="E4296" s="16"/>
      <c r="F4296" s="14"/>
      <c r="G4296" s="14"/>
      <c r="H4296" s="14"/>
      <c r="I4296" s="15"/>
      <c r="J4296" s="77"/>
    </row>
    <row r="4297" spans="1:10" x14ac:dyDescent="0.2">
      <c r="A4297" s="14"/>
      <c r="B4297" s="14"/>
      <c r="C4297" s="14"/>
      <c r="D4297" s="16"/>
      <c r="E4297" s="16"/>
      <c r="F4297" s="14"/>
      <c r="G4297" s="14"/>
      <c r="H4297" s="14"/>
      <c r="I4297" s="15"/>
      <c r="J4297" s="77"/>
    </row>
    <row r="4298" spans="1:10" x14ac:dyDescent="0.2">
      <c r="A4298" s="14"/>
      <c r="B4298" s="14"/>
      <c r="C4298" s="14"/>
      <c r="D4298" s="16"/>
      <c r="E4298" s="16"/>
      <c r="F4298" s="14"/>
      <c r="G4298" s="14"/>
      <c r="H4298" s="14"/>
      <c r="I4298" s="15"/>
      <c r="J4298" s="77"/>
    </row>
    <row r="4299" spans="1:10" x14ac:dyDescent="0.2">
      <c r="A4299" s="14"/>
      <c r="B4299" s="14"/>
      <c r="C4299" s="14"/>
      <c r="D4299" s="16"/>
      <c r="E4299" s="16"/>
      <c r="F4299" s="14"/>
      <c r="G4299" s="14"/>
      <c r="H4299" s="14"/>
      <c r="I4299" s="15"/>
      <c r="J4299" s="77"/>
    </row>
    <row r="4300" spans="1:10" x14ac:dyDescent="0.2">
      <c r="A4300" s="14"/>
      <c r="B4300" s="14"/>
      <c r="C4300" s="14"/>
      <c r="D4300" s="16"/>
      <c r="E4300" s="16"/>
      <c r="F4300" s="14"/>
      <c r="G4300" s="14"/>
      <c r="H4300" s="14"/>
      <c r="I4300" s="15"/>
      <c r="J4300" s="77"/>
    </row>
    <row r="4301" spans="1:10" x14ac:dyDescent="0.2">
      <c r="A4301" s="14"/>
      <c r="B4301" s="14"/>
      <c r="C4301" s="14"/>
      <c r="D4301" s="16"/>
      <c r="E4301" s="16"/>
      <c r="F4301" s="14"/>
      <c r="G4301" s="14"/>
      <c r="H4301" s="14"/>
      <c r="I4301" s="15"/>
      <c r="J4301" s="77"/>
    </row>
    <row r="4302" spans="1:10" x14ac:dyDescent="0.2">
      <c r="A4302" s="14"/>
      <c r="B4302" s="14"/>
      <c r="C4302" s="14"/>
      <c r="D4302" s="16"/>
      <c r="E4302" s="16"/>
      <c r="F4302" s="14"/>
      <c r="G4302" s="14"/>
      <c r="H4302" s="14"/>
      <c r="I4302" s="15"/>
      <c r="J4302" s="77"/>
    </row>
    <row r="4303" spans="1:10" x14ac:dyDescent="0.2">
      <c r="A4303" s="14"/>
      <c r="B4303" s="14"/>
      <c r="C4303" s="14"/>
      <c r="D4303" s="16"/>
      <c r="E4303" s="16"/>
      <c r="F4303" s="14"/>
      <c r="G4303" s="14"/>
      <c r="H4303" s="14"/>
      <c r="I4303" s="15"/>
      <c r="J4303" s="77"/>
    </row>
    <row r="4304" spans="1:10" x14ac:dyDescent="0.2">
      <c r="A4304" s="14"/>
      <c r="B4304" s="14"/>
      <c r="C4304" s="14"/>
      <c r="D4304" s="16"/>
      <c r="E4304" s="16"/>
      <c r="F4304" s="14"/>
      <c r="G4304" s="14"/>
      <c r="H4304" s="14"/>
      <c r="I4304" s="15"/>
      <c r="J4304" s="77"/>
    </row>
    <row r="4305" spans="1:10" x14ac:dyDescent="0.2">
      <c r="A4305" s="14"/>
      <c r="B4305" s="14"/>
      <c r="C4305" s="14"/>
      <c r="D4305" s="16"/>
      <c r="E4305" s="16"/>
      <c r="F4305" s="14"/>
      <c r="G4305" s="14"/>
      <c r="H4305" s="14"/>
      <c r="I4305" s="15"/>
      <c r="J4305" s="77"/>
    </row>
    <row r="4306" spans="1:10" x14ac:dyDescent="0.2">
      <c r="A4306" s="14"/>
      <c r="B4306" s="14"/>
      <c r="C4306" s="14"/>
      <c r="D4306" s="16"/>
      <c r="E4306" s="16"/>
      <c r="F4306" s="14"/>
      <c r="G4306" s="14"/>
      <c r="H4306" s="14"/>
      <c r="I4306" s="15"/>
      <c r="J4306" s="77"/>
    </row>
    <row r="4307" spans="1:10" x14ac:dyDescent="0.2">
      <c r="A4307" s="14"/>
      <c r="B4307" s="14"/>
      <c r="C4307" s="14"/>
      <c r="D4307" s="16"/>
      <c r="E4307" s="16"/>
      <c r="F4307" s="14"/>
      <c r="G4307" s="14"/>
      <c r="H4307" s="14"/>
      <c r="I4307" s="15"/>
      <c r="J4307" s="77"/>
    </row>
    <row r="4308" spans="1:10" x14ac:dyDescent="0.2">
      <c r="A4308" s="14"/>
      <c r="B4308" s="14"/>
      <c r="C4308" s="14"/>
      <c r="D4308" s="16"/>
      <c r="E4308" s="16"/>
      <c r="F4308" s="14"/>
      <c r="G4308" s="14"/>
      <c r="H4308" s="14"/>
      <c r="I4308" s="15"/>
      <c r="J4308" s="77"/>
    </row>
    <row r="4309" spans="1:10" x14ac:dyDescent="0.2">
      <c r="A4309" s="14"/>
      <c r="B4309" s="14"/>
      <c r="C4309" s="14"/>
      <c r="D4309" s="16"/>
      <c r="E4309" s="16"/>
      <c r="F4309" s="14"/>
      <c r="G4309" s="14"/>
      <c r="H4309" s="14"/>
      <c r="I4309" s="15"/>
      <c r="J4309" s="77"/>
    </row>
    <row r="4310" spans="1:10" x14ac:dyDescent="0.2">
      <c r="A4310" s="14"/>
      <c r="B4310" s="14"/>
      <c r="C4310" s="14"/>
      <c r="D4310" s="16"/>
      <c r="E4310" s="16"/>
      <c r="F4310" s="14"/>
      <c r="G4310" s="14"/>
      <c r="H4310" s="14"/>
      <c r="I4310" s="15"/>
      <c r="J4310" s="77"/>
    </row>
    <row r="4311" spans="1:10" x14ac:dyDescent="0.2">
      <c r="A4311" s="14"/>
      <c r="B4311" s="14"/>
      <c r="C4311" s="14"/>
      <c r="D4311" s="16"/>
      <c r="E4311" s="16"/>
      <c r="F4311" s="14"/>
      <c r="G4311" s="14"/>
      <c r="H4311" s="14"/>
      <c r="I4311" s="15"/>
      <c r="J4311" s="77"/>
    </row>
    <row r="4312" spans="1:10" x14ac:dyDescent="0.2">
      <c r="A4312" s="14"/>
      <c r="B4312" s="14"/>
      <c r="C4312" s="14"/>
      <c r="D4312" s="16"/>
      <c r="E4312" s="16"/>
      <c r="F4312" s="14"/>
      <c r="G4312" s="14"/>
      <c r="H4312" s="14"/>
      <c r="I4312" s="15"/>
      <c r="J4312" s="77"/>
    </row>
    <row r="4313" spans="1:10" x14ac:dyDescent="0.2">
      <c r="A4313" s="14"/>
      <c r="B4313" s="14"/>
      <c r="C4313" s="14"/>
      <c r="D4313" s="16"/>
      <c r="E4313" s="16"/>
      <c r="F4313" s="14"/>
      <c r="G4313" s="14"/>
      <c r="H4313" s="14"/>
      <c r="I4313" s="15"/>
      <c r="J4313" s="77"/>
    </row>
    <row r="4314" spans="1:10" x14ac:dyDescent="0.2">
      <c r="A4314" s="14"/>
      <c r="B4314" s="14"/>
      <c r="C4314" s="14"/>
      <c r="D4314" s="16"/>
      <c r="E4314" s="16"/>
      <c r="F4314" s="14"/>
      <c r="G4314" s="14"/>
      <c r="H4314" s="14"/>
      <c r="I4314" s="15"/>
      <c r="J4314" s="77"/>
    </row>
    <row r="4315" spans="1:10" x14ac:dyDescent="0.2">
      <c r="A4315" s="14"/>
      <c r="B4315" s="14"/>
      <c r="C4315" s="14"/>
      <c r="D4315" s="16"/>
      <c r="E4315" s="16"/>
      <c r="F4315" s="14"/>
      <c r="G4315" s="14"/>
      <c r="H4315" s="14"/>
      <c r="I4315" s="15"/>
      <c r="J4315" s="77"/>
    </row>
    <row r="4316" spans="1:10" x14ac:dyDescent="0.2">
      <c r="A4316" s="14"/>
      <c r="B4316" s="14"/>
      <c r="C4316" s="14"/>
      <c r="D4316" s="16"/>
      <c r="E4316" s="16"/>
      <c r="F4316" s="14"/>
      <c r="G4316" s="14"/>
      <c r="H4316" s="14"/>
      <c r="I4316" s="15"/>
      <c r="J4316" s="77"/>
    </row>
    <row r="4317" spans="1:10" x14ac:dyDescent="0.2">
      <c r="A4317" s="14"/>
      <c r="B4317" s="14"/>
      <c r="C4317" s="14"/>
      <c r="D4317" s="16"/>
      <c r="E4317" s="16"/>
      <c r="F4317" s="14"/>
      <c r="G4317" s="14"/>
      <c r="H4317" s="14"/>
      <c r="I4317" s="15"/>
      <c r="J4317" s="77"/>
    </row>
    <row r="4318" spans="1:10" x14ac:dyDescent="0.2">
      <c r="A4318" s="14"/>
      <c r="B4318" s="14"/>
      <c r="C4318" s="14"/>
      <c r="D4318" s="16"/>
      <c r="E4318" s="16"/>
      <c r="F4318" s="14"/>
      <c r="G4318" s="14"/>
      <c r="H4318" s="14"/>
      <c r="I4318" s="15"/>
      <c r="J4318" s="77"/>
    </row>
    <row r="4319" spans="1:10" x14ac:dyDescent="0.2">
      <c r="A4319" s="14"/>
      <c r="B4319" s="14"/>
      <c r="C4319" s="14"/>
      <c r="D4319" s="16"/>
      <c r="E4319" s="16"/>
      <c r="F4319" s="14"/>
      <c r="G4319" s="14"/>
      <c r="H4319" s="14"/>
      <c r="I4319" s="15"/>
      <c r="J4319" s="77"/>
    </row>
    <row r="4320" spans="1:10" x14ac:dyDescent="0.2">
      <c r="A4320" s="14"/>
      <c r="B4320" s="14"/>
      <c r="C4320" s="14"/>
      <c r="D4320" s="16"/>
      <c r="E4320" s="16"/>
      <c r="F4320" s="14"/>
      <c r="G4320" s="14"/>
      <c r="H4320" s="14"/>
      <c r="I4320" s="15"/>
      <c r="J4320" s="77"/>
    </row>
    <row r="4321" spans="1:10" x14ac:dyDescent="0.2">
      <c r="A4321" s="14"/>
      <c r="B4321" s="14"/>
      <c r="C4321" s="14"/>
      <c r="D4321" s="16"/>
      <c r="E4321" s="16"/>
      <c r="F4321" s="14"/>
      <c r="G4321" s="14"/>
      <c r="H4321" s="14"/>
      <c r="I4321" s="15"/>
      <c r="J4321" s="77"/>
    </row>
    <row r="4322" spans="1:10" x14ac:dyDescent="0.2">
      <c r="A4322" s="14"/>
      <c r="B4322" s="14"/>
      <c r="C4322" s="14"/>
      <c r="D4322" s="16"/>
      <c r="E4322" s="16"/>
      <c r="F4322" s="14"/>
      <c r="G4322" s="14"/>
      <c r="H4322" s="14"/>
      <c r="I4322" s="15"/>
      <c r="J4322" s="77"/>
    </row>
    <row r="4323" spans="1:10" x14ac:dyDescent="0.2">
      <c r="A4323" s="14"/>
      <c r="B4323" s="14"/>
      <c r="C4323" s="14"/>
      <c r="D4323" s="16"/>
      <c r="E4323" s="16"/>
      <c r="F4323" s="14"/>
      <c r="G4323" s="14"/>
      <c r="H4323" s="14"/>
      <c r="I4323" s="15"/>
      <c r="J4323" s="77"/>
    </row>
    <row r="4324" spans="1:10" x14ac:dyDescent="0.2">
      <c r="A4324" s="14"/>
      <c r="B4324" s="14"/>
      <c r="C4324" s="14"/>
      <c r="D4324" s="16"/>
      <c r="E4324" s="16"/>
      <c r="F4324" s="14"/>
      <c r="G4324" s="14"/>
      <c r="H4324" s="14"/>
      <c r="I4324" s="15"/>
      <c r="J4324" s="77"/>
    </row>
    <row r="4325" spans="1:10" x14ac:dyDescent="0.2">
      <c r="A4325" s="14"/>
      <c r="B4325" s="14"/>
      <c r="C4325" s="14"/>
      <c r="D4325" s="16"/>
      <c r="E4325" s="16"/>
      <c r="F4325" s="14"/>
      <c r="G4325" s="14"/>
      <c r="H4325" s="14"/>
      <c r="I4325" s="15"/>
      <c r="J4325" s="77"/>
    </row>
    <row r="4326" spans="1:10" x14ac:dyDescent="0.2">
      <c r="A4326" s="14"/>
      <c r="B4326" s="14"/>
      <c r="C4326" s="14"/>
      <c r="D4326" s="16"/>
      <c r="E4326" s="16"/>
      <c r="F4326" s="14"/>
      <c r="G4326" s="14"/>
      <c r="H4326" s="14"/>
      <c r="I4326" s="15"/>
      <c r="J4326" s="77"/>
    </row>
    <row r="4327" spans="1:10" x14ac:dyDescent="0.2">
      <c r="A4327" s="14"/>
      <c r="B4327" s="14"/>
      <c r="C4327" s="14"/>
      <c r="D4327" s="16"/>
      <c r="E4327" s="16"/>
      <c r="F4327" s="14"/>
      <c r="G4327" s="14"/>
      <c r="H4327" s="14"/>
      <c r="I4327" s="15"/>
      <c r="J4327" s="77"/>
    </row>
    <row r="4328" spans="1:10" x14ac:dyDescent="0.2">
      <c r="A4328" s="14"/>
      <c r="B4328" s="14"/>
      <c r="C4328" s="14"/>
      <c r="D4328" s="16"/>
      <c r="E4328" s="16"/>
      <c r="F4328" s="14"/>
      <c r="G4328" s="14"/>
      <c r="H4328" s="14"/>
      <c r="I4328" s="15"/>
      <c r="J4328" s="77"/>
    </row>
    <row r="4329" spans="1:10" x14ac:dyDescent="0.2">
      <c r="A4329" s="14"/>
      <c r="B4329" s="14"/>
      <c r="C4329" s="14"/>
      <c r="D4329" s="16"/>
      <c r="E4329" s="16"/>
      <c r="F4329" s="14"/>
      <c r="G4329" s="14"/>
      <c r="H4329" s="14"/>
      <c r="I4329" s="15"/>
      <c r="J4329" s="77"/>
    </row>
    <row r="4330" spans="1:10" x14ac:dyDescent="0.2">
      <c r="A4330" s="14"/>
      <c r="B4330" s="14"/>
      <c r="C4330" s="14"/>
      <c r="D4330" s="16"/>
      <c r="E4330" s="16"/>
      <c r="F4330" s="14"/>
      <c r="G4330" s="14"/>
      <c r="H4330" s="14"/>
      <c r="I4330" s="15"/>
      <c r="J4330" s="77"/>
    </row>
    <row r="4331" spans="1:10" x14ac:dyDescent="0.2">
      <c r="A4331" s="14"/>
      <c r="B4331" s="14"/>
      <c r="C4331" s="14"/>
      <c r="D4331" s="16"/>
      <c r="E4331" s="16"/>
      <c r="F4331" s="14"/>
      <c r="G4331" s="14"/>
      <c r="H4331" s="14"/>
      <c r="I4331" s="15"/>
      <c r="J4331" s="77"/>
    </row>
    <row r="4332" spans="1:10" x14ac:dyDescent="0.2">
      <c r="A4332" s="14"/>
      <c r="B4332" s="14"/>
      <c r="C4332" s="14"/>
      <c r="D4332" s="16"/>
      <c r="E4332" s="16"/>
      <c r="F4332" s="14"/>
      <c r="G4332" s="14"/>
      <c r="H4332" s="14"/>
      <c r="I4332" s="15"/>
      <c r="J4332" s="77"/>
    </row>
    <row r="4333" spans="1:10" x14ac:dyDescent="0.2">
      <c r="A4333" s="14"/>
      <c r="B4333" s="14"/>
      <c r="C4333" s="14"/>
      <c r="D4333" s="16"/>
      <c r="E4333" s="16"/>
      <c r="F4333" s="14"/>
      <c r="G4333" s="14"/>
      <c r="H4333" s="14"/>
      <c r="I4333" s="15"/>
      <c r="J4333" s="77"/>
    </row>
    <row r="4334" spans="1:10" x14ac:dyDescent="0.2">
      <c r="A4334" s="14"/>
      <c r="B4334" s="14"/>
      <c r="C4334" s="14"/>
      <c r="D4334" s="16"/>
      <c r="E4334" s="16"/>
      <c r="F4334" s="14"/>
      <c r="G4334" s="14"/>
      <c r="H4334" s="14"/>
      <c r="I4334" s="15"/>
      <c r="J4334" s="77"/>
    </row>
    <row r="4335" spans="1:10" x14ac:dyDescent="0.2">
      <c r="A4335" s="14"/>
      <c r="B4335" s="14"/>
      <c r="C4335" s="14"/>
      <c r="D4335" s="16"/>
      <c r="E4335" s="16"/>
      <c r="F4335" s="14"/>
      <c r="G4335" s="14"/>
      <c r="H4335" s="14"/>
      <c r="I4335" s="15"/>
      <c r="J4335" s="77"/>
    </row>
    <row r="4336" spans="1:10" x14ac:dyDescent="0.2">
      <c r="A4336" s="14"/>
      <c r="B4336" s="14"/>
      <c r="C4336" s="14"/>
      <c r="D4336" s="16"/>
      <c r="E4336" s="16"/>
      <c r="F4336" s="14"/>
      <c r="G4336" s="14"/>
      <c r="H4336" s="14"/>
      <c r="I4336" s="15"/>
      <c r="J4336" s="77"/>
    </row>
    <row r="4337" spans="1:10" x14ac:dyDescent="0.2">
      <c r="A4337" s="14"/>
      <c r="B4337" s="14"/>
      <c r="C4337" s="14"/>
      <c r="D4337" s="16"/>
      <c r="E4337" s="16"/>
      <c r="F4337" s="14"/>
      <c r="G4337" s="14"/>
      <c r="H4337" s="14"/>
      <c r="I4337" s="15"/>
      <c r="J4337" s="77"/>
    </row>
    <row r="4338" spans="1:10" x14ac:dyDescent="0.2">
      <c r="A4338" s="14"/>
      <c r="B4338" s="14"/>
      <c r="C4338" s="14"/>
      <c r="D4338" s="16"/>
      <c r="E4338" s="16"/>
      <c r="F4338" s="14"/>
      <c r="G4338" s="14"/>
      <c r="H4338" s="14"/>
      <c r="I4338" s="15"/>
      <c r="J4338" s="77"/>
    </row>
    <row r="4339" spans="1:10" x14ac:dyDescent="0.2">
      <c r="A4339" s="14"/>
      <c r="B4339" s="14"/>
      <c r="C4339" s="14"/>
      <c r="D4339" s="16"/>
      <c r="E4339" s="16"/>
      <c r="F4339" s="14"/>
      <c r="G4339" s="14"/>
      <c r="H4339" s="14"/>
      <c r="I4339" s="15"/>
      <c r="J4339" s="77"/>
    </row>
    <row r="4340" spans="1:10" x14ac:dyDescent="0.2">
      <c r="A4340" s="14"/>
      <c r="B4340" s="14"/>
      <c r="C4340" s="14"/>
      <c r="D4340" s="16"/>
      <c r="E4340" s="16"/>
      <c r="F4340" s="14"/>
      <c r="G4340" s="14"/>
      <c r="H4340" s="14"/>
      <c r="I4340" s="15"/>
      <c r="J4340" s="77"/>
    </row>
    <row r="4341" spans="1:10" x14ac:dyDescent="0.2">
      <c r="A4341" s="14"/>
      <c r="B4341" s="14"/>
      <c r="C4341" s="14"/>
      <c r="D4341" s="16"/>
      <c r="E4341" s="16"/>
      <c r="F4341" s="14"/>
      <c r="G4341" s="14"/>
      <c r="H4341" s="14"/>
      <c r="I4341" s="15"/>
      <c r="J4341" s="77"/>
    </row>
    <row r="4342" spans="1:10" x14ac:dyDescent="0.2">
      <c r="A4342" s="14"/>
      <c r="B4342" s="14"/>
      <c r="C4342" s="14"/>
      <c r="D4342" s="16"/>
      <c r="E4342" s="16"/>
      <c r="F4342" s="14"/>
      <c r="G4342" s="14"/>
      <c r="H4342" s="14"/>
      <c r="I4342" s="15"/>
      <c r="J4342" s="77"/>
    </row>
    <row r="4343" spans="1:10" x14ac:dyDescent="0.2">
      <c r="A4343" s="14"/>
      <c r="B4343" s="14"/>
      <c r="C4343" s="14"/>
      <c r="D4343" s="16"/>
      <c r="E4343" s="16"/>
      <c r="F4343" s="14"/>
      <c r="G4343" s="14"/>
      <c r="H4343" s="14"/>
      <c r="I4343" s="15"/>
      <c r="J4343" s="77"/>
    </row>
    <row r="4344" spans="1:10" x14ac:dyDescent="0.2">
      <c r="A4344" s="14"/>
      <c r="B4344" s="14"/>
      <c r="C4344" s="14"/>
      <c r="D4344" s="16"/>
      <c r="E4344" s="16"/>
      <c r="F4344" s="14"/>
      <c r="G4344" s="14"/>
      <c r="H4344" s="14"/>
      <c r="I4344" s="15"/>
      <c r="J4344" s="77"/>
    </row>
    <row r="4345" spans="1:10" x14ac:dyDescent="0.2">
      <c r="A4345" s="14"/>
      <c r="B4345" s="14"/>
      <c r="C4345" s="14"/>
      <c r="D4345" s="16"/>
      <c r="E4345" s="16"/>
      <c r="F4345" s="14"/>
      <c r="G4345" s="14"/>
      <c r="H4345" s="14"/>
      <c r="I4345" s="15"/>
      <c r="J4345" s="77"/>
    </row>
    <row r="4346" spans="1:10" x14ac:dyDescent="0.2">
      <c r="A4346" s="14"/>
      <c r="B4346" s="14"/>
      <c r="C4346" s="14"/>
      <c r="D4346" s="16"/>
      <c r="E4346" s="16"/>
      <c r="F4346" s="14"/>
      <c r="G4346" s="14"/>
      <c r="H4346" s="14"/>
      <c r="I4346" s="15"/>
      <c r="J4346" s="77"/>
    </row>
    <row r="4347" spans="1:10" x14ac:dyDescent="0.2">
      <c r="A4347" s="14"/>
      <c r="B4347" s="14"/>
      <c r="C4347" s="14"/>
      <c r="D4347" s="16"/>
      <c r="E4347" s="16"/>
      <c r="F4347" s="14"/>
      <c r="G4347" s="14"/>
      <c r="H4347" s="14"/>
      <c r="I4347" s="15"/>
      <c r="J4347" s="77"/>
    </row>
    <row r="4348" spans="1:10" x14ac:dyDescent="0.2">
      <c r="A4348" s="14"/>
      <c r="B4348" s="14"/>
      <c r="C4348" s="14"/>
      <c r="D4348" s="16"/>
      <c r="E4348" s="16"/>
      <c r="F4348" s="14"/>
      <c r="G4348" s="14"/>
      <c r="H4348" s="14"/>
      <c r="I4348" s="15"/>
      <c r="J4348" s="77"/>
    </row>
    <row r="4349" spans="1:10" x14ac:dyDescent="0.2">
      <c r="A4349" s="14"/>
      <c r="B4349" s="14"/>
      <c r="C4349" s="14"/>
      <c r="D4349" s="16"/>
      <c r="E4349" s="16"/>
      <c r="F4349" s="14"/>
      <c r="G4349" s="14"/>
      <c r="H4349" s="14"/>
      <c r="I4349" s="15"/>
      <c r="J4349" s="77"/>
    </row>
    <row r="4350" spans="1:10" x14ac:dyDescent="0.2">
      <c r="A4350" s="14"/>
      <c r="B4350" s="14"/>
      <c r="C4350" s="14"/>
      <c r="D4350" s="16"/>
      <c r="E4350" s="16"/>
      <c r="F4350" s="14"/>
      <c r="G4350" s="14"/>
      <c r="H4350" s="14"/>
      <c r="I4350" s="15"/>
      <c r="J4350" s="77"/>
    </row>
    <row r="4351" spans="1:10" x14ac:dyDescent="0.2">
      <c r="A4351" s="14"/>
      <c r="B4351" s="14"/>
      <c r="C4351" s="14"/>
      <c r="D4351" s="16"/>
      <c r="E4351" s="16"/>
      <c r="F4351" s="14"/>
      <c r="G4351" s="14"/>
      <c r="H4351" s="14"/>
      <c r="I4351" s="15"/>
      <c r="J4351" s="77"/>
    </row>
    <row r="4352" spans="1:10" x14ac:dyDescent="0.2">
      <c r="A4352" s="14"/>
      <c r="B4352" s="14"/>
      <c r="C4352" s="14"/>
      <c r="D4352" s="16"/>
      <c r="E4352" s="16"/>
      <c r="F4352" s="14"/>
      <c r="G4352" s="14"/>
      <c r="H4352" s="14"/>
      <c r="I4352" s="15"/>
      <c r="J4352" s="77"/>
    </row>
    <row r="4353" spans="1:10" x14ac:dyDescent="0.2">
      <c r="A4353" s="14"/>
      <c r="B4353" s="14"/>
      <c r="C4353" s="14"/>
      <c r="D4353" s="16"/>
      <c r="E4353" s="16"/>
      <c r="F4353" s="14"/>
      <c r="G4353" s="14"/>
      <c r="H4353" s="14"/>
      <c r="I4353" s="15"/>
      <c r="J4353" s="77"/>
    </row>
    <row r="4354" spans="1:10" x14ac:dyDescent="0.2">
      <c r="A4354" s="14"/>
      <c r="B4354" s="14"/>
      <c r="C4354" s="14"/>
      <c r="D4354" s="16"/>
      <c r="E4354" s="16"/>
      <c r="F4354" s="14"/>
      <c r="G4354" s="14"/>
      <c r="H4354" s="14"/>
      <c r="I4354" s="15"/>
      <c r="J4354" s="77"/>
    </row>
    <row r="4355" spans="1:10" x14ac:dyDescent="0.2">
      <c r="A4355" s="14"/>
      <c r="B4355" s="14"/>
      <c r="C4355" s="14"/>
      <c r="D4355" s="16"/>
      <c r="E4355" s="16"/>
      <c r="F4355" s="14"/>
      <c r="G4355" s="14"/>
      <c r="H4355" s="14"/>
      <c r="I4355" s="15"/>
      <c r="J4355" s="77"/>
    </row>
    <row r="4356" spans="1:10" x14ac:dyDescent="0.2">
      <c r="A4356" s="14"/>
      <c r="B4356" s="14"/>
      <c r="C4356" s="14"/>
      <c r="D4356" s="16"/>
      <c r="E4356" s="16"/>
      <c r="F4356" s="14"/>
      <c r="G4356" s="14"/>
      <c r="H4356" s="14"/>
      <c r="I4356" s="15"/>
      <c r="J4356" s="77"/>
    </row>
    <row r="4357" spans="1:10" x14ac:dyDescent="0.2">
      <c r="A4357" s="14"/>
      <c r="B4357" s="14"/>
      <c r="C4357" s="14"/>
      <c r="D4357" s="16"/>
      <c r="E4357" s="16"/>
      <c r="F4357" s="14"/>
      <c r="G4357" s="14"/>
      <c r="H4357" s="14"/>
      <c r="I4357" s="15"/>
      <c r="J4357" s="77"/>
    </row>
    <row r="4358" spans="1:10" x14ac:dyDescent="0.2">
      <c r="A4358" s="14"/>
      <c r="B4358" s="14"/>
      <c r="C4358" s="14"/>
      <c r="D4358" s="16"/>
      <c r="E4358" s="16"/>
      <c r="F4358" s="14"/>
      <c r="G4358" s="14"/>
      <c r="H4358" s="14"/>
      <c r="I4358" s="15"/>
      <c r="J4358" s="77"/>
    </row>
    <row r="4359" spans="1:10" x14ac:dyDescent="0.2">
      <c r="A4359" s="14"/>
      <c r="B4359" s="14"/>
      <c r="C4359" s="14"/>
      <c r="D4359" s="16"/>
      <c r="E4359" s="16"/>
      <c r="F4359" s="14"/>
      <c r="G4359" s="14"/>
      <c r="H4359" s="14"/>
      <c r="I4359" s="15"/>
      <c r="J4359" s="77"/>
    </row>
    <row r="4360" spans="1:10" x14ac:dyDescent="0.2">
      <c r="A4360" s="14"/>
      <c r="B4360" s="14"/>
      <c r="C4360" s="14"/>
      <c r="D4360" s="16"/>
      <c r="E4360" s="16"/>
      <c r="F4360" s="14"/>
      <c r="G4360" s="14"/>
      <c r="H4360" s="14"/>
      <c r="I4360" s="15"/>
      <c r="J4360" s="77"/>
    </row>
    <row r="4361" spans="1:10" x14ac:dyDescent="0.2">
      <c r="A4361" s="14"/>
      <c r="B4361" s="14"/>
      <c r="C4361" s="14"/>
      <c r="D4361" s="16"/>
      <c r="E4361" s="16"/>
      <c r="F4361" s="14"/>
      <c r="G4361" s="14"/>
      <c r="H4361" s="14"/>
      <c r="I4361" s="15"/>
      <c r="J4361" s="77"/>
    </row>
    <row r="4362" spans="1:10" x14ac:dyDescent="0.2">
      <c r="A4362" s="14"/>
      <c r="B4362" s="14"/>
      <c r="C4362" s="14"/>
      <c r="D4362" s="16"/>
      <c r="E4362" s="16"/>
      <c r="F4362" s="14"/>
      <c r="G4362" s="14"/>
      <c r="H4362" s="14"/>
      <c r="I4362" s="15"/>
      <c r="J4362" s="77"/>
    </row>
    <row r="4363" spans="1:10" x14ac:dyDescent="0.2">
      <c r="A4363" s="14"/>
      <c r="B4363" s="14"/>
      <c r="C4363" s="14"/>
      <c r="D4363" s="16"/>
      <c r="E4363" s="16"/>
      <c r="F4363" s="14"/>
      <c r="G4363" s="14"/>
      <c r="H4363" s="14"/>
      <c r="I4363" s="15"/>
      <c r="J4363" s="77"/>
    </row>
    <row r="4364" spans="1:10" x14ac:dyDescent="0.2">
      <c r="A4364" s="14"/>
      <c r="B4364" s="14"/>
      <c r="C4364" s="14"/>
      <c r="D4364" s="16"/>
      <c r="E4364" s="16"/>
      <c r="F4364" s="14"/>
      <c r="G4364" s="14"/>
      <c r="H4364" s="14"/>
      <c r="I4364" s="15"/>
      <c r="J4364" s="77"/>
    </row>
    <row r="4365" spans="1:10" x14ac:dyDescent="0.2">
      <c r="A4365" s="14"/>
      <c r="B4365" s="14"/>
      <c r="C4365" s="14"/>
      <c r="D4365" s="16"/>
      <c r="E4365" s="16"/>
      <c r="F4365" s="14"/>
      <c r="G4365" s="14"/>
      <c r="H4365" s="14"/>
      <c r="I4365" s="15"/>
      <c r="J4365" s="77"/>
    </row>
    <row r="4366" spans="1:10" x14ac:dyDescent="0.2">
      <c r="A4366" s="14"/>
      <c r="B4366" s="14"/>
      <c r="C4366" s="14"/>
      <c r="D4366" s="16"/>
      <c r="E4366" s="16"/>
      <c r="F4366" s="14"/>
      <c r="G4366" s="14"/>
      <c r="H4366" s="14"/>
      <c r="I4366" s="15"/>
      <c r="J4366" s="77"/>
    </row>
    <row r="4367" spans="1:10" x14ac:dyDescent="0.2">
      <c r="A4367" s="14"/>
      <c r="B4367" s="14"/>
      <c r="C4367" s="14"/>
      <c r="D4367" s="16"/>
      <c r="E4367" s="16"/>
      <c r="F4367" s="14"/>
      <c r="G4367" s="14"/>
      <c r="H4367" s="14"/>
      <c r="I4367" s="15"/>
      <c r="J4367" s="77"/>
    </row>
    <row r="4368" spans="1:10" x14ac:dyDescent="0.2">
      <c r="A4368" s="14"/>
      <c r="B4368" s="14"/>
      <c r="C4368" s="14"/>
      <c r="D4368" s="16"/>
      <c r="E4368" s="16"/>
      <c r="F4368" s="14"/>
      <c r="G4368" s="14"/>
      <c r="H4368" s="14"/>
      <c r="I4368" s="15"/>
      <c r="J4368" s="77"/>
    </row>
    <row r="4369" spans="1:10" x14ac:dyDescent="0.2">
      <c r="A4369" s="14"/>
      <c r="B4369" s="14"/>
      <c r="C4369" s="14"/>
      <c r="D4369" s="16"/>
      <c r="E4369" s="16"/>
      <c r="F4369" s="14"/>
      <c r="G4369" s="14"/>
      <c r="H4369" s="14"/>
      <c r="I4369" s="15"/>
      <c r="J4369" s="77"/>
    </row>
    <row r="4370" spans="1:10" x14ac:dyDescent="0.2">
      <c r="A4370" s="14"/>
      <c r="B4370" s="14"/>
      <c r="C4370" s="14"/>
      <c r="D4370" s="16"/>
      <c r="E4370" s="16"/>
      <c r="F4370" s="14"/>
      <c r="G4370" s="14"/>
      <c r="H4370" s="14"/>
      <c r="I4370" s="15"/>
      <c r="J4370" s="77"/>
    </row>
    <row r="4371" spans="1:10" x14ac:dyDescent="0.2">
      <c r="A4371" s="14"/>
      <c r="B4371" s="14"/>
      <c r="C4371" s="14"/>
      <c r="D4371" s="16"/>
      <c r="E4371" s="16"/>
      <c r="F4371" s="14"/>
      <c r="G4371" s="14"/>
      <c r="H4371" s="14"/>
      <c r="I4371" s="15"/>
      <c r="J4371" s="77"/>
    </row>
    <row r="4372" spans="1:10" x14ac:dyDescent="0.2">
      <c r="A4372" s="14"/>
      <c r="B4372" s="14"/>
      <c r="C4372" s="14"/>
      <c r="D4372" s="16"/>
      <c r="E4372" s="16"/>
      <c r="F4372" s="14"/>
      <c r="G4372" s="14"/>
      <c r="H4372" s="14"/>
      <c r="I4372" s="15"/>
      <c r="J4372" s="77"/>
    </row>
    <row r="4373" spans="1:10" x14ac:dyDescent="0.2">
      <c r="A4373" s="14"/>
      <c r="B4373" s="14"/>
      <c r="C4373" s="14"/>
      <c r="D4373" s="16"/>
      <c r="E4373" s="16"/>
      <c r="F4373" s="14"/>
      <c r="G4373" s="14"/>
      <c r="H4373" s="14"/>
      <c r="I4373" s="15"/>
      <c r="J4373" s="77"/>
    </row>
    <row r="4374" spans="1:10" x14ac:dyDescent="0.2">
      <c r="A4374" s="14"/>
      <c r="B4374" s="14"/>
      <c r="C4374" s="14"/>
      <c r="D4374" s="16"/>
      <c r="E4374" s="16"/>
      <c r="F4374" s="14"/>
      <c r="G4374" s="14"/>
      <c r="H4374" s="14"/>
      <c r="I4374" s="15"/>
      <c r="J4374" s="77"/>
    </row>
    <row r="4375" spans="1:10" x14ac:dyDescent="0.2">
      <c r="A4375" s="14"/>
      <c r="B4375" s="14"/>
      <c r="C4375" s="14"/>
      <c r="D4375" s="16"/>
      <c r="E4375" s="16"/>
      <c r="F4375" s="14"/>
      <c r="G4375" s="14"/>
      <c r="H4375" s="14"/>
      <c r="I4375" s="15"/>
      <c r="J4375" s="77"/>
    </row>
    <row r="4376" spans="1:10" x14ac:dyDescent="0.2">
      <c r="A4376" s="14"/>
      <c r="B4376" s="14"/>
      <c r="C4376" s="14"/>
      <c r="D4376" s="16"/>
      <c r="E4376" s="16"/>
      <c r="F4376" s="14"/>
      <c r="G4376" s="14"/>
      <c r="H4376" s="14"/>
      <c r="I4376" s="15"/>
      <c r="J4376" s="77"/>
    </row>
    <row r="4377" spans="1:10" x14ac:dyDescent="0.2">
      <c r="A4377" s="14"/>
      <c r="B4377" s="14"/>
      <c r="C4377" s="14"/>
      <c r="D4377" s="16"/>
      <c r="E4377" s="16"/>
      <c r="F4377" s="14"/>
      <c r="G4377" s="14"/>
      <c r="H4377" s="14"/>
      <c r="I4377" s="15"/>
      <c r="J4377" s="77"/>
    </row>
    <row r="4378" spans="1:10" x14ac:dyDescent="0.2">
      <c r="A4378" s="14"/>
      <c r="B4378" s="14"/>
      <c r="C4378" s="14"/>
      <c r="D4378" s="16"/>
      <c r="E4378" s="16"/>
      <c r="F4378" s="14"/>
      <c r="G4378" s="14"/>
      <c r="H4378" s="14"/>
      <c r="I4378" s="15"/>
      <c r="J4378" s="77"/>
    </row>
    <row r="4379" spans="1:10" x14ac:dyDescent="0.2">
      <c r="A4379" s="14"/>
      <c r="B4379" s="14"/>
      <c r="C4379" s="14"/>
      <c r="D4379" s="16"/>
      <c r="E4379" s="16"/>
      <c r="F4379" s="14"/>
      <c r="G4379" s="14"/>
      <c r="H4379" s="14"/>
      <c r="I4379" s="15"/>
      <c r="J4379" s="77"/>
    </row>
    <row r="4380" spans="1:10" x14ac:dyDescent="0.2">
      <c r="A4380" s="14"/>
      <c r="B4380" s="14"/>
      <c r="C4380" s="14"/>
      <c r="D4380" s="16"/>
      <c r="E4380" s="16"/>
      <c r="F4380" s="14"/>
      <c r="G4380" s="14"/>
      <c r="H4380" s="14"/>
      <c r="I4380" s="15"/>
      <c r="J4380" s="77"/>
    </row>
    <row r="4381" spans="1:10" x14ac:dyDescent="0.2">
      <c r="A4381" s="14"/>
      <c r="B4381" s="14"/>
      <c r="C4381" s="14"/>
      <c r="D4381" s="16"/>
      <c r="E4381" s="16"/>
      <c r="F4381" s="14"/>
      <c r="G4381" s="14"/>
      <c r="H4381" s="14"/>
      <c r="I4381" s="15"/>
      <c r="J4381" s="77"/>
    </row>
    <row r="4382" spans="1:10" x14ac:dyDescent="0.2">
      <c r="A4382" s="14"/>
      <c r="B4382" s="14"/>
      <c r="C4382" s="14"/>
      <c r="D4382" s="16"/>
      <c r="E4382" s="16"/>
      <c r="F4382" s="14"/>
      <c r="G4382" s="14"/>
      <c r="H4382" s="14"/>
      <c r="I4382" s="15"/>
      <c r="J4382" s="77"/>
    </row>
    <row r="4383" spans="1:10" x14ac:dyDescent="0.2">
      <c r="A4383" s="14"/>
      <c r="B4383" s="14"/>
      <c r="C4383" s="14"/>
      <c r="D4383" s="16"/>
      <c r="E4383" s="16"/>
      <c r="F4383" s="14"/>
      <c r="G4383" s="14"/>
      <c r="H4383" s="14"/>
      <c r="I4383" s="15"/>
      <c r="J4383" s="77"/>
    </row>
    <row r="4384" spans="1:10" x14ac:dyDescent="0.2">
      <c r="A4384" s="14"/>
      <c r="B4384" s="14"/>
      <c r="C4384" s="14"/>
      <c r="D4384" s="16"/>
      <c r="E4384" s="16"/>
      <c r="F4384" s="14"/>
      <c r="G4384" s="14"/>
      <c r="H4384" s="14"/>
      <c r="I4384" s="15"/>
      <c r="J4384" s="77"/>
    </row>
    <row r="4385" spans="1:10" x14ac:dyDescent="0.2">
      <c r="A4385" s="14"/>
      <c r="B4385" s="14"/>
      <c r="C4385" s="14"/>
      <c r="D4385" s="16"/>
      <c r="E4385" s="16"/>
      <c r="F4385" s="14"/>
      <c r="G4385" s="14"/>
      <c r="H4385" s="14"/>
      <c r="I4385" s="15"/>
      <c r="J4385" s="77"/>
    </row>
    <row r="4386" spans="1:10" x14ac:dyDescent="0.2">
      <c r="A4386" s="14"/>
      <c r="B4386" s="14"/>
      <c r="C4386" s="14"/>
      <c r="D4386" s="16"/>
      <c r="E4386" s="16"/>
      <c r="F4386" s="14"/>
      <c r="G4386" s="14"/>
      <c r="H4386" s="14"/>
      <c r="I4386" s="15"/>
      <c r="J4386" s="77"/>
    </row>
    <row r="4387" spans="1:10" x14ac:dyDescent="0.2">
      <c r="A4387" s="14"/>
      <c r="B4387" s="14"/>
      <c r="C4387" s="14"/>
      <c r="D4387" s="16"/>
      <c r="E4387" s="16"/>
      <c r="F4387" s="14"/>
      <c r="G4387" s="14"/>
      <c r="H4387" s="14"/>
      <c r="I4387" s="15"/>
      <c r="J4387" s="77"/>
    </row>
    <row r="4388" spans="1:10" x14ac:dyDescent="0.2">
      <c r="A4388" s="14"/>
      <c r="B4388" s="14"/>
      <c r="C4388" s="14"/>
      <c r="D4388" s="16"/>
      <c r="E4388" s="16"/>
      <c r="F4388" s="14"/>
      <c r="G4388" s="14"/>
      <c r="H4388" s="14"/>
      <c r="I4388" s="15"/>
      <c r="J4388" s="77"/>
    </row>
    <row r="4389" spans="1:10" x14ac:dyDescent="0.2">
      <c r="A4389" s="14"/>
      <c r="B4389" s="14"/>
      <c r="C4389" s="14"/>
      <c r="D4389" s="16"/>
      <c r="E4389" s="16"/>
      <c r="F4389" s="14"/>
      <c r="G4389" s="14"/>
      <c r="H4389" s="14"/>
      <c r="I4389" s="15"/>
      <c r="J4389" s="77"/>
    </row>
    <row r="4390" spans="1:10" x14ac:dyDescent="0.2">
      <c r="A4390" s="14"/>
      <c r="B4390" s="14"/>
      <c r="C4390" s="14"/>
      <c r="D4390" s="16"/>
      <c r="E4390" s="16"/>
      <c r="F4390" s="14"/>
      <c r="G4390" s="14"/>
      <c r="H4390" s="14"/>
      <c r="I4390" s="15"/>
      <c r="J4390" s="77"/>
    </row>
    <row r="4391" spans="1:10" x14ac:dyDescent="0.2">
      <c r="A4391" s="14"/>
      <c r="B4391" s="14"/>
      <c r="C4391" s="14"/>
      <c r="D4391" s="16"/>
      <c r="E4391" s="16"/>
      <c r="F4391" s="14"/>
      <c r="G4391" s="14"/>
      <c r="H4391" s="14"/>
      <c r="I4391" s="15"/>
      <c r="J4391" s="77"/>
    </row>
    <row r="4392" spans="1:10" x14ac:dyDescent="0.2">
      <c r="A4392" s="14"/>
      <c r="B4392" s="14"/>
      <c r="C4392" s="14"/>
      <c r="D4392" s="16"/>
      <c r="E4392" s="16"/>
      <c r="F4392" s="14"/>
      <c r="G4392" s="14"/>
      <c r="H4392" s="14"/>
      <c r="I4392" s="15"/>
      <c r="J4392" s="77"/>
    </row>
    <row r="4393" spans="1:10" x14ac:dyDescent="0.2">
      <c r="A4393" s="14"/>
      <c r="B4393" s="14"/>
      <c r="C4393" s="14"/>
      <c r="D4393" s="16"/>
      <c r="E4393" s="16"/>
      <c r="F4393" s="14"/>
      <c r="G4393" s="14"/>
      <c r="H4393" s="14"/>
      <c r="I4393" s="15"/>
      <c r="J4393" s="77"/>
    </row>
    <row r="4394" spans="1:10" x14ac:dyDescent="0.2">
      <c r="A4394" s="14"/>
      <c r="B4394" s="14"/>
      <c r="C4394" s="14"/>
      <c r="D4394" s="16"/>
      <c r="E4394" s="16"/>
      <c r="F4394" s="14"/>
      <c r="G4394" s="14"/>
      <c r="H4394" s="14"/>
      <c r="I4394" s="15"/>
      <c r="J4394" s="77"/>
    </row>
    <row r="4395" spans="1:10" x14ac:dyDescent="0.2">
      <c r="A4395" s="14"/>
      <c r="B4395" s="14"/>
      <c r="C4395" s="14"/>
      <c r="D4395" s="16"/>
      <c r="E4395" s="16"/>
      <c r="F4395" s="14"/>
      <c r="G4395" s="14"/>
      <c r="H4395" s="14"/>
      <c r="I4395" s="15"/>
      <c r="J4395" s="77"/>
    </row>
    <row r="4396" spans="1:10" x14ac:dyDescent="0.2">
      <c r="A4396" s="14"/>
      <c r="B4396" s="14"/>
      <c r="C4396" s="14"/>
      <c r="D4396" s="16"/>
      <c r="E4396" s="16"/>
      <c r="F4396" s="14"/>
      <c r="G4396" s="14"/>
      <c r="H4396" s="14"/>
      <c r="I4396" s="15"/>
      <c r="J4396" s="77"/>
    </row>
    <row r="4397" spans="1:10" x14ac:dyDescent="0.2">
      <c r="A4397" s="14"/>
      <c r="B4397" s="14"/>
      <c r="C4397" s="14"/>
      <c r="D4397" s="16"/>
      <c r="E4397" s="16"/>
      <c r="F4397" s="14"/>
      <c r="G4397" s="14"/>
      <c r="H4397" s="14"/>
      <c r="I4397" s="15"/>
      <c r="J4397" s="77"/>
    </row>
    <row r="4398" spans="1:10" x14ac:dyDescent="0.2">
      <c r="A4398" s="14"/>
      <c r="B4398" s="14"/>
      <c r="C4398" s="14"/>
      <c r="D4398" s="16"/>
      <c r="E4398" s="16"/>
      <c r="F4398" s="14"/>
      <c r="G4398" s="14"/>
      <c r="H4398" s="14"/>
      <c r="I4398" s="15"/>
      <c r="J4398" s="77"/>
    </row>
    <row r="4399" spans="1:10" x14ac:dyDescent="0.2">
      <c r="A4399" s="14"/>
      <c r="B4399" s="14"/>
      <c r="C4399" s="14"/>
      <c r="D4399" s="16"/>
      <c r="E4399" s="16"/>
      <c r="F4399" s="14"/>
      <c r="G4399" s="14"/>
      <c r="H4399" s="14"/>
      <c r="I4399" s="15"/>
      <c r="J4399" s="77"/>
    </row>
    <row r="4400" spans="1:10" x14ac:dyDescent="0.2">
      <c r="A4400" s="14"/>
      <c r="B4400" s="14"/>
      <c r="C4400" s="14"/>
      <c r="D4400" s="16"/>
      <c r="E4400" s="16"/>
      <c r="F4400" s="14"/>
      <c r="G4400" s="14"/>
      <c r="H4400" s="14"/>
      <c r="I4400" s="15"/>
      <c r="J4400" s="77"/>
    </row>
    <row r="4401" spans="1:10" x14ac:dyDescent="0.2">
      <c r="A4401" s="14"/>
      <c r="B4401" s="14"/>
      <c r="C4401" s="14"/>
      <c r="D4401" s="16"/>
      <c r="E4401" s="16"/>
      <c r="F4401" s="14"/>
      <c r="G4401" s="14"/>
      <c r="H4401" s="14"/>
      <c r="I4401" s="15"/>
      <c r="J4401" s="77"/>
    </row>
    <row r="4402" spans="1:10" x14ac:dyDescent="0.2">
      <c r="A4402" s="14"/>
      <c r="B4402" s="14"/>
      <c r="C4402" s="14"/>
      <c r="D4402" s="16"/>
      <c r="E4402" s="16"/>
      <c r="F4402" s="14"/>
      <c r="G4402" s="14"/>
      <c r="H4402" s="14"/>
      <c r="I4402" s="15"/>
      <c r="J4402" s="77"/>
    </row>
    <row r="4403" spans="1:10" x14ac:dyDescent="0.2">
      <c r="A4403" s="14"/>
      <c r="B4403" s="14"/>
      <c r="C4403" s="14"/>
      <c r="D4403" s="16"/>
      <c r="E4403" s="16"/>
      <c r="F4403" s="14"/>
      <c r="G4403" s="14"/>
      <c r="H4403" s="14"/>
      <c r="I4403" s="15"/>
      <c r="J4403" s="77"/>
    </row>
    <row r="4404" spans="1:10" x14ac:dyDescent="0.2">
      <c r="A4404" s="14"/>
      <c r="B4404" s="14"/>
      <c r="C4404" s="14"/>
      <c r="D4404" s="16"/>
      <c r="E4404" s="16"/>
      <c r="F4404" s="14"/>
      <c r="G4404" s="14"/>
      <c r="H4404" s="14"/>
      <c r="I4404" s="15"/>
      <c r="J4404" s="77"/>
    </row>
    <row r="4405" spans="1:10" x14ac:dyDescent="0.2">
      <c r="A4405" s="14"/>
      <c r="B4405" s="14"/>
      <c r="C4405" s="14"/>
      <c r="D4405" s="16"/>
      <c r="E4405" s="16"/>
      <c r="F4405" s="14"/>
      <c r="G4405" s="14"/>
      <c r="H4405" s="14"/>
      <c r="I4405" s="15"/>
      <c r="J4405" s="77"/>
    </row>
    <row r="4406" spans="1:10" x14ac:dyDescent="0.2">
      <c r="A4406" s="14"/>
      <c r="B4406" s="14"/>
      <c r="C4406" s="14"/>
      <c r="D4406" s="16"/>
      <c r="E4406" s="16"/>
      <c r="F4406" s="14"/>
      <c r="G4406" s="14"/>
      <c r="H4406" s="14"/>
      <c r="I4406" s="15"/>
      <c r="J4406" s="77"/>
    </row>
    <row r="4407" spans="1:10" x14ac:dyDescent="0.2">
      <c r="A4407" s="14"/>
      <c r="B4407" s="14"/>
      <c r="C4407" s="14"/>
      <c r="D4407" s="16"/>
      <c r="E4407" s="16"/>
      <c r="F4407" s="14"/>
      <c r="G4407" s="14"/>
      <c r="H4407" s="14"/>
      <c r="I4407" s="15"/>
      <c r="J4407" s="77"/>
    </row>
    <row r="4408" spans="1:10" x14ac:dyDescent="0.2">
      <c r="A4408" s="14"/>
      <c r="B4408" s="14"/>
      <c r="C4408" s="14"/>
      <c r="D4408" s="16"/>
      <c r="E4408" s="16"/>
      <c r="F4408" s="14"/>
      <c r="G4408" s="14"/>
      <c r="H4408" s="14"/>
      <c r="I4408" s="15"/>
      <c r="J4408" s="77"/>
    </row>
    <row r="4409" spans="1:10" x14ac:dyDescent="0.2">
      <c r="A4409" s="14"/>
      <c r="B4409" s="14"/>
      <c r="C4409" s="14"/>
      <c r="D4409" s="16"/>
      <c r="E4409" s="16"/>
      <c r="F4409" s="14"/>
      <c r="G4409" s="14"/>
      <c r="H4409" s="14"/>
      <c r="I4409" s="15"/>
      <c r="J4409" s="77"/>
    </row>
    <row r="4410" spans="1:10" x14ac:dyDescent="0.2">
      <c r="A4410" s="14"/>
      <c r="B4410" s="14"/>
      <c r="C4410" s="14"/>
      <c r="D4410" s="16"/>
      <c r="E4410" s="16"/>
      <c r="F4410" s="14"/>
      <c r="G4410" s="14"/>
      <c r="H4410" s="14"/>
      <c r="I4410" s="15"/>
      <c r="J4410" s="77"/>
    </row>
    <row r="4411" spans="1:10" x14ac:dyDescent="0.2">
      <c r="A4411" s="14"/>
      <c r="B4411" s="14"/>
      <c r="C4411" s="14"/>
      <c r="D4411" s="16"/>
      <c r="E4411" s="16"/>
      <c r="F4411" s="14"/>
      <c r="G4411" s="14"/>
      <c r="H4411" s="14"/>
      <c r="I4411" s="15"/>
      <c r="J4411" s="77"/>
    </row>
    <row r="4412" spans="1:10" x14ac:dyDescent="0.2">
      <c r="A4412" s="14"/>
      <c r="B4412" s="14"/>
      <c r="C4412" s="14"/>
      <c r="D4412" s="16"/>
      <c r="E4412" s="16"/>
      <c r="F4412" s="14"/>
      <c r="G4412" s="14"/>
      <c r="H4412" s="14"/>
      <c r="I4412" s="15"/>
      <c r="J4412" s="77"/>
    </row>
    <row r="4413" spans="1:10" x14ac:dyDescent="0.2">
      <c r="A4413" s="14"/>
      <c r="B4413" s="14"/>
      <c r="C4413" s="14"/>
      <c r="D4413" s="16"/>
      <c r="E4413" s="16"/>
      <c r="F4413" s="14"/>
      <c r="G4413" s="14"/>
      <c r="H4413" s="14"/>
      <c r="I4413" s="15"/>
      <c r="J4413" s="77"/>
    </row>
    <row r="4414" spans="1:10" x14ac:dyDescent="0.2">
      <c r="A4414" s="14"/>
      <c r="B4414" s="14"/>
      <c r="C4414" s="14"/>
      <c r="D4414" s="16"/>
      <c r="E4414" s="16"/>
      <c r="F4414" s="14"/>
      <c r="G4414" s="14"/>
      <c r="H4414" s="14"/>
      <c r="I4414" s="15"/>
      <c r="J4414" s="77"/>
    </row>
    <row r="4415" spans="1:10" x14ac:dyDescent="0.2">
      <c r="A4415" s="14"/>
      <c r="B4415" s="14"/>
      <c r="C4415" s="14"/>
      <c r="D4415" s="16"/>
      <c r="E4415" s="16"/>
      <c r="F4415" s="14"/>
      <c r="G4415" s="14"/>
      <c r="H4415" s="14"/>
      <c r="I4415" s="15"/>
      <c r="J4415" s="77"/>
    </row>
    <row r="4416" spans="1:10" x14ac:dyDescent="0.2">
      <c r="A4416" s="14"/>
      <c r="B4416" s="14"/>
      <c r="C4416" s="14"/>
      <c r="D4416" s="16"/>
      <c r="E4416" s="16"/>
      <c r="F4416" s="14"/>
      <c r="G4416" s="14"/>
      <c r="H4416" s="14"/>
      <c r="I4416" s="15"/>
      <c r="J4416" s="77"/>
    </row>
    <row r="4417" spans="1:10" x14ac:dyDescent="0.2">
      <c r="A4417" s="14"/>
      <c r="B4417" s="14"/>
      <c r="C4417" s="14"/>
      <c r="D4417" s="16"/>
      <c r="E4417" s="16"/>
      <c r="F4417" s="14"/>
      <c r="G4417" s="14"/>
      <c r="H4417" s="14"/>
      <c r="I4417" s="15"/>
      <c r="J4417" s="77"/>
    </row>
    <row r="4418" spans="1:10" x14ac:dyDescent="0.2">
      <c r="A4418" s="14"/>
      <c r="B4418" s="14"/>
      <c r="C4418" s="14"/>
      <c r="D4418" s="16"/>
      <c r="E4418" s="16"/>
      <c r="F4418" s="14"/>
      <c r="G4418" s="14"/>
      <c r="H4418" s="14"/>
      <c r="I4418" s="15"/>
      <c r="J4418" s="77"/>
    </row>
    <row r="4419" spans="1:10" x14ac:dyDescent="0.2">
      <c r="A4419" s="14"/>
      <c r="B4419" s="14"/>
      <c r="C4419" s="14"/>
      <c r="D4419" s="16"/>
      <c r="E4419" s="16"/>
      <c r="F4419" s="14"/>
      <c r="G4419" s="14"/>
      <c r="H4419" s="14"/>
      <c r="I4419" s="15"/>
      <c r="J4419" s="77"/>
    </row>
    <row r="4420" spans="1:10" x14ac:dyDescent="0.2">
      <c r="A4420" s="14"/>
      <c r="B4420" s="14"/>
      <c r="C4420" s="14"/>
      <c r="D4420" s="16"/>
      <c r="E4420" s="16"/>
      <c r="F4420" s="14"/>
      <c r="G4420" s="14"/>
      <c r="H4420" s="14"/>
      <c r="I4420" s="15"/>
      <c r="J4420" s="77"/>
    </row>
    <row r="4421" spans="1:10" x14ac:dyDescent="0.2">
      <c r="A4421" s="14"/>
      <c r="B4421" s="14"/>
      <c r="C4421" s="14"/>
      <c r="D4421" s="16"/>
      <c r="E4421" s="16"/>
      <c r="F4421" s="14"/>
      <c r="G4421" s="14"/>
      <c r="H4421" s="14"/>
      <c r="I4421" s="15"/>
      <c r="J4421" s="77"/>
    </row>
    <row r="4422" spans="1:10" x14ac:dyDescent="0.2">
      <c r="A4422" s="14"/>
      <c r="B4422" s="14"/>
      <c r="C4422" s="14"/>
      <c r="D4422" s="16"/>
      <c r="E4422" s="16"/>
      <c r="F4422" s="14"/>
      <c r="G4422" s="14"/>
      <c r="H4422" s="14"/>
      <c r="I4422" s="15"/>
      <c r="J4422" s="77"/>
    </row>
    <row r="4423" spans="1:10" x14ac:dyDescent="0.2">
      <c r="A4423" s="14"/>
      <c r="B4423" s="14"/>
      <c r="C4423" s="14"/>
      <c r="D4423" s="16"/>
      <c r="E4423" s="16"/>
      <c r="F4423" s="14"/>
      <c r="G4423" s="14"/>
      <c r="H4423" s="14"/>
      <c r="I4423" s="15"/>
      <c r="J4423" s="77"/>
    </row>
    <row r="4424" spans="1:10" x14ac:dyDescent="0.2">
      <c r="A4424" s="14"/>
      <c r="B4424" s="14"/>
      <c r="C4424" s="14"/>
      <c r="D4424" s="16"/>
      <c r="E4424" s="16"/>
      <c r="F4424" s="14"/>
      <c r="G4424" s="14"/>
      <c r="H4424" s="14"/>
      <c r="I4424" s="15"/>
      <c r="J4424" s="77"/>
    </row>
    <row r="4425" spans="1:10" x14ac:dyDescent="0.2">
      <c r="A4425" s="14"/>
      <c r="B4425" s="14"/>
      <c r="C4425" s="14"/>
      <c r="D4425" s="16"/>
      <c r="E4425" s="16"/>
      <c r="F4425" s="14"/>
      <c r="G4425" s="14"/>
      <c r="H4425" s="14"/>
      <c r="I4425" s="15"/>
      <c r="J4425" s="77"/>
    </row>
    <row r="4426" spans="1:10" x14ac:dyDescent="0.2">
      <c r="A4426" s="14"/>
      <c r="B4426" s="14"/>
      <c r="C4426" s="14"/>
      <c r="D4426" s="16"/>
      <c r="E4426" s="16"/>
      <c r="F4426" s="14"/>
      <c r="G4426" s="14"/>
      <c r="H4426" s="14"/>
      <c r="I4426" s="15"/>
      <c r="J4426" s="77"/>
    </row>
    <row r="4427" spans="1:10" x14ac:dyDescent="0.2">
      <c r="A4427" s="14"/>
      <c r="B4427" s="14"/>
      <c r="C4427" s="14"/>
      <c r="D4427" s="16"/>
      <c r="E4427" s="16"/>
      <c r="F4427" s="14"/>
      <c r="G4427" s="14"/>
      <c r="H4427" s="14"/>
      <c r="I4427" s="15"/>
      <c r="J4427" s="77"/>
    </row>
    <row r="4428" spans="1:10" x14ac:dyDescent="0.2">
      <c r="A4428" s="14"/>
      <c r="B4428" s="14"/>
      <c r="C4428" s="14"/>
      <c r="D4428" s="16"/>
      <c r="E4428" s="16"/>
      <c r="F4428" s="14"/>
      <c r="G4428" s="14"/>
      <c r="H4428" s="14"/>
      <c r="I4428" s="15"/>
      <c r="J4428" s="77"/>
    </row>
    <row r="4429" spans="1:10" x14ac:dyDescent="0.2">
      <c r="A4429" s="14"/>
      <c r="B4429" s="14"/>
      <c r="C4429" s="14"/>
      <c r="D4429" s="16"/>
      <c r="E4429" s="16"/>
      <c r="F4429" s="14"/>
      <c r="G4429" s="14"/>
      <c r="H4429" s="14"/>
      <c r="I4429" s="15"/>
      <c r="J4429" s="77"/>
    </row>
    <row r="4430" spans="1:10" x14ac:dyDescent="0.2">
      <c r="A4430" s="14"/>
      <c r="B4430" s="14"/>
      <c r="C4430" s="14"/>
      <c r="D4430" s="16"/>
      <c r="E4430" s="16"/>
      <c r="F4430" s="14"/>
      <c r="G4430" s="14"/>
      <c r="H4430" s="14"/>
      <c r="I4430" s="15"/>
      <c r="J4430" s="77"/>
    </row>
    <row r="4431" spans="1:10" x14ac:dyDescent="0.2">
      <c r="A4431" s="14"/>
      <c r="B4431" s="14"/>
      <c r="C4431" s="14"/>
      <c r="D4431" s="16"/>
      <c r="E4431" s="16"/>
      <c r="F4431" s="14"/>
      <c r="G4431" s="14"/>
      <c r="H4431" s="14"/>
      <c r="I4431" s="15"/>
      <c r="J4431" s="77"/>
    </row>
    <row r="4432" spans="1:10" x14ac:dyDescent="0.2">
      <c r="A4432" s="14"/>
      <c r="B4432" s="14"/>
      <c r="C4432" s="14"/>
      <c r="D4432" s="16"/>
      <c r="E4432" s="16"/>
      <c r="F4432" s="14"/>
      <c r="G4432" s="14"/>
      <c r="H4432" s="14"/>
      <c r="I4432" s="15"/>
      <c r="J4432" s="77"/>
    </row>
    <row r="4433" spans="1:10" x14ac:dyDescent="0.2">
      <c r="A4433" s="14"/>
      <c r="B4433" s="14"/>
      <c r="C4433" s="14"/>
      <c r="D4433" s="16"/>
      <c r="E4433" s="16"/>
      <c r="F4433" s="14"/>
      <c r="G4433" s="14"/>
      <c r="H4433" s="14"/>
      <c r="I4433" s="15"/>
      <c r="J4433" s="77"/>
    </row>
    <row r="4434" spans="1:10" x14ac:dyDescent="0.2">
      <c r="A4434" s="14"/>
      <c r="B4434" s="14"/>
      <c r="C4434" s="14"/>
      <c r="D4434" s="16"/>
      <c r="E4434" s="16"/>
      <c r="F4434" s="14"/>
      <c r="G4434" s="14"/>
      <c r="H4434" s="14"/>
      <c r="I4434" s="15"/>
      <c r="J4434" s="77"/>
    </row>
    <row r="4435" spans="1:10" x14ac:dyDescent="0.2">
      <c r="A4435" s="14"/>
      <c r="B4435" s="14"/>
      <c r="C4435" s="14"/>
      <c r="D4435" s="16"/>
      <c r="E4435" s="16"/>
      <c r="F4435" s="14"/>
      <c r="G4435" s="14"/>
      <c r="H4435" s="14"/>
      <c r="I4435" s="15"/>
      <c r="J4435" s="77"/>
    </row>
    <row r="4436" spans="1:10" x14ac:dyDescent="0.2">
      <c r="A4436" s="14"/>
      <c r="B4436" s="14"/>
      <c r="C4436" s="14"/>
      <c r="D4436" s="16"/>
      <c r="E4436" s="16"/>
      <c r="F4436" s="14"/>
      <c r="G4436" s="14"/>
      <c r="H4436" s="14"/>
      <c r="I4436" s="15"/>
      <c r="J4436" s="77"/>
    </row>
    <row r="4437" spans="1:10" x14ac:dyDescent="0.2">
      <c r="A4437" s="14"/>
      <c r="B4437" s="14"/>
      <c r="C4437" s="14"/>
      <c r="D4437" s="16"/>
      <c r="E4437" s="16"/>
      <c r="F4437" s="14"/>
      <c r="G4437" s="14"/>
      <c r="H4437" s="14"/>
      <c r="I4437" s="15"/>
      <c r="J4437" s="77"/>
    </row>
    <row r="4438" spans="1:10" x14ac:dyDescent="0.2">
      <c r="A4438" s="14"/>
      <c r="B4438" s="14"/>
      <c r="C4438" s="14"/>
      <c r="D4438" s="16"/>
      <c r="E4438" s="16"/>
      <c r="F4438" s="14"/>
      <c r="G4438" s="14"/>
      <c r="H4438" s="14"/>
      <c r="I4438" s="15"/>
      <c r="J4438" s="77"/>
    </row>
    <row r="4439" spans="1:10" x14ac:dyDescent="0.2">
      <c r="A4439" s="14"/>
      <c r="B4439" s="14"/>
      <c r="C4439" s="14"/>
      <c r="D4439" s="16"/>
      <c r="E4439" s="16"/>
      <c r="F4439" s="14"/>
      <c r="G4439" s="14"/>
      <c r="H4439" s="14"/>
      <c r="I4439" s="15"/>
      <c r="J4439" s="77"/>
    </row>
    <row r="4440" spans="1:10" x14ac:dyDescent="0.2">
      <c r="A4440" s="14"/>
      <c r="B4440" s="14"/>
      <c r="C4440" s="14"/>
      <c r="D4440" s="16"/>
      <c r="E4440" s="16"/>
      <c r="F4440" s="14"/>
      <c r="G4440" s="14"/>
      <c r="H4440" s="14"/>
      <c r="I4440" s="15"/>
      <c r="J4440" s="77"/>
    </row>
    <row r="4441" spans="1:10" x14ac:dyDescent="0.2">
      <c r="A4441" s="14"/>
      <c r="B4441" s="14"/>
      <c r="C4441" s="14"/>
      <c r="D4441" s="16"/>
      <c r="E4441" s="16"/>
      <c r="F4441" s="14"/>
      <c r="G4441" s="14"/>
      <c r="H4441" s="14"/>
      <c r="I4441" s="15"/>
      <c r="J4441" s="77"/>
    </row>
    <row r="4442" spans="1:10" x14ac:dyDescent="0.2">
      <c r="A4442" s="14"/>
      <c r="B4442" s="14"/>
      <c r="C4442" s="14"/>
      <c r="D4442" s="16"/>
      <c r="E4442" s="16"/>
      <c r="F4442" s="14"/>
      <c r="G4442" s="14"/>
      <c r="H4442" s="14"/>
      <c r="I4442" s="15"/>
      <c r="J4442" s="77"/>
    </row>
    <row r="4443" spans="1:10" x14ac:dyDescent="0.2">
      <c r="A4443" s="14"/>
      <c r="B4443" s="14"/>
      <c r="C4443" s="14"/>
      <c r="D4443" s="16"/>
      <c r="E4443" s="16"/>
      <c r="F4443" s="14"/>
      <c r="G4443" s="14"/>
      <c r="H4443" s="14"/>
      <c r="I4443" s="15"/>
      <c r="J4443" s="77"/>
    </row>
    <row r="4444" spans="1:10" x14ac:dyDescent="0.2">
      <c r="A4444" s="14"/>
      <c r="B4444" s="14"/>
      <c r="C4444" s="14"/>
      <c r="D4444" s="16"/>
      <c r="E4444" s="16"/>
      <c r="F4444" s="14"/>
      <c r="G4444" s="14"/>
      <c r="H4444" s="14"/>
      <c r="I4444" s="15"/>
      <c r="J4444" s="77"/>
    </row>
    <row r="4445" spans="1:10" x14ac:dyDescent="0.2">
      <c r="A4445" s="14"/>
      <c r="B4445" s="14"/>
      <c r="C4445" s="14"/>
      <c r="D4445" s="16"/>
      <c r="E4445" s="16"/>
      <c r="F4445" s="14"/>
      <c r="G4445" s="14"/>
      <c r="H4445" s="14"/>
      <c r="I4445" s="15"/>
      <c r="J4445" s="77"/>
    </row>
    <row r="4446" spans="1:10" x14ac:dyDescent="0.2">
      <c r="A4446" s="14"/>
      <c r="B4446" s="14"/>
      <c r="C4446" s="14"/>
      <c r="D4446" s="16"/>
      <c r="E4446" s="16"/>
      <c r="F4446" s="14"/>
      <c r="G4446" s="14"/>
      <c r="H4446" s="14"/>
      <c r="I4446" s="15"/>
      <c r="J4446" s="77"/>
    </row>
    <row r="4447" spans="1:10" x14ac:dyDescent="0.2">
      <c r="A4447" s="14"/>
      <c r="B4447" s="14"/>
      <c r="C4447" s="14"/>
      <c r="D4447" s="16"/>
      <c r="E4447" s="16"/>
      <c r="F4447" s="14"/>
      <c r="G4447" s="14"/>
      <c r="H4447" s="14"/>
      <c r="I4447" s="15"/>
      <c r="J4447" s="77"/>
    </row>
    <row r="4448" spans="1:10" x14ac:dyDescent="0.2">
      <c r="A4448" s="14"/>
      <c r="B4448" s="14"/>
      <c r="C4448" s="14"/>
      <c r="D4448" s="16"/>
      <c r="E4448" s="16"/>
      <c r="F4448" s="14"/>
      <c r="G4448" s="14"/>
      <c r="H4448" s="14"/>
      <c r="I4448" s="15"/>
      <c r="J4448" s="77"/>
    </row>
    <row r="4449" spans="1:10" x14ac:dyDescent="0.2">
      <c r="A4449" s="14"/>
      <c r="B4449" s="14"/>
      <c r="C4449" s="14"/>
      <c r="D4449" s="16"/>
      <c r="E4449" s="16"/>
      <c r="F4449" s="14"/>
      <c r="G4449" s="14"/>
      <c r="H4449" s="14"/>
      <c r="I4449" s="15"/>
      <c r="J4449" s="77"/>
    </row>
    <row r="4450" spans="1:10" x14ac:dyDescent="0.2">
      <c r="A4450" s="14"/>
      <c r="B4450" s="14"/>
      <c r="C4450" s="14"/>
      <c r="D4450" s="16"/>
      <c r="E4450" s="16"/>
      <c r="F4450" s="14"/>
      <c r="G4450" s="14"/>
      <c r="H4450" s="14"/>
      <c r="I4450" s="15"/>
      <c r="J4450" s="77"/>
    </row>
    <row r="4451" spans="1:10" x14ac:dyDescent="0.2">
      <c r="A4451" s="14"/>
      <c r="B4451" s="14"/>
      <c r="C4451" s="14"/>
      <c r="D4451" s="16"/>
      <c r="E4451" s="16"/>
      <c r="F4451" s="14"/>
      <c r="G4451" s="14"/>
      <c r="H4451" s="14"/>
      <c r="I4451" s="15"/>
      <c r="J4451" s="77"/>
    </row>
    <row r="4452" spans="1:10" x14ac:dyDescent="0.2">
      <c r="A4452" s="14"/>
      <c r="B4452" s="14"/>
      <c r="C4452" s="14"/>
      <c r="D4452" s="16"/>
      <c r="E4452" s="16"/>
      <c r="F4452" s="14"/>
      <c r="G4452" s="14"/>
      <c r="H4452" s="14"/>
      <c r="I4452" s="15"/>
      <c r="J4452" s="77"/>
    </row>
    <row r="4453" spans="1:10" x14ac:dyDescent="0.2">
      <c r="A4453" s="14"/>
      <c r="B4453" s="14"/>
      <c r="C4453" s="14"/>
      <c r="D4453" s="16"/>
      <c r="E4453" s="16"/>
      <c r="F4453" s="14"/>
      <c r="G4453" s="14"/>
      <c r="H4453" s="14"/>
      <c r="I4453" s="15"/>
      <c r="J4453" s="77"/>
    </row>
    <row r="4454" spans="1:10" x14ac:dyDescent="0.2">
      <c r="A4454" s="14"/>
      <c r="B4454" s="14"/>
      <c r="C4454" s="14"/>
      <c r="D4454" s="16"/>
      <c r="E4454" s="16"/>
      <c r="F4454" s="14"/>
      <c r="G4454" s="14"/>
      <c r="H4454" s="14"/>
      <c r="I4454" s="15"/>
      <c r="J4454" s="77"/>
    </row>
    <row r="4455" spans="1:10" x14ac:dyDescent="0.2">
      <c r="A4455" s="14"/>
      <c r="B4455" s="14"/>
      <c r="C4455" s="14"/>
      <c r="D4455" s="16"/>
      <c r="E4455" s="16"/>
      <c r="F4455" s="14"/>
      <c r="G4455" s="14"/>
      <c r="H4455" s="14"/>
      <c r="I4455" s="15"/>
      <c r="J4455" s="77"/>
    </row>
    <row r="4456" spans="1:10" x14ac:dyDescent="0.2">
      <c r="A4456" s="14"/>
      <c r="B4456" s="14"/>
      <c r="C4456" s="14"/>
      <c r="D4456" s="16"/>
      <c r="E4456" s="16"/>
      <c r="F4456" s="14"/>
      <c r="G4456" s="14"/>
      <c r="H4456" s="14"/>
      <c r="I4456" s="15"/>
      <c r="J4456" s="77"/>
    </row>
    <row r="4457" spans="1:10" x14ac:dyDescent="0.2">
      <c r="A4457" s="14"/>
      <c r="B4457" s="14"/>
      <c r="C4457" s="14"/>
      <c r="D4457" s="16"/>
      <c r="E4457" s="16"/>
      <c r="F4457" s="14"/>
      <c r="G4457" s="14"/>
      <c r="H4457" s="14"/>
      <c r="I4457" s="15"/>
      <c r="J4457" s="77"/>
    </row>
    <row r="4458" spans="1:10" x14ac:dyDescent="0.2">
      <c r="A4458" s="14"/>
      <c r="B4458" s="14"/>
      <c r="C4458" s="14"/>
      <c r="D4458" s="16"/>
      <c r="E4458" s="16"/>
      <c r="F4458" s="14"/>
      <c r="G4458" s="14"/>
      <c r="H4458" s="14"/>
      <c r="I4458" s="15"/>
      <c r="J4458" s="77"/>
    </row>
    <row r="4459" spans="1:10" x14ac:dyDescent="0.2">
      <c r="A4459" s="14"/>
      <c r="B4459" s="14"/>
      <c r="C4459" s="14"/>
      <c r="D4459" s="16"/>
      <c r="E4459" s="16"/>
      <c r="F4459" s="14"/>
      <c r="G4459" s="14"/>
      <c r="H4459" s="14"/>
      <c r="I4459" s="15"/>
      <c r="J4459" s="77"/>
    </row>
    <row r="4460" spans="1:10" x14ac:dyDescent="0.2">
      <c r="A4460" s="14"/>
      <c r="B4460" s="14"/>
      <c r="C4460" s="14"/>
      <c r="D4460" s="16"/>
      <c r="E4460" s="16"/>
      <c r="F4460" s="14"/>
      <c r="G4460" s="14"/>
      <c r="H4460" s="14"/>
      <c r="I4460" s="15"/>
      <c r="J4460" s="77"/>
    </row>
    <row r="4461" spans="1:10" x14ac:dyDescent="0.2">
      <c r="A4461" s="14"/>
      <c r="B4461" s="14"/>
      <c r="C4461" s="14"/>
      <c r="D4461" s="16"/>
      <c r="E4461" s="16"/>
      <c r="F4461" s="14"/>
      <c r="G4461" s="14"/>
      <c r="H4461" s="14"/>
      <c r="I4461" s="15"/>
      <c r="J4461" s="77"/>
    </row>
    <row r="4462" spans="1:10" x14ac:dyDescent="0.2">
      <c r="A4462" s="14"/>
      <c r="B4462" s="14"/>
      <c r="C4462" s="14"/>
      <c r="D4462" s="16"/>
      <c r="E4462" s="16"/>
      <c r="F4462" s="14"/>
      <c r="G4462" s="14"/>
      <c r="H4462" s="14"/>
      <c r="I4462" s="15"/>
      <c r="J4462" s="77"/>
    </row>
    <row r="4463" spans="1:10" x14ac:dyDescent="0.2">
      <c r="A4463" s="14"/>
      <c r="B4463" s="14"/>
      <c r="C4463" s="14"/>
      <c r="D4463" s="16"/>
      <c r="E4463" s="16"/>
      <c r="F4463" s="14"/>
      <c r="G4463" s="14"/>
      <c r="H4463" s="14"/>
      <c r="I4463" s="15"/>
      <c r="J4463" s="77"/>
    </row>
    <row r="4464" spans="1:10" x14ac:dyDescent="0.2">
      <c r="A4464" s="14"/>
      <c r="B4464" s="14"/>
      <c r="C4464" s="14"/>
      <c r="D4464" s="16"/>
      <c r="E4464" s="16"/>
      <c r="F4464" s="14"/>
      <c r="G4464" s="14"/>
      <c r="H4464" s="14"/>
      <c r="I4464" s="15"/>
      <c r="J4464" s="77"/>
    </row>
    <row r="4465" spans="1:10" x14ac:dyDescent="0.2">
      <c r="A4465" s="14"/>
      <c r="B4465" s="14"/>
      <c r="C4465" s="14"/>
      <c r="D4465" s="16"/>
      <c r="E4465" s="16"/>
      <c r="F4465" s="14"/>
      <c r="G4465" s="14"/>
      <c r="H4465" s="14"/>
      <c r="I4465" s="15"/>
      <c r="J4465" s="77"/>
    </row>
    <row r="4466" spans="1:10" x14ac:dyDescent="0.2">
      <c r="A4466" s="14"/>
      <c r="B4466" s="14"/>
      <c r="C4466" s="14"/>
      <c r="D4466" s="16"/>
      <c r="E4466" s="16"/>
      <c r="F4466" s="14"/>
      <c r="G4466" s="14"/>
      <c r="H4466" s="14"/>
      <c r="I4466" s="15"/>
      <c r="J4466" s="77"/>
    </row>
    <row r="4467" spans="1:10" x14ac:dyDescent="0.2">
      <c r="A4467" s="14"/>
      <c r="B4467" s="14"/>
      <c r="C4467" s="14"/>
      <c r="D4467" s="16"/>
      <c r="E4467" s="16"/>
      <c r="F4467" s="14"/>
      <c r="G4467" s="14"/>
      <c r="H4467" s="14"/>
      <c r="I4467" s="15"/>
      <c r="J4467" s="77"/>
    </row>
    <row r="4468" spans="1:10" x14ac:dyDescent="0.2">
      <c r="A4468" s="14"/>
      <c r="B4468" s="14"/>
      <c r="C4468" s="14"/>
      <c r="D4468" s="16"/>
      <c r="E4468" s="16"/>
      <c r="F4468" s="14"/>
      <c r="G4468" s="14"/>
      <c r="H4468" s="14"/>
      <c r="I4468" s="15"/>
      <c r="J4468" s="77"/>
    </row>
    <row r="4469" spans="1:10" x14ac:dyDescent="0.2">
      <c r="A4469" s="14"/>
      <c r="B4469" s="14"/>
      <c r="C4469" s="14"/>
      <c r="D4469" s="16"/>
      <c r="E4469" s="16"/>
      <c r="F4469" s="14"/>
      <c r="G4469" s="14"/>
      <c r="H4469" s="14"/>
      <c r="I4469" s="15"/>
      <c r="J4469" s="77"/>
    </row>
    <row r="4470" spans="1:10" x14ac:dyDescent="0.2">
      <c r="A4470" s="14"/>
      <c r="B4470" s="14"/>
      <c r="C4470" s="14"/>
      <c r="D4470" s="16"/>
      <c r="E4470" s="16"/>
      <c r="F4470" s="14"/>
      <c r="G4470" s="14"/>
      <c r="H4470" s="14"/>
      <c r="I4470" s="15"/>
      <c r="J4470" s="77"/>
    </row>
    <row r="4471" spans="1:10" x14ac:dyDescent="0.2">
      <c r="A4471" s="14"/>
      <c r="B4471" s="14"/>
      <c r="C4471" s="14"/>
      <c r="D4471" s="16"/>
      <c r="E4471" s="16"/>
      <c r="F4471" s="14"/>
      <c r="G4471" s="14"/>
      <c r="H4471" s="14"/>
      <c r="I4471" s="15"/>
      <c r="J4471" s="77"/>
    </row>
    <row r="4472" spans="1:10" x14ac:dyDescent="0.2">
      <c r="A4472" s="14"/>
      <c r="B4472" s="14"/>
      <c r="C4472" s="14"/>
      <c r="D4472" s="16"/>
      <c r="E4472" s="16"/>
      <c r="F4472" s="14"/>
      <c r="G4472" s="14"/>
      <c r="H4472" s="14"/>
      <c r="I4472" s="15"/>
      <c r="J4472" s="77"/>
    </row>
    <row r="4473" spans="1:10" x14ac:dyDescent="0.2">
      <c r="A4473" s="14"/>
      <c r="B4473" s="14"/>
      <c r="C4473" s="14"/>
      <c r="D4473" s="16"/>
      <c r="E4473" s="16"/>
      <c r="F4473" s="14"/>
      <c r="G4473" s="14"/>
      <c r="H4473" s="14"/>
      <c r="I4473" s="15"/>
      <c r="J4473" s="77"/>
    </row>
    <row r="4474" spans="1:10" x14ac:dyDescent="0.2">
      <c r="A4474" s="14"/>
      <c r="B4474" s="14"/>
      <c r="C4474" s="14"/>
      <c r="D4474" s="16"/>
      <c r="E4474" s="16"/>
      <c r="F4474" s="14"/>
      <c r="G4474" s="14"/>
      <c r="H4474" s="14"/>
      <c r="I4474" s="15"/>
      <c r="J4474" s="77"/>
    </row>
    <row r="4475" spans="1:10" x14ac:dyDescent="0.2">
      <c r="A4475" s="14"/>
      <c r="B4475" s="14"/>
      <c r="C4475" s="14"/>
      <c r="D4475" s="16"/>
      <c r="E4475" s="16"/>
      <c r="F4475" s="14"/>
      <c r="G4475" s="14"/>
      <c r="H4475" s="14"/>
      <c r="I4475" s="15"/>
      <c r="J4475" s="77"/>
    </row>
    <row r="4476" spans="1:10" x14ac:dyDescent="0.2">
      <c r="A4476" s="14"/>
      <c r="B4476" s="14"/>
      <c r="C4476" s="14"/>
      <c r="D4476" s="16"/>
      <c r="E4476" s="16"/>
      <c r="F4476" s="14"/>
      <c r="G4476" s="14"/>
      <c r="H4476" s="14"/>
      <c r="I4476" s="15"/>
      <c r="J4476" s="77"/>
    </row>
    <row r="4477" spans="1:10" x14ac:dyDescent="0.2">
      <c r="A4477" s="14"/>
      <c r="B4477" s="14"/>
      <c r="C4477" s="14"/>
      <c r="D4477" s="16"/>
      <c r="E4477" s="16"/>
      <c r="F4477" s="14"/>
      <c r="G4477" s="14"/>
      <c r="H4477" s="14"/>
      <c r="I4477" s="15"/>
      <c r="J4477" s="77"/>
    </row>
    <row r="4478" spans="1:10" x14ac:dyDescent="0.2">
      <c r="A4478" s="14"/>
      <c r="B4478" s="14"/>
      <c r="C4478" s="14"/>
      <c r="D4478" s="16"/>
      <c r="E4478" s="16"/>
      <c r="F4478" s="14"/>
      <c r="G4478" s="14"/>
      <c r="H4478" s="14"/>
      <c r="I4478" s="15"/>
      <c r="J4478" s="77"/>
    </row>
    <row r="4479" spans="1:10" x14ac:dyDescent="0.2">
      <c r="A4479" s="14"/>
      <c r="B4479" s="14"/>
      <c r="C4479" s="14"/>
      <c r="D4479" s="16"/>
      <c r="E4479" s="16"/>
      <c r="F4479" s="14"/>
      <c r="G4479" s="14"/>
      <c r="H4479" s="14"/>
      <c r="I4479" s="15"/>
      <c r="J4479" s="77"/>
    </row>
    <row r="4480" spans="1:10" x14ac:dyDescent="0.2">
      <c r="A4480" s="14"/>
      <c r="B4480" s="14"/>
      <c r="C4480" s="14"/>
      <c r="D4480" s="16"/>
      <c r="E4480" s="16"/>
      <c r="F4480" s="14"/>
      <c r="G4480" s="14"/>
      <c r="H4480" s="14"/>
      <c r="I4480" s="15"/>
      <c r="J4480" s="77"/>
    </row>
    <row r="4481" spans="1:10" x14ac:dyDescent="0.2">
      <c r="A4481" s="14"/>
      <c r="B4481" s="14"/>
      <c r="C4481" s="14"/>
      <c r="D4481" s="16"/>
      <c r="E4481" s="16"/>
      <c r="F4481" s="14"/>
      <c r="G4481" s="14"/>
      <c r="H4481" s="14"/>
      <c r="I4481" s="15"/>
      <c r="J4481" s="77"/>
    </row>
    <row r="4482" spans="1:10" x14ac:dyDescent="0.2">
      <c r="A4482" s="14"/>
      <c r="B4482" s="14"/>
      <c r="C4482" s="14"/>
      <c r="D4482" s="16"/>
      <c r="E4482" s="16"/>
      <c r="F4482" s="14"/>
      <c r="G4482" s="14"/>
      <c r="H4482" s="14"/>
      <c r="I4482" s="15"/>
      <c r="J4482" s="77"/>
    </row>
    <row r="4483" spans="1:10" x14ac:dyDescent="0.2">
      <c r="A4483" s="14"/>
      <c r="B4483" s="14"/>
      <c r="C4483" s="14"/>
      <c r="D4483" s="16"/>
      <c r="E4483" s="16"/>
      <c r="F4483" s="14"/>
      <c r="G4483" s="14"/>
      <c r="H4483" s="14"/>
      <c r="I4483" s="15"/>
      <c r="J4483" s="77"/>
    </row>
    <row r="4484" spans="1:10" x14ac:dyDescent="0.2">
      <c r="A4484" s="14"/>
      <c r="B4484" s="14"/>
      <c r="C4484" s="14"/>
      <c r="D4484" s="16"/>
      <c r="E4484" s="16"/>
      <c r="F4484" s="14"/>
      <c r="G4484" s="14"/>
      <c r="H4484" s="14"/>
      <c r="I4484" s="15"/>
      <c r="J4484" s="77"/>
    </row>
    <row r="4485" spans="1:10" x14ac:dyDescent="0.2">
      <c r="A4485" s="14"/>
      <c r="B4485" s="14"/>
      <c r="C4485" s="14"/>
      <c r="D4485" s="16"/>
      <c r="E4485" s="16"/>
      <c r="F4485" s="14"/>
      <c r="G4485" s="14"/>
      <c r="H4485" s="14"/>
      <c r="I4485" s="15"/>
      <c r="J4485" s="77"/>
    </row>
    <row r="4486" spans="1:10" x14ac:dyDescent="0.2">
      <c r="A4486" s="14"/>
      <c r="B4486" s="14"/>
      <c r="C4486" s="14"/>
      <c r="D4486" s="16"/>
      <c r="E4486" s="16"/>
      <c r="F4486" s="14"/>
      <c r="G4486" s="14"/>
      <c r="H4486" s="14"/>
      <c r="I4486" s="15"/>
      <c r="J4486" s="77"/>
    </row>
    <row r="4487" spans="1:10" x14ac:dyDescent="0.2">
      <c r="A4487" s="14"/>
      <c r="B4487" s="14"/>
      <c r="C4487" s="14"/>
      <c r="D4487" s="16"/>
      <c r="E4487" s="16"/>
      <c r="F4487" s="14"/>
      <c r="G4487" s="14"/>
      <c r="H4487" s="14"/>
      <c r="I4487" s="15"/>
      <c r="J4487" s="77"/>
    </row>
    <row r="4488" spans="1:10" x14ac:dyDescent="0.2">
      <c r="A4488" s="14"/>
      <c r="B4488" s="14"/>
      <c r="C4488" s="14"/>
      <c r="D4488" s="16"/>
      <c r="E4488" s="16"/>
      <c r="F4488" s="14"/>
      <c r="G4488" s="14"/>
      <c r="H4488" s="14"/>
      <c r="I4488" s="15"/>
      <c r="J4488" s="77"/>
    </row>
    <row r="4489" spans="1:10" x14ac:dyDescent="0.2">
      <c r="A4489" s="14"/>
      <c r="B4489" s="14"/>
      <c r="C4489" s="14"/>
      <c r="D4489" s="16"/>
      <c r="E4489" s="16"/>
      <c r="F4489" s="14"/>
      <c r="G4489" s="14"/>
      <c r="H4489" s="14"/>
      <c r="I4489" s="15"/>
      <c r="J4489" s="77"/>
    </row>
    <row r="4490" spans="1:10" x14ac:dyDescent="0.2">
      <c r="A4490" s="14"/>
      <c r="B4490" s="14"/>
      <c r="C4490" s="14"/>
      <c r="D4490" s="16"/>
      <c r="E4490" s="16"/>
      <c r="F4490" s="14"/>
      <c r="G4490" s="14"/>
      <c r="H4490" s="14"/>
      <c r="I4490" s="15"/>
      <c r="J4490" s="77"/>
    </row>
    <row r="4491" spans="1:10" x14ac:dyDescent="0.2">
      <c r="A4491" s="14"/>
      <c r="B4491" s="14"/>
      <c r="C4491" s="14"/>
      <c r="D4491" s="16"/>
      <c r="E4491" s="16"/>
      <c r="F4491" s="14"/>
      <c r="G4491" s="14"/>
      <c r="H4491" s="14"/>
      <c r="I4491" s="15"/>
      <c r="J4491" s="77"/>
    </row>
    <row r="4492" spans="1:10" x14ac:dyDescent="0.2">
      <c r="A4492" s="14"/>
      <c r="B4492" s="14"/>
      <c r="C4492" s="14"/>
      <c r="D4492" s="16"/>
      <c r="E4492" s="16"/>
      <c r="F4492" s="14"/>
      <c r="G4492" s="14"/>
      <c r="H4492" s="14"/>
      <c r="I4492" s="15"/>
      <c r="J4492" s="77"/>
    </row>
    <row r="4493" spans="1:10" x14ac:dyDescent="0.2">
      <c r="A4493" s="14"/>
      <c r="B4493" s="14"/>
      <c r="C4493" s="14"/>
      <c r="D4493" s="16"/>
      <c r="E4493" s="16"/>
      <c r="F4493" s="14"/>
      <c r="G4493" s="14"/>
      <c r="H4493" s="14"/>
      <c r="I4493" s="15"/>
      <c r="J4493" s="77"/>
    </row>
    <row r="4494" spans="1:10" x14ac:dyDescent="0.2">
      <c r="A4494" s="14"/>
      <c r="B4494" s="14"/>
      <c r="C4494" s="14"/>
      <c r="D4494" s="16"/>
      <c r="E4494" s="16"/>
      <c r="F4494" s="14"/>
      <c r="G4494" s="14"/>
      <c r="H4494" s="14"/>
      <c r="I4494" s="15"/>
      <c r="J4494" s="77"/>
    </row>
    <row r="4495" spans="1:10" x14ac:dyDescent="0.2">
      <c r="A4495" s="14"/>
      <c r="B4495" s="14"/>
      <c r="C4495" s="14"/>
      <c r="D4495" s="16"/>
      <c r="E4495" s="16"/>
      <c r="F4495" s="14"/>
      <c r="G4495" s="14"/>
      <c r="H4495" s="14"/>
      <c r="I4495" s="15"/>
      <c r="J4495" s="77"/>
    </row>
    <row r="4496" spans="1:10"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sheetData>
  <dataConsolidate/>
  <mergeCells count="5">
    <mergeCell ref="A100:H100"/>
    <mergeCell ref="I101:J101"/>
    <mergeCell ref="I100:J100"/>
    <mergeCell ref="A101:H101"/>
    <mergeCell ref="A105:J105"/>
  </mergeCells>
  <phoneticPr fontId="1" type="noConversion"/>
  <conditionalFormatting sqref="A264:G265 A272:J277 A107:J263">
    <cfRule type="expression" dxfId="80" priority="15" stopIfTrue="1">
      <formula>$A107&lt;&gt;""</formula>
    </cfRule>
  </conditionalFormatting>
  <conditionalFormatting sqref="A267:G271">
    <cfRule type="expression" dxfId="79" priority="11" stopIfTrue="1">
      <formula>$A267&lt;&gt;""</formula>
    </cfRule>
  </conditionalFormatting>
  <conditionalFormatting sqref="A839:H840">
    <cfRule type="expression" dxfId="78" priority="104" stopIfTrue="1">
      <formula>$A839&lt;&gt;""</formula>
    </cfRule>
  </conditionalFormatting>
  <conditionalFormatting sqref="A266:J266 A278:A286">
    <cfRule type="expression" dxfId="77" priority="51" stopIfTrue="1">
      <formula>$A266&lt;&gt;""</formula>
    </cfRule>
  </conditionalFormatting>
  <conditionalFormatting sqref="A287:J4727">
    <cfRule type="expression" dxfId="76" priority="26" stopIfTrue="1">
      <formula>$A287&lt;&gt;""</formula>
    </cfRule>
  </conditionalFormatting>
  <conditionalFormatting sqref="B416:E416">
    <cfRule type="expression" dxfId="75" priority="122" stopIfTrue="1">
      <formula>$A416&lt;&gt;""</formula>
    </cfRule>
  </conditionalFormatting>
  <conditionalFormatting sqref="B418:E418 H418:I418 B419:I420 B421:E426 H421:I426">
    <cfRule type="expression" dxfId="74" priority="82" stopIfTrue="1">
      <formula>$A418&lt;&gt;""</formula>
    </cfRule>
  </conditionalFormatting>
  <conditionalFormatting sqref="B428:E428 H428:I428">
    <cfRule type="expression" dxfId="73" priority="73" stopIfTrue="1">
      <formula>$A428&lt;&gt;""</formula>
    </cfRule>
  </conditionalFormatting>
  <conditionalFormatting sqref="B546:E546">
    <cfRule type="expression" dxfId="72" priority="145" stopIfTrue="1">
      <formula>$A546&lt;&gt;""</formula>
    </cfRule>
  </conditionalFormatting>
  <conditionalFormatting sqref="B837:E837">
    <cfRule type="expression" dxfId="71" priority="191" stopIfTrue="1">
      <formula>$A837&lt;&gt;""</formula>
    </cfRule>
  </conditionalFormatting>
  <conditionalFormatting sqref="B841:E841">
    <cfRule type="expression" dxfId="70" priority="247" stopIfTrue="1">
      <formula>$A841&lt;&gt;""</formula>
    </cfRule>
  </conditionalFormatting>
  <conditionalFormatting sqref="B858:E863">
    <cfRule type="expression" dxfId="69" priority="237" stopIfTrue="1">
      <formula>$A858&lt;&gt;""</formula>
    </cfRule>
  </conditionalFormatting>
  <conditionalFormatting sqref="B865:E875">
    <cfRule type="expression" dxfId="68" priority="105" stopIfTrue="1">
      <formula>$A865&lt;&gt;""</formula>
    </cfRule>
  </conditionalFormatting>
  <conditionalFormatting sqref="B879:E879">
    <cfRule type="expression" dxfId="67" priority="131" stopIfTrue="1">
      <formula>$A879&lt;&gt;""</formula>
    </cfRule>
  </conditionalFormatting>
  <conditionalFormatting sqref="B980:E987 I980:J997">
    <cfRule type="expression" dxfId="66" priority="181" stopIfTrue="1">
      <formula>$A980&lt;&gt;""</formula>
    </cfRule>
  </conditionalFormatting>
  <conditionalFormatting sqref="B1020:E1028">
    <cfRule type="expression" dxfId="65" priority="216" stopIfTrue="1">
      <formula>$A1020&lt;&gt;""</formula>
    </cfRule>
  </conditionalFormatting>
  <conditionalFormatting sqref="B1030:E1053">
    <cfRule type="expression" dxfId="64" priority="95" stopIfTrue="1">
      <formula>$A1030&lt;&gt;""</formula>
    </cfRule>
  </conditionalFormatting>
  <conditionalFormatting sqref="B1087:E1090">
    <cfRule type="expression" dxfId="63" priority="112" stopIfTrue="1">
      <formula>$A1087&lt;&gt;""</formula>
    </cfRule>
  </conditionalFormatting>
  <conditionalFormatting sqref="B1092:E1094">
    <cfRule type="expression" dxfId="62" priority="317" stopIfTrue="1">
      <formula>$A1092&lt;&gt;""</formula>
    </cfRule>
  </conditionalFormatting>
  <conditionalFormatting sqref="B1096:E1106">
    <cfRule type="expression" dxfId="61" priority="136" stopIfTrue="1">
      <formula>$A1096&lt;&gt;""</formula>
    </cfRule>
  </conditionalFormatting>
  <conditionalFormatting sqref="B1120:E1131">
    <cfRule type="expression" dxfId="60" priority="174" stopIfTrue="1">
      <formula>$A1120&lt;&gt;""</formula>
    </cfRule>
  </conditionalFormatting>
  <conditionalFormatting sqref="B1139:E1177">
    <cfRule type="expression" dxfId="59" priority="211" stopIfTrue="1">
      <formula>$A1139&lt;&gt;""</formula>
    </cfRule>
  </conditionalFormatting>
  <conditionalFormatting sqref="B1180:E1185">
    <cfRule type="expression" dxfId="58" priority="281" stopIfTrue="1">
      <formula>$A1180&lt;&gt;""</formula>
    </cfRule>
  </conditionalFormatting>
  <conditionalFormatting sqref="B278:F283 I278:J283 B284:J284 B285:F286 I285:J286">
    <cfRule type="expression" dxfId="57" priority="44" stopIfTrue="1">
      <formula>$A278&lt;&gt;""</formula>
    </cfRule>
  </conditionalFormatting>
  <conditionalFormatting sqref="B794:H809">
    <cfRule type="expression" dxfId="56" priority="277" stopIfTrue="1">
      <formula>$A794&lt;&gt;""</formula>
    </cfRule>
  </conditionalFormatting>
  <conditionalFormatting sqref="B999:H1001 B1002:E1015 H1002:H1015">
    <cfRule type="expression" dxfId="55" priority="206" stopIfTrue="1">
      <formula>$A999&lt;&gt;""</formula>
    </cfRule>
  </conditionalFormatting>
  <conditionalFormatting sqref="B1017:H1019">
    <cfRule type="expression" dxfId="54" priority="101" stopIfTrue="1">
      <formula>$A1017&lt;&gt;""</formula>
    </cfRule>
  </conditionalFormatting>
  <conditionalFormatting sqref="B1091:H1091">
    <cfRule type="expression" dxfId="53" priority="347" stopIfTrue="1">
      <formula>$A1091&lt;&gt;""</formula>
    </cfRule>
  </conditionalFormatting>
  <conditionalFormatting sqref="B1107:H1112">
    <cfRule type="expression" dxfId="52" priority="75" stopIfTrue="1">
      <formula>$A1107&lt;&gt;""</formula>
    </cfRule>
  </conditionalFormatting>
  <conditionalFormatting sqref="B1137:H1138">
    <cfRule type="expression" dxfId="51" priority="254" stopIfTrue="1">
      <formula>$A1137&lt;&gt;""</formula>
    </cfRule>
  </conditionalFormatting>
  <conditionalFormatting sqref="B372:I415">
    <cfRule type="expression" dxfId="50" priority="314" stopIfTrue="1">
      <formula>$A372&lt;&gt;""</formula>
    </cfRule>
  </conditionalFormatting>
  <conditionalFormatting sqref="B417:I417">
    <cfRule type="expression" dxfId="49" priority="80" stopIfTrue="1">
      <formula>$A417&lt;&gt;""</formula>
    </cfRule>
  </conditionalFormatting>
  <conditionalFormatting sqref="B864:I864">
    <cfRule type="expression" dxfId="48" priority="205" stopIfTrue="1">
      <formula>$A864&lt;&gt;""</formula>
    </cfRule>
  </conditionalFormatting>
  <conditionalFormatting sqref="B876:I878">
    <cfRule type="expression" dxfId="47" priority="74" stopIfTrue="1">
      <formula>$A876&lt;&gt;""</formula>
    </cfRule>
  </conditionalFormatting>
  <conditionalFormatting sqref="B880:I884">
    <cfRule type="expression" dxfId="46" priority="76" stopIfTrue="1">
      <formula>$A880&lt;&gt;""</formula>
    </cfRule>
  </conditionalFormatting>
  <conditionalFormatting sqref="B998:I998 I999:I1015">
    <cfRule type="expression" dxfId="45" priority="209" stopIfTrue="1">
      <formula>$A998&lt;&gt;""</formula>
    </cfRule>
  </conditionalFormatting>
  <conditionalFormatting sqref="B1095:I1095">
    <cfRule type="expression" dxfId="44" priority="204" stopIfTrue="1">
      <formula>$A1095&lt;&gt;""</formula>
    </cfRule>
  </conditionalFormatting>
  <conditionalFormatting sqref="B219:J229 B231:J233">
    <cfRule type="expression" dxfId="43" priority="319" stopIfTrue="1">
      <formula>$A219&lt;&gt;""</formula>
    </cfRule>
  </conditionalFormatting>
  <conditionalFormatting sqref="B326:J352">
    <cfRule type="expression" dxfId="42" priority="60" stopIfTrue="1">
      <formula>$A326&lt;&gt;""</formula>
    </cfRule>
  </conditionalFormatting>
  <conditionalFormatting sqref="B780:J781">
    <cfRule type="expression" dxfId="41" priority="275" stopIfTrue="1">
      <formula>$A780&lt;&gt;""</formula>
    </cfRule>
  </conditionalFormatting>
  <conditionalFormatting sqref="B854:J857">
    <cfRule type="expression" dxfId="40" priority="65" stopIfTrue="1">
      <formula>$A854&lt;&gt;""</formula>
    </cfRule>
  </conditionalFormatting>
  <conditionalFormatting sqref="B885:J979">
    <cfRule type="expression" dxfId="39" priority="91" stopIfTrue="1">
      <formula>$A885&lt;&gt;""</formula>
    </cfRule>
  </conditionalFormatting>
  <conditionalFormatting sqref="B1133:J1133">
    <cfRule type="expression" dxfId="38" priority="256" stopIfTrue="1">
      <formula>$A1133&lt;&gt;""</formula>
    </cfRule>
  </conditionalFormatting>
  <conditionalFormatting sqref="B1188:J4101">
    <cfRule type="expression" dxfId="37" priority="100" stopIfTrue="1">
      <formula>$A1188&lt;&gt;""</formula>
    </cfRule>
  </conditionalFormatting>
  <conditionalFormatting sqref="F273:F275">
    <cfRule type="expression" dxfId="36" priority="42">
      <formula>$A1027&lt;&gt;""</formula>
    </cfRule>
  </conditionalFormatting>
  <conditionalFormatting sqref="F858:H858">
    <cfRule type="expression" dxfId="35" priority="338" stopIfTrue="1">
      <formula>$A858&lt;&gt;""</formula>
    </cfRule>
  </conditionalFormatting>
  <conditionalFormatting sqref="F982:H987">
    <cfRule type="expression" dxfId="34" priority="180" stopIfTrue="1">
      <formula>$A982&lt;&gt;""</formula>
    </cfRule>
  </conditionalFormatting>
  <conditionalFormatting sqref="G273:H274">
    <cfRule type="expression" dxfId="33" priority="43">
      <formula>$A1027&lt;&gt;""</formula>
    </cfRule>
  </conditionalFormatting>
  <conditionalFormatting sqref="G275:H275">
    <cfRule type="expression" dxfId="32" priority="37">
      <formula>$A1027&lt;&gt;""</formula>
    </cfRule>
  </conditionalFormatting>
  <conditionalFormatting sqref="G276:H276">
    <cfRule type="expression" dxfId="31" priority="35">
      <formula>$A1030&lt;&gt;""</formula>
    </cfRule>
    <cfRule type="expression" dxfId="30" priority="36">
      <formula>$A1025&lt;&gt;""</formula>
    </cfRule>
  </conditionalFormatting>
  <conditionalFormatting sqref="G278:H283">
    <cfRule type="expression" dxfId="29" priority="5">
      <formula>$A1021&lt;&gt;""</formula>
    </cfRule>
    <cfRule type="expression" dxfId="28" priority="6">
      <formula>$A278&lt;&gt;""</formula>
    </cfRule>
  </conditionalFormatting>
  <conditionalFormatting sqref="G285:H286">
    <cfRule type="expression" dxfId="27" priority="1">
      <formula>$A1028&lt;&gt;""</formula>
    </cfRule>
    <cfRule type="expression" dxfId="26" priority="2">
      <formula>$A285&lt;&gt;""</formula>
    </cfRule>
  </conditionalFormatting>
  <conditionalFormatting sqref="H161">
    <cfRule type="expression" dxfId="25" priority="188" stopIfTrue="1">
      <formula>$A161&lt;&gt;""</formula>
    </cfRule>
  </conditionalFormatting>
  <conditionalFormatting sqref="H264:H265">
    <cfRule type="expression" dxfId="24" priority="16">
      <formula>$A264&lt;&gt;""</formula>
    </cfRule>
  </conditionalFormatting>
  <conditionalFormatting sqref="H267:H271">
    <cfRule type="expression" dxfId="23" priority="12">
      <formula>$A267&lt;&gt;""</formula>
    </cfRule>
  </conditionalFormatting>
  <conditionalFormatting sqref="H859:H863">
    <cfRule type="expression" dxfId="22" priority="239" stopIfTrue="1">
      <formula>$A859&lt;&gt;""</formula>
    </cfRule>
  </conditionalFormatting>
  <conditionalFormatting sqref="H981">
    <cfRule type="expression" dxfId="21" priority="250" stopIfTrue="1">
      <formula>$A981&lt;&gt;""</formula>
    </cfRule>
  </conditionalFormatting>
  <conditionalFormatting sqref="H1020:H1028">
    <cfRule type="expression" dxfId="20" priority="218" stopIfTrue="1">
      <formula>$A1020&lt;&gt;""</formula>
    </cfRule>
  </conditionalFormatting>
  <conditionalFormatting sqref="H1030:H1053">
    <cfRule type="expression" dxfId="19" priority="97" stopIfTrue="1">
      <formula>$A1030&lt;&gt;""</formula>
    </cfRule>
  </conditionalFormatting>
  <conditionalFormatting sqref="H1092:H1094">
    <cfRule type="expression" dxfId="18" priority="316" stopIfTrue="1">
      <formula>$A1092&lt;&gt;""</formula>
    </cfRule>
  </conditionalFormatting>
  <conditionalFormatting sqref="H1096:H1106">
    <cfRule type="expression" dxfId="17" priority="77" stopIfTrue="1">
      <formula>$A1096&lt;&gt;""</formula>
    </cfRule>
  </conditionalFormatting>
  <conditionalFormatting sqref="H1139">
    <cfRule type="expression" dxfId="16" priority="213" stopIfTrue="1">
      <formula>$A1139&lt;&gt;""</formula>
    </cfRule>
  </conditionalFormatting>
  <conditionalFormatting sqref="H1180:H1185">
    <cfRule type="expression" dxfId="15" priority="283" stopIfTrue="1">
      <formula>$A1180&lt;&gt;""</formula>
    </cfRule>
  </conditionalFormatting>
  <conditionalFormatting sqref="H416:I416">
    <cfRule type="expression" dxfId="14" priority="124" stopIfTrue="1">
      <formula>$A416&lt;&gt;""</formula>
    </cfRule>
  </conditionalFormatting>
  <conditionalFormatting sqref="H865:I875">
    <cfRule type="expression" dxfId="13" priority="108" stopIfTrue="1">
      <formula>$A865&lt;&gt;""</formula>
    </cfRule>
  </conditionalFormatting>
  <conditionalFormatting sqref="H879:I879">
    <cfRule type="expression" dxfId="12" priority="134" stopIfTrue="1">
      <formula>$A879&lt;&gt;""</formula>
    </cfRule>
  </conditionalFormatting>
  <conditionalFormatting sqref="H837:J837">
    <cfRule type="expression" dxfId="11" priority="190" stopIfTrue="1">
      <formula>$A837&lt;&gt;""</formula>
    </cfRule>
  </conditionalFormatting>
  <conditionalFormatting sqref="H1087:J1090">
    <cfRule type="expression" dxfId="10" priority="113" stopIfTrue="1">
      <formula>$A1087&lt;&gt;""</formula>
    </cfRule>
  </conditionalFormatting>
  <conditionalFormatting sqref="H1120:J1131">
    <cfRule type="expression" dxfId="9" priority="72" stopIfTrue="1">
      <formula>$A1120&lt;&gt;""</formula>
    </cfRule>
  </conditionalFormatting>
  <conditionalFormatting sqref="I280">
    <cfRule type="expression" dxfId="8" priority="47" stopIfTrue="1">
      <formula>$A280&lt;&gt;""</formula>
    </cfRule>
  </conditionalFormatting>
  <conditionalFormatting sqref="I1096:I1112">
    <cfRule type="expression" dxfId="7" priority="140" stopIfTrue="1">
      <formula>$A1096&lt;&gt;""</formula>
    </cfRule>
  </conditionalFormatting>
  <conditionalFormatting sqref="I162:J162 J372:J430 B427:I427 B429:I430 B538:E538 H538:J538 H546:J546 B553:E553 H553:J553 I782:J809 B838:H838 I838:J853 H841:H853 B842:G853 I858:J863 F980:H980 B988:H997 J998:J1015 B1029:H1029 B1054:H1086 I1091:J1094 J1095:J1112 F1140:H1174 F1175:J1177 B1178:H1179">
    <cfRule type="expression" dxfId="6" priority="348" stopIfTrue="1">
      <formula>$A162&lt;&gt;""</formula>
    </cfRule>
  </conditionalFormatting>
  <conditionalFormatting sqref="I264:J265">
    <cfRule type="expression" dxfId="5" priority="29" stopIfTrue="1">
      <formula>$A264&lt;&gt;""</formula>
    </cfRule>
  </conditionalFormatting>
  <conditionalFormatting sqref="I267:J271">
    <cfRule type="expression" dxfId="4" priority="34" stopIfTrue="1">
      <formula>$A267&lt;&gt;""</formula>
    </cfRule>
  </conditionalFormatting>
  <conditionalFormatting sqref="I1017:J1086">
    <cfRule type="expression" dxfId="3" priority="220" stopIfTrue="1">
      <formula>$A1017&lt;&gt;""</formula>
    </cfRule>
  </conditionalFormatting>
  <conditionalFormatting sqref="I1137:J1174">
    <cfRule type="expression" dxfId="2" priority="215" stopIfTrue="1">
      <formula>$A1137&lt;&gt;""</formula>
    </cfRule>
  </conditionalFormatting>
  <conditionalFormatting sqref="I1178:J1185">
    <cfRule type="expression" dxfId="1" priority="313" stopIfTrue="1">
      <formula>$A1178&lt;&gt;""</formula>
    </cfRule>
  </conditionalFormatting>
  <conditionalFormatting sqref="J864:J884">
    <cfRule type="expression" dxfId="0" priority="340" stopIfTrue="1">
      <formula>$A864&lt;&gt;""</formula>
    </cfRule>
  </conditionalFormatting>
  <dataValidations count="6">
    <dataValidation type="date" allowBlank="1" showInputMessage="1" showErrorMessage="1" sqref="D102:E102 D4728:E65263 D106:E106" xr:uid="{F5059AEA-A0D8-4B20-9D3C-8B76D9C427E6}">
      <formula1>42370</formula1>
      <formula2>42735</formula2>
    </dataValidation>
    <dataValidation type="list" allowBlank="1" sqref="F217" xr:uid="{8E125F14-B0D6-4CED-B612-F523F970417E}">
      <formula1>$E$96:$E$99</formula1>
    </dataValidation>
    <dataValidation allowBlank="1" sqref="G284 G287:G4727 G107:G277" xr:uid="{B36265DD-F5DD-4F0A-AD93-4A0388363C0B}"/>
    <dataValidation type="list" allowBlank="1" sqref="F107:F4727" xr:uid="{255B499D-B3E6-47A9-A857-DBFE56F071D9}">
      <formula1>$F$96:$F$99</formula1>
    </dataValidation>
    <dataValidation type="list" allowBlank="1" showInputMessage="1" showErrorMessage="1" sqref="A107:A4727" xr:uid="{540C0DA9-E9CD-4805-B659-E67C1C32B21C}">
      <formula1>OFFSET($A$1,0,0,$B$3,1)</formula1>
    </dataValidation>
    <dataValidation type="list" allowBlank="1" showInputMessage="1" showErrorMessage="1" errorTitle="Chyba !" error="zadajte (vyberte zo zoznamu) platný analytický kód podľa nápovedy k bunke I104" sqref="J107:J9727"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horizontalDpi="4294967293"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109375" defaultRowHeight="10.199999999999999" x14ac:dyDescent="0.2"/>
  <cols>
    <col min="1" max="1" width="9.5546875" style="179" bestFit="1" customWidth="1"/>
    <col min="2" max="2" width="46.109375" style="180" bestFit="1" customWidth="1"/>
    <col min="3" max="3" width="15.44140625" style="180" bestFit="1" customWidth="1"/>
    <col min="4" max="4" width="20.5546875" style="180" customWidth="1"/>
    <col min="5" max="5" width="21" style="180" bestFit="1" customWidth="1"/>
    <col min="6" max="6" width="6.109375" style="180" bestFit="1" customWidth="1"/>
    <col min="7" max="7" width="22.88671875" style="180" customWidth="1"/>
    <col min="8" max="8" width="23.5546875" style="180" customWidth="1"/>
    <col min="9" max="9" width="26.88671875" style="180" customWidth="1"/>
    <col min="10" max="10" width="19" style="180" customWidth="1"/>
    <col min="11" max="11" width="19.88671875" style="180" bestFit="1" customWidth="1"/>
    <col min="12" max="12" width="14.44140625" style="181" customWidth="1"/>
    <col min="13" max="14" width="24.88671875" style="180" bestFit="1" customWidth="1"/>
    <col min="15" max="15" width="24.44140625" style="180" bestFit="1" customWidth="1"/>
    <col min="16" max="16" width="24.88671875" style="180" bestFit="1" customWidth="1"/>
    <col min="17" max="16384" width="9.109375" style="180"/>
  </cols>
  <sheetData>
    <row r="1" spans="1:18" s="212" customFormat="1" ht="19.5" customHeight="1" x14ac:dyDescent="0.25">
      <c r="A1" s="162" t="s">
        <v>413</v>
      </c>
      <c r="B1" s="163" t="s">
        <v>414</v>
      </c>
      <c r="C1" s="163" t="s">
        <v>415</v>
      </c>
      <c r="D1" s="163" t="s">
        <v>416</v>
      </c>
      <c r="E1" s="163" t="s">
        <v>417</v>
      </c>
      <c r="F1" s="163" t="s">
        <v>418</v>
      </c>
      <c r="G1" s="163" t="s">
        <v>419</v>
      </c>
      <c r="H1" s="163" t="s">
        <v>420</v>
      </c>
      <c r="I1" s="163" t="s">
        <v>421</v>
      </c>
      <c r="J1" s="163" t="s">
        <v>422</v>
      </c>
      <c r="K1" s="163" t="s">
        <v>423</v>
      </c>
      <c r="L1" s="164" t="s">
        <v>424</v>
      </c>
      <c r="M1" s="274" t="s">
        <v>425</v>
      </c>
      <c r="N1" s="274" t="s">
        <v>426</v>
      </c>
      <c r="O1" s="274" t="s">
        <v>427</v>
      </c>
      <c r="P1" s="274" t="s">
        <v>428</v>
      </c>
    </row>
    <row r="2" spans="1:18" s="213" customFormat="1" x14ac:dyDescent="0.2">
      <c r="A2" s="198" t="s">
        <v>447</v>
      </c>
      <c r="B2" s="199" t="s">
        <v>448</v>
      </c>
      <c r="C2" s="200" t="s">
        <v>429</v>
      </c>
      <c r="D2" s="199" t="s">
        <v>449</v>
      </c>
      <c r="E2" s="199" t="s">
        <v>436</v>
      </c>
      <c r="F2" s="199" t="s">
        <v>450</v>
      </c>
      <c r="G2" s="265" t="s">
        <v>451</v>
      </c>
      <c r="H2" s="265" t="s">
        <v>452</v>
      </c>
      <c r="I2" s="275" t="s">
        <v>453</v>
      </c>
      <c r="J2" s="199" t="s">
        <v>433</v>
      </c>
      <c r="K2" s="275" t="s">
        <v>453</v>
      </c>
      <c r="L2" s="201">
        <v>421908868248</v>
      </c>
      <c r="M2" s="199" t="s">
        <v>454</v>
      </c>
      <c r="N2" s="199"/>
      <c r="O2" s="199"/>
      <c r="P2" s="199"/>
      <c r="R2" s="276" t="str">
        <f t="shared" ref="R2:R41" si="0">A2</f>
        <v>30787009</v>
      </c>
    </row>
    <row r="3" spans="1:18" s="213" customFormat="1" ht="20.399999999999999" x14ac:dyDescent="0.2">
      <c r="A3" s="198" t="s">
        <v>455</v>
      </c>
      <c r="B3" s="199" t="s">
        <v>456</v>
      </c>
      <c r="C3" s="200" t="s">
        <v>429</v>
      </c>
      <c r="D3" s="199" t="s">
        <v>457</v>
      </c>
      <c r="E3" s="199" t="s">
        <v>458</v>
      </c>
      <c r="F3" s="199" t="s">
        <v>459</v>
      </c>
      <c r="G3" s="265" t="s">
        <v>460</v>
      </c>
      <c r="H3" s="265" t="s">
        <v>461</v>
      </c>
      <c r="I3" s="275" t="s">
        <v>462</v>
      </c>
      <c r="J3" s="199" t="s">
        <v>463</v>
      </c>
      <c r="K3" s="275" t="s">
        <v>464</v>
      </c>
      <c r="L3" s="201">
        <v>421919188236</v>
      </c>
      <c r="M3" s="199" t="s">
        <v>465</v>
      </c>
      <c r="N3" s="199"/>
      <c r="O3" s="200"/>
      <c r="P3" s="199"/>
      <c r="R3" s="276" t="str">
        <f t="shared" si="0"/>
        <v>00631655</v>
      </c>
    </row>
    <row r="4" spans="1:18" s="213" customFormat="1" x14ac:dyDescent="0.2">
      <c r="A4" s="198" t="s">
        <v>466</v>
      </c>
      <c r="B4" s="199" t="s">
        <v>467</v>
      </c>
      <c r="C4" s="200" t="s">
        <v>429</v>
      </c>
      <c r="D4" s="199" t="s">
        <v>468</v>
      </c>
      <c r="E4" s="199" t="s">
        <v>436</v>
      </c>
      <c r="F4" s="199" t="s">
        <v>469</v>
      </c>
      <c r="G4" s="265" t="s">
        <v>470</v>
      </c>
      <c r="H4" s="265" t="s">
        <v>471</v>
      </c>
      <c r="I4" s="275" t="s">
        <v>472</v>
      </c>
      <c r="J4" s="199" t="s">
        <v>433</v>
      </c>
      <c r="K4" s="275" t="s">
        <v>472</v>
      </c>
      <c r="L4" s="201">
        <v>421905948422</v>
      </c>
      <c r="M4" s="199" t="s">
        <v>473</v>
      </c>
      <c r="N4" s="199"/>
      <c r="O4" s="199"/>
      <c r="P4" s="199"/>
      <c r="R4" s="276" t="str">
        <f t="shared" si="0"/>
        <v>42019541</v>
      </c>
    </row>
    <row r="5" spans="1:18" s="213" customFormat="1" x14ac:dyDescent="0.2">
      <c r="A5" s="198" t="s">
        <v>474</v>
      </c>
      <c r="B5" s="199" t="s">
        <v>475</v>
      </c>
      <c r="C5" s="200" t="s">
        <v>429</v>
      </c>
      <c r="D5" s="199" t="s">
        <v>476</v>
      </c>
      <c r="E5" s="199" t="s">
        <v>441</v>
      </c>
      <c r="F5" s="199" t="s">
        <v>442</v>
      </c>
      <c r="G5" s="265" t="s">
        <v>477</v>
      </c>
      <c r="H5" s="265" t="s">
        <v>478</v>
      </c>
      <c r="I5" s="275" t="s">
        <v>479</v>
      </c>
      <c r="J5" s="199" t="s">
        <v>433</v>
      </c>
      <c r="K5" s="275" t="s">
        <v>479</v>
      </c>
      <c r="L5" s="201">
        <v>421915184709</v>
      </c>
      <c r="M5" s="199" t="s">
        <v>480</v>
      </c>
      <c r="N5" s="199"/>
      <c r="O5" s="199"/>
      <c r="P5" s="199"/>
      <c r="R5" s="276" t="str">
        <f t="shared" si="0"/>
        <v>30810108</v>
      </c>
    </row>
    <row r="6" spans="1:18" s="213" customFormat="1" x14ac:dyDescent="0.2">
      <c r="A6" s="198" t="s">
        <v>481</v>
      </c>
      <c r="B6" s="199" t="s">
        <v>482</v>
      </c>
      <c r="C6" s="200" t="s">
        <v>429</v>
      </c>
      <c r="D6" s="199" t="s">
        <v>483</v>
      </c>
      <c r="E6" s="199" t="s">
        <v>436</v>
      </c>
      <c r="F6" s="199" t="s">
        <v>484</v>
      </c>
      <c r="G6" s="265" t="s">
        <v>485</v>
      </c>
      <c r="H6" s="265" t="s">
        <v>486</v>
      </c>
      <c r="I6" s="275" t="s">
        <v>487</v>
      </c>
      <c r="J6" s="199" t="s">
        <v>433</v>
      </c>
      <c r="K6" s="275" t="s">
        <v>1402</v>
      </c>
      <c r="L6" s="201">
        <v>421908965156</v>
      </c>
      <c r="M6" s="199" t="s">
        <v>488</v>
      </c>
      <c r="N6" s="199"/>
      <c r="O6" s="199"/>
      <c r="P6" s="199"/>
      <c r="R6" s="276" t="str">
        <f t="shared" si="0"/>
        <v>30842069</v>
      </c>
    </row>
    <row r="7" spans="1:18" s="213" customFormat="1" x14ac:dyDescent="0.2">
      <c r="A7" s="198" t="s">
        <v>489</v>
      </c>
      <c r="B7" s="199" t="s">
        <v>490</v>
      </c>
      <c r="C7" s="200" t="s">
        <v>429</v>
      </c>
      <c r="D7" s="199" t="s">
        <v>1392</v>
      </c>
      <c r="E7" s="199" t="s">
        <v>1393</v>
      </c>
      <c r="F7" s="199" t="s">
        <v>1394</v>
      </c>
      <c r="G7" s="265" t="s">
        <v>491</v>
      </c>
      <c r="H7" s="265" t="s">
        <v>492</v>
      </c>
      <c r="I7" s="275" t="s">
        <v>493</v>
      </c>
      <c r="J7" s="199" t="s">
        <v>431</v>
      </c>
      <c r="K7" s="275" t="s">
        <v>494</v>
      </c>
      <c r="L7" s="201">
        <v>421905998953</v>
      </c>
      <c r="M7" s="199" t="s">
        <v>495</v>
      </c>
      <c r="N7" s="199"/>
      <c r="O7" s="199"/>
      <c r="P7" s="199"/>
      <c r="R7" s="276" t="str">
        <f t="shared" si="0"/>
        <v>31749852</v>
      </c>
    </row>
    <row r="8" spans="1:18" s="213" customFormat="1" x14ac:dyDescent="0.2">
      <c r="A8" s="198" t="s">
        <v>496</v>
      </c>
      <c r="B8" s="199" t="s">
        <v>497</v>
      </c>
      <c r="C8" s="200" t="s">
        <v>429</v>
      </c>
      <c r="D8" s="199" t="s">
        <v>483</v>
      </c>
      <c r="E8" s="199" t="s">
        <v>436</v>
      </c>
      <c r="F8" s="199" t="s">
        <v>484</v>
      </c>
      <c r="G8" s="265" t="s">
        <v>498</v>
      </c>
      <c r="H8" s="265" t="s">
        <v>499</v>
      </c>
      <c r="I8" s="275" t="s">
        <v>500</v>
      </c>
      <c r="J8" s="199" t="s">
        <v>433</v>
      </c>
      <c r="K8" s="275" t="s">
        <v>1403</v>
      </c>
      <c r="L8" s="201" t="s">
        <v>1404</v>
      </c>
      <c r="M8" s="199" t="s">
        <v>501</v>
      </c>
      <c r="N8" s="199"/>
      <c r="O8" s="200"/>
      <c r="P8" s="199"/>
      <c r="R8" s="276" t="str">
        <f t="shared" si="0"/>
        <v>30844711</v>
      </c>
    </row>
    <row r="9" spans="1:18" s="213" customFormat="1" x14ac:dyDescent="0.2">
      <c r="A9" s="198" t="s">
        <v>502</v>
      </c>
      <c r="B9" s="199" t="s">
        <v>503</v>
      </c>
      <c r="C9" s="200" t="s">
        <v>429</v>
      </c>
      <c r="D9" s="199" t="s">
        <v>504</v>
      </c>
      <c r="E9" s="199" t="s">
        <v>443</v>
      </c>
      <c r="F9" s="199" t="s">
        <v>505</v>
      </c>
      <c r="G9" s="265" t="s">
        <v>506</v>
      </c>
      <c r="H9" s="265" t="s">
        <v>507</v>
      </c>
      <c r="I9" s="275" t="s">
        <v>508</v>
      </c>
      <c r="J9" s="199" t="s">
        <v>433</v>
      </c>
      <c r="K9" s="275" t="s">
        <v>508</v>
      </c>
      <c r="L9" s="201">
        <v>421911361044</v>
      </c>
      <c r="M9" s="199" t="s">
        <v>509</v>
      </c>
      <c r="N9" s="199"/>
      <c r="O9" s="200"/>
      <c r="P9" s="199"/>
      <c r="R9" s="276" t="str">
        <f t="shared" si="0"/>
        <v>31940668</v>
      </c>
    </row>
    <row r="10" spans="1:18" s="213" customFormat="1" x14ac:dyDescent="0.2">
      <c r="A10" s="198" t="s">
        <v>510</v>
      </c>
      <c r="B10" s="199" t="s">
        <v>511</v>
      </c>
      <c r="C10" s="200" t="s">
        <v>429</v>
      </c>
      <c r="D10" s="199" t="s">
        <v>512</v>
      </c>
      <c r="E10" s="199" t="s">
        <v>513</v>
      </c>
      <c r="F10" s="199" t="s">
        <v>514</v>
      </c>
      <c r="G10" s="265" t="s">
        <v>515</v>
      </c>
      <c r="H10" s="265" t="s">
        <v>516</v>
      </c>
      <c r="I10" s="275" t="s">
        <v>517</v>
      </c>
      <c r="J10" s="199" t="s">
        <v>433</v>
      </c>
      <c r="K10" s="275" t="s">
        <v>518</v>
      </c>
      <c r="L10" s="201">
        <v>421903403105</v>
      </c>
      <c r="M10" s="199" t="s">
        <v>519</v>
      </c>
      <c r="N10" s="199"/>
      <c r="O10" s="200"/>
      <c r="P10" s="199"/>
      <c r="R10" s="276" t="str">
        <f t="shared" si="0"/>
        <v>31824021</v>
      </c>
    </row>
    <row r="11" spans="1:18" x14ac:dyDescent="0.2">
      <c r="A11" s="198" t="s">
        <v>521</v>
      </c>
      <c r="B11" s="199" t="s">
        <v>522</v>
      </c>
      <c r="C11" s="200" t="s">
        <v>429</v>
      </c>
      <c r="D11" s="199" t="s">
        <v>523</v>
      </c>
      <c r="E11" s="199" t="s">
        <v>524</v>
      </c>
      <c r="F11" s="199" t="s">
        <v>525</v>
      </c>
      <c r="G11" s="265" t="s">
        <v>526</v>
      </c>
      <c r="H11" s="265" t="s">
        <v>527</v>
      </c>
      <c r="I11" s="275" t="s">
        <v>1405</v>
      </c>
      <c r="J11" s="199" t="s">
        <v>433</v>
      </c>
      <c r="K11" s="275" t="s">
        <v>528</v>
      </c>
      <c r="L11" s="201">
        <v>421905162424</v>
      </c>
      <c r="M11" s="199" t="s">
        <v>529</v>
      </c>
      <c r="N11" s="199"/>
      <c r="O11" s="200"/>
      <c r="P11" s="199"/>
      <c r="Q11" s="213"/>
      <c r="R11" s="276" t="str">
        <f t="shared" si="0"/>
        <v>30811686</v>
      </c>
    </row>
    <row r="12" spans="1:18" ht="20.399999999999999" x14ac:dyDescent="0.2">
      <c r="A12" s="198" t="s">
        <v>530</v>
      </c>
      <c r="B12" s="199" t="s">
        <v>531</v>
      </c>
      <c r="C12" s="200" t="s">
        <v>429</v>
      </c>
      <c r="D12" s="199" t="s">
        <v>1395</v>
      </c>
      <c r="E12" s="199" t="s">
        <v>441</v>
      </c>
      <c r="F12" s="199" t="s">
        <v>442</v>
      </c>
      <c r="G12" s="265" t="s">
        <v>532</v>
      </c>
      <c r="H12" s="265" t="s">
        <v>533</v>
      </c>
      <c r="I12" s="275" t="s">
        <v>534</v>
      </c>
      <c r="J12" s="199" t="s">
        <v>433</v>
      </c>
      <c r="K12" s="275" t="s">
        <v>1406</v>
      </c>
      <c r="L12" s="201" t="s">
        <v>1407</v>
      </c>
      <c r="M12" s="199" t="s">
        <v>535</v>
      </c>
      <c r="N12" s="199"/>
      <c r="O12" s="199"/>
      <c r="P12" s="199"/>
      <c r="Q12" s="213"/>
      <c r="R12" s="276" t="str">
        <f t="shared" si="0"/>
        <v>30814910</v>
      </c>
    </row>
    <row r="13" spans="1:18" x14ac:dyDescent="0.2">
      <c r="A13" s="198" t="s">
        <v>1408</v>
      </c>
      <c r="B13" s="199" t="s">
        <v>1409</v>
      </c>
      <c r="C13" s="200" t="s">
        <v>429</v>
      </c>
      <c r="D13" s="199" t="s">
        <v>536</v>
      </c>
      <c r="E13" s="199" t="s">
        <v>438</v>
      </c>
      <c r="F13" s="199" t="s">
        <v>537</v>
      </c>
      <c r="G13" s="265" t="s">
        <v>1410</v>
      </c>
      <c r="H13" s="265" t="s">
        <v>1411</v>
      </c>
      <c r="I13" s="275" t="s">
        <v>1412</v>
      </c>
      <c r="J13" s="199" t="s">
        <v>433</v>
      </c>
      <c r="K13" s="275" t="s">
        <v>1413</v>
      </c>
      <c r="L13" s="201">
        <v>421907696186</v>
      </c>
      <c r="M13" s="199" t="s">
        <v>1414</v>
      </c>
      <c r="N13" s="199"/>
      <c r="O13" s="200"/>
      <c r="P13" s="199"/>
      <c r="Q13" s="213"/>
      <c r="R13" s="276" t="str">
        <f t="shared" si="0"/>
        <v>17316731</v>
      </c>
    </row>
    <row r="14" spans="1:18" x14ac:dyDescent="0.2">
      <c r="A14" s="198" t="s">
        <v>1415</v>
      </c>
      <c r="B14" s="199" t="s">
        <v>1416</v>
      </c>
      <c r="C14" s="200" t="s">
        <v>429</v>
      </c>
      <c r="D14" s="199" t="s">
        <v>1417</v>
      </c>
      <c r="E14" s="199" t="s">
        <v>1418</v>
      </c>
      <c r="F14" s="199" t="s">
        <v>1419</v>
      </c>
      <c r="G14" s="265" t="s">
        <v>1420</v>
      </c>
      <c r="H14" s="265" t="s">
        <v>1421</v>
      </c>
      <c r="I14" s="275" t="s">
        <v>1422</v>
      </c>
      <c r="J14" s="199" t="s">
        <v>431</v>
      </c>
      <c r="K14" s="275" t="s">
        <v>1422</v>
      </c>
      <c r="L14" s="201">
        <v>421907253794</v>
      </c>
      <c r="M14" s="199" t="s">
        <v>1423</v>
      </c>
      <c r="N14" s="199"/>
      <c r="O14" s="200"/>
      <c r="P14" s="199"/>
      <c r="Q14" s="213"/>
      <c r="R14" s="276" t="str">
        <f t="shared" si="0"/>
        <v>30841798</v>
      </c>
    </row>
    <row r="15" spans="1:18" x14ac:dyDescent="0.2">
      <c r="A15" s="198" t="s">
        <v>538</v>
      </c>
      <c r="B15" s="199" t="s">
        <v>539</v>
      </c>
      <c r="C15" s="200" t="s">
        <v>429</v>
      </c>
      <c r="D15" s="199" t="s">
        <v>483</v>
      </c>
      <c r="E15" s="199" t="s">
        <v>436</v>
      </c>
      <c r="F15" s="199" t="s">
        <v>537</v>
      </c>
      <c r="G15" s="265" t="s">
        <v>540</v>
      </c>
      <c r="H15" s="265" t="s">
        <v>541</v>
      </c>
      <c r="I15" s="275" t="s">
        <v>542</v>
      </c>
      <c r="J15" s="199" t="s">
        <v>433</v>
      </c>
      <c r="K15" s="275" t="s">
        <v>543</v>
      </c>
      <c r="L15" s="201">
        <v>421905294239</v>
      </c>
      <c r="M15" s="199" t="s">
        <v>544</v>
      </c>
      <c r="N15" s="200"/>
      <c r="O15" s="200"/>
      <c r="P15" s="200"/>
      <c r="Q15" s="213"/>
      <c r="R15" s="276" t="str">
        <f t="shared" si="0"/>
        <v>30844568</v>
      </c>
    </row>
    <row r="16" spans="1:18" x14ac:dyDescent="0.2">
      <c r="A16" s="198" t="s">
        <v>545</v>
      </c>
      <c r="B16" s="199" t="s">
        <v>546</v>
      </c>
      <c r="C16" s="200" t="s">
        <v>429</v>
      </c>
      <c r="D16" s="199" t="s">
        <v>536</v>
      </c>
      <c r="E16" s="199" t="s">
        <v>436</v>
      </c>
      <c r="F16" s="199" t="s">
        <v>537</v>
      </c>
      <c r="G16" s="265" t="s">
        <v>547</v>
      </c>
      <c r="H16" s="265" t="s">
        <v>548</v>
      </c>
      <c r="I16" s="275" t="s">
        <v>549</v>
      </c>
      <c r="J16" s="199" t="s">
        <v>433</v>
      </c>
      <c r="K16" s="275" t="s">
        <v>550</v>
      </c>
      <c r="L16" s="201">
        <v>421905504810</v>
      </c>
      <c r="M16" s="199" t="s">
        <v>551</v>
      </c>
      <c r="N16" s="199"/>
      <c r="O16" s="200"/>
      <c r="P16" s="199"/>
      <c r="Q16" s="213"/>
      <c r="R16" s="276" t="str">
        <f t="shared" si="0"/>
        <v>17315166</v>
      </c>
    </row>
    <row r="17" spans="1:18" x14ac:dyDescent="0.2">
      <c r="A17" s="198" t="s">
        <v>552</v>
      </c>
      <c r="B17" s="199" t="s">
        <v>553</v>
      </c>
      <c r="C17" s="200" t="s">
        <v>429</v>
      </c>
      <c r="D17" s="199" t="s">
        <v>554</v>
      </c>
      <c r="E17" s="199" t="s">
        <v>436</v>
      </c>
      <c r="F17" s="199" t="s">
        <v>555</v>
      </c>
      <c r="G17" s="265" t="s">
        <v>556</v>
      </c>
      <c r="H17" s="265" t="s">
        <v>557</v>
      </c>
      <c r="I17" s="275" t="s">
        <v>558</v>
      </c>
      <c r="J17" s="199" t="s">
        <v>433</v>
      </c>
      <c r="K17" s="275" t="s">
        <v>559</v>
      </c>
      <c r="L17" s="201">
        <v>421949246786</v>
      </c>
      <c r="M17" s="199" t="s">
        <v>560</v>
      </c>
      <c r="N17" s="199"/>
      <c r="O17" s="199" t="s">
        <v>1424</v>
      </c>
      <c r="P17" s="199"/>
      <c r="Q17" s="213"/>
      <c r="R17" s="276" t="str">
        <f t="shared" si="0"/>
        <v>31744621</v>
      </c>
    </row>
    <row r="18" spans="1:18" x14ac:dyDescent="0.2">
      <c r="A18" s="198" t="s">
        <v>561</v>
      </c>
      <c r="B18" s="199" t="s">
        <v>562</v>
      </c>
      <c r="C18" s="200" t="s">
        <v>429</v>
      </c>
      <c r="D18" s="199" t="s">
        <v>563</v>
      </c>
      <c r="E18" s="199" t="s">
        <v>436</v>
      </c>
      <c r="F18" s="199" t="s">
        <v>564</v>
      </c>
      <c r="G18" s="265" t="s">
        <v>565</v>
      </c>
      <c r="H18" s="265" t="s">
        <v>566</v>
      </c>
      <c r="I18" s="275" t="s">
        <v>567</v>
      </c>
      <c r="J18" s="199" t="s">
        <v>433</v>
      </c>
      <c r="K18" s="275" t="s">
        <v>567</v>
      </c>
      <c r="L18" s="201">
        <v>421903421644</v>
      </c>
      <c r="M18" s="199" t="s">
        <v>568</v>
      </c>
      <c r="N18" s="199"/>
      <c r="O18" s="199"/>
      <c r="P18" s="199"/>
      <c r="Q18" s="213"/>
      <c r="R18" s="276" t="str">
        <f t="shared" si="0"/>
        <v>36064742</v>
      </c>
    </row>
    <row r="19" spans="1:18" x14ac:dyDescent="0.2">
      <c r="A19" s="198" t="s">
        <v>569</v>
      </c>
      <c r="B19" s="199" t="s">
        <v>570</v>
      </c>
      <c r="C19" s="200" t="s">
        <v>429</v>
      </c>
      <c r="D19" s="199" t="s">
        <v>571</v>
      </c>
      <c r="E19" s="199" t="s">
        <v>436</v>
      </c>
      <c r="F19" s="199" t="s">
        <v>572</v>
      </c>
      <c r="G19" s="265" t="s">
        <v>573</v>
      </c>
      <c r="H19" s="265" t="s">
        <v>574</v>
      </c>
      <c r="I19" s="275" t="s">
        <v>575</v>
      </c>
      <c r="J19" s="199" t="s">
        <v>576</v>
      </c>
      <c r="K19" s="275" t="s">
        <v>577</v>
      </c>
      <c r="L19" s="201">
        <v>421903446366</v>
      </c>
      <c r="M19" s="199" t="s">
        <v>578</v>
      </c>
      <c r="N19" s="199"/>
      <c r="O19" s="199"/>
      <c r="P19" s="199" t="s">
        <v>1425</v>
      </c>
      <c r="Q19" s="213"/>
      <c r="R19" s="276" t="str">
        <f t="shared" si="0"/>
        <v>50284363</v>
      </c>
    </row>
    <row r="20" spans="1:18" x14ac:dyDescent="0.2">
      <c r="A20" s="198" t="s">
        <v>579</v>
      </c>
      <c r="B20" s="199" t="s">
        <v>580</v>
      </c>
      <c r="C20" s="200" t="s">
        <v>429</v>
      </c>
      <c r="D20" s="199" t="s">
        <v>483</v>
      </c>
      <c r="E20" s="199" t="s">
        <v>436</v>
      </c>
      <c r="F20" s="199" t="s">
        <v>537</v>
      </c>
      <c r="G20" s="265" t="s">
        <v>581</v>
      </c>
      <c r="H20" s="265" t="s">
        <v>582</v>
      </c>
      <c r="I20" s="275" t="s">
        <v>1396</v>
      </c>
      <c r="J20" s="199" t="s">
        <v>861</v>
      </c>
      <c r="K20" s="275" t="s">
        <v>583</v>
      </c>
      <c r="L20" s="201">
        <v>421915177492</v>
      </c>
      <c r="M20" s="199" t="s">
        <v>584</v>
      </c>
      <c r="N20" s="199"/>
      <c r="O20" s="200"/>
      <c r="P20" s="200"/>
      <c r="Q20" s="213"/>
      <c r="R20" s="276" t="str">
        <f t="shared" si="0"/>
        <v>00688321</v>
      </c>
    </row>
    <row r="21" spans="1:18" x14ac:dyDescent="0.2">
      <c r="A21" s="198" t="s">
        <v>585</v>
      </c>
      <c r="B21" s="199" t="s">
        <v>586</v>
      </c>
      <c r="C21" s="200" t="s">
        <v>429</v>
      </c>
      <c r="D21" s="199" t="s">
        <v>587</v>
      </c>
      <c r="E21" s="199" t="s">
        <v>434</v>
      </c>
      <c r="F21" s="199" t="s">
        <v>435</v>
      </c>
      <c r="G21" s="265" t="s">
        <v>588</v>
      </c>
      <c r="H21" s="265" t="s">
        <v>1426</v>
      </c>
      <c r="I21" s="275" t="s">
        <v>589</v>
      </c>
      <c r="J21" s="199" t="s">
        <v>520</v>
      </c>
      <c r="K21" s="275" t="s">
        <v>589</v>
      </c>
      <c r="L21" s="201">
        <v>421905380634</v>
      </c>
      <c r="M21" s="199" t="s">
        <v>590</v>
      </c>
      <c r="N21" s="199"/>
      <c r="O21" s="199"/>
      <c r="P21" s="199" t="s">
        <v>1427</v>
      </c>
      <c r="Q21" s="213"/>
      <c r="R21" s="276" t="str">
        <f t="shared" si="0"/>
        <v>54041368</v>
      </c>
    </row>
    <row r="22" spans="1:18" x14ac:dyDescent="0.2">
      <c r="A22" s="198" t="s">
        <v>591</v>
      </c>
      <c r="B22" s="199" t="s">
        <v>592</v>
      </c>
      <c r="C22" s="200" t="s">
        <v>429</v>
      </c>
      <c r="D22" s="199" t="s">
        <v>483</v>
      </c>
      <c r="E22" s="199" t="s">
        <v>436</v>
      </c>
      <c r="F22" s="199" t="s">
        <v>537</v>
      </c>
      <c r="G22" s="265" t="s">
        <v>593</v>
      </c>
      <c r="H22" s="265" t="s">
        <v>594</v>
      </c>
      <c r="I22" s="275" t="s">
        <v>595</v>
      </c>
      <c r="J22" s="199" t="s">
        <v>431</v>
      </c>
      <c r="K22" s="275" t="s">
        <v>596</v>
      </c>
      <c r="L22" s="201">
        <v>421907100191</v>
      </c>
      <c r="M22" s="199" t="s">
        <v>597</v>
      </c>
      <c r="N22" s="199"/>
      <c r="O22" s="200"/>
      <c r="P22" s="199"/>
      <c r="Q22" s="213"/>
      <c r="R22" s="276" t="str">
        <f t="shared" si="0"/>
        <v>31787801</v>
      </c>
    </row>
    <row r="23" spans="1:18" x14ac:dyDescent="0.2">
      <c r="A23" s="198" t="s">
        <v>598</v>
      </c>
      <c r="B23" s="199" t="s">
        <v>599</v>
      </c>
      <c r="C23" s="200" t="s">
        <v>429</v>
      </c>
      <c r="D23" s="199" t="s">
        <v>483</v>
      </c>
      <c r="E23" s="199" t="s">
        <v>436</v>
      </c>
      <c r="F23" s="199" t="s">
        <v>537</v>
      </c>
      <c r="G23" s="265" t="s">
        <v>600</v>
      </c>
      <c r="H23" s="265" t="s">
        <v>601</v>
      </c>
      <c r="I23" s="275" t="s">
        <v>602</v>
      </c>
      <c r="J23" s="199" t="s">
        <v>433</v>
      </c>
      <c r="K23" s="275" t="s">
        <v>603</v>
      </c>
      <c r="L23" s="201">
        <v>421905659739</v>
      </c>
      <c r="M23" s="199" t="s">
        <v>604</v>
      </c>
      <c r="N23" s="200"/>
      <c r="O23" s="200"/>
      <c r="P23" s="200"/>
      <c r="Q23" s="213"/>
      <c r="R23" s="276" t="str">
        <f t="shared" si="0"/>
        <v>50434101</v>
      </c>
    </row>
    <row r="24" spans="1:18" x14ac:dyDescent="0.2">
      <c r="A24" s="198" t="s">
        <v>605</v>
      </c>
      <c r="B24" s="199" t="s">
        <v>606</v>
      </c>
      <c r="C24" s="200" t="s">
        <v>429</v>
      </c>
      <c r="D24" s="199" t="s">
        <v>607</v>
      </c>
      <c r="E24" s="199" t="s">
        <v>436</v>
      </c>
      <c r="F24" s="199" t="s">
        <v>608</v>
      </c>
      <c r="G24" s="265" t="s">
        <v>609</v>
      </c>
      <c r="H24" s="265" t="s">
        <v>610</v>
      </c>
      <c r="I24" s="275" t="s">
        <v>611</v>
      </c>
      <c r="J24" s="199" t="s">
        <v>433</v>
      </c>
      <c r="K24" s="275" t="s">
        <v>611</v>
      </c>
      <c r="L24" s="201">
        <v>421905620961</v>
      </c>
      <c r="M24" s="199" t="s">
        <v>612</v>
      </c>
      <c r="N24" s="199"/>
      <c r="O24" s="199"/>
      <c r="P24" s="199"/>
      <c r="Q24" s="213"/>
      <c r="R24" s="276" t="str">
        <f t="shared" si="0"/>
        <v>30853427</v>
      </c>
    </row>
    <row r="25" spans="1:18" x14ac:dyDescent="0.2">
      <c r="A25" s="198" t="s">
        <v>613</v>
      </c>
      <c r="B25" s="199" t="s">
        <v>614</v>
      </c>
      <c r="C25" s="200" t="s">
        <v>429</v>
      </c>
      <c r="D25" s="199" t="s">
        <v>615</v>
      </c>
      <c r="E25" s="199" t="s">
        <v>616</v>
      </c>
      <c r="F25" s="199" t="s">
        <v>617</v>
      </c>
      <c r="G25" s="265" t="s">
        <v>618</v>
      </c>
      <c r="H25" s="265" t="s">
        <v>619</v>
      </c>
      <c r="I25" s="275" t="s">
        <v>620</v>
      </c>
      <c r="J25" s="199" t="s">
        <v>433</v>
      </c>
      <c r="K25" s="275" t="s">
        <v>621</v>
      </c>
      <c r="L25" s="201">
        <v>421905601243</v>
      </c>
      <c r="M25" s="199" t="s">
        <v>622</v>
      </c>
      <c r="N25" s="199"/>
      <c r="O25" s="199"/>
      <c r="P25" s="199"/>
      <c r="Q25" s="213"/>
      <c r="R25" s="276" t="str">
        <f t="shared" si="0"/>
        <v>30813883</v>
      </c>
    </row>
    <row r="26" spans="1:18" x14ac:dyDescent="0.2">
      <c r="A26" s="198" t="s">
        <v>623</v>
      </c>
      <c r="B26" s="199" t="s">
        <v>624</v>
      </c>
      <c r="C26" s="200" t="s">
        <v>429</v>
      </c>
      <c r="D26" s="199" t="s">
        <v>625</v>
      </c>
      <c r="E26" s="199" t="s">
        <v>436</v>
      </c>
      <c r="F26" s="199" t="s">
        <v>432</v>
      </c>
      <c r="G26" s="265" t="s">
        <v>626</v>
      </c>
      <c r="H26" s="265" t="s">
        <v>627</v>
      </c>
      <c r="I26" s="275" t="s">
        <v>628</v>
      </c>
      <c r="J26" s="199" t="s">
        <v>433</v>
      </c>
      <c r="K26" s="275" t="s">
        <v>628</v>
      </c>
      <c r="L26" s="201">
        <v>421903584555</v>
      </c>
      <c r="M26" s="199" t="s">
        <v>629</v>
      </c>
      <c r="N26" s="199"/>
      <c r="O26" s="199"/>
      <c r="P26" s="199"/>
      <c r="Q26" s="213"/>
      <c r="R26" s="276" t="str">
        <f t="shared" si="0"/>
        <v>34057587</v>
      </c>
    </row>
    <row r="27" spans="1:18" x14ac:dyDescent="0.2">
      <c r="A27" s="198" t="s">
        <v>1428</v>
      </c>
      <c r="B27" s="199" t="s">
        <v>1429</v>
      </c>
      <c r="C27" s="200" t="s">
        <v>429</v>
      </c>
      <c r="D27" s="199" t="s">
        <v>483</v>
      </c>
      <c r="E27" s="199" t="s">
        <v>438</v>
      </c>
      <c r="F27" s="199" t="s">
        <v>537</v>
      </c>
      <c r="G27" s="265" t="s">
        <v>1430</v>
      </c>
      <c r="H27" s="265" t="s">
        <v>1431</v>
      </c>
      <c r="I27" s="275" t="s">
        <v>1432</v>
      </c>
      <c r="J27" s="199" t="s">
        <v>433</v>
      </c>
      <c r="K27" s="275" t="s">
        <v>1432</v>
      </c>
      <c r="L27" s="201">
        <v>421917800004</v>
      </c>
      <c r="M27" s="199" t="s">
        <v>1433</v>
      </c>
      <c r="N27" s="199"/>
      <c r="O27" s="200"/>
      <c r="P27" s="199"/>
      <c r="Q27" s="213"/>
      <c r="R27" s="276" t="str">
        <f t="shared" si="0"/>
        <v>30806887</v>
      </c>
    </row>
    <row r="28" spans="1:18" x14ac:dyDescent="0.2">
      <c r="A28" s="198" t="s">
        <v>630</v>
      </c>
      <c r="B28" s="199" t="s">
        <v>631</v>
      </c>
      <c r="C28" s="200" t="s">
        <v>429</v>
      </c>
      <c r="D28" s="199" t="s">
        <v>632</v>
      </c>
      <c r="E28" s="199" t="s">
        <v>436</v>
      </c>
      <c r="F28" s="199" t="s">
        <v>439</v>
      </c>
      <c r="G28" s="265" t="s">
        <v>633</v>
      </c>
      <c r="H28" s="265" t="s">
        <v>634</v>
      </c>
      <c r="I28" s="275" t="s">
        <v>635</v>
      </c>
      <c r="J28" s="199" t="s">
        <v>433</v>
      </c>
      <c r="K28" s="275" t="s">
        <v>635</v>
      </c>
      <c r="L28" s="201">
        <v>421905297832</v>
      </c>
      <c r="M28" s="199" t="s">
        <v>636</v>
      </c>
      <c r="N28" s="199"/>
      <c r="O28" s="199"/>
      <c r="P28" s="199"/>
      <c r="Q28" s="213"/>
      <c r="R28" s="276" t="str">
        <f t="shared" si="0"/>
        <v>36068764</v>
      </c>
    </row>
    <row r="29" spans="1:18" x14ac:dyDescent="0.2">
      <c r="A29" s="198" t="s">
        <v>637</v>
      </c>
      <c r="B29" s="199" t="s">
        <v>638</v>
      </c>
      <c r="C29" s="200" t="s">
        <v>429</v>
      </c>
      <c r="D29" s="199" t="s">
        <v>639</v>
      </c>
      <c r="E29" s="199" t="s">
        <v>436</v>
      </c>
      <c r="F29" s="199" t="s">
        <v>640</v>
      </c>
      <c r="G29" s="265" t="s">
        <v>1397</v>
      </c>
      <c r="H29" s="265" t="s">
        <v>1398</v>
      </c>
      <c r="I29" s="275" t="s">
        <v>641</v>
      </c>
      <c r="J29" s="199" t="s">
        <v>433</v>
      </c>
      <c r="K29" s="275" t="s">
        <v>642</v>
      </c>
      <c r="L29" s="201">
        <v>421911977728</v>
      </c>
      <c r="M29" s="199" t="s">
        <v>643</v>
      </c>
      <c r="N29" s="199"/>
      <c r="O29" s="199"/>
      <c r="P29" s="199"/>
      <c r="Q29" s="213"/>
      <c r="R29" s="276" t="str">
        <f t="shared" si="0"/>
        <v>30851459</v>
      </c>
    </row>
    <row r="30" spans="1:18" x14ac:dyDescent="0.2">
      <c r="A30" s="198" t="s">
        <v>644</v>
      </c>
      <c r="B30" s="199" t="s">
        <v>645</v>
      </c>
      <c r="C30" s="200" t="s">
        <v>429</v>
      </c>
      <c r="D30" s="199" t="s">
        <v>646</v>
      </c>
      <c r="E30" s="199" t="s">
        <v>647</v>
      </c>
      <c r="F30" s="199" t="s">
        <v>648</v>
      </c>
      <c r="G30" s="265" t="s">
        <v>649</v>
      </c>
      <c r="H30" s="265" t="s">
        <v>650</v>
      </c>
      <c r="I30" s="275" t="s">
        <v>651</v>
      </c>
      <c r="J30" s="199" t="s">
        <v>446</v>
      </c>
      <c r="K30" s="275" t="s">
        <v>651</v>
      </c>
      <c r="L30" s="201">
        <v>421915156717</v>
      </c>
      <c r="M30" s="199" t="s">
        <v>652</v>
      </c>
      <c r="N30" s="200"/>
      <c r="O30" s="200"/>
      <c r="P30" s="200"/>
      <c r="Q30" s="213"/>
      <c r="R30" s="276" t="str">
        <f t="shared" si="0"/>
        <v>37998919</v>
      </c>
    </row>
    <row r="31" spans="1:18" x14ac:dyDescent="0.2">
      <c r="A31" s="178" t="s">
        <v>653</v>
      </c>
      <c r="B31" s="199" t="s">
        <v>654</v>
      </c>
      <c r="C31" s="279" t="s">
        <v>429</v>
      </c>
      <c r="D31" s="199" t="s">
        <v>483</v>
      </c>
      <c r="E31" s="199" t="s">
        <v>436</v>
      </c>
      <c r="F31" s="199" t="s">
        <v>537</v>
      </c>
      <c r="G31" s="265" t="s">
        <v>655</v>
      </c>
      <c r="H31" s="265" t="s">
        <v>656</v>
      </c>
      <c r="I31" s="275" t="s">
        <v>657</v>
      </c>
      <c r="J31" s="199" t="s">
        <v>433</v>
      </c>
      <c r="K31" s="275" t="s">
        <v>543</v>
      </c>
      <c r="L31" s="201">
        <v>421905294239</v>
      </c>
      <c r="M31" s="199" t="s">
        <v>658</v>
      </c>
      <c r="N31" s="279"/>
      <c r="O31" s="279"/>
      <c r="P31" s="279"/>
      <c r="Q31" s="213"/>
      <c r="R31" s="276" t="str">
        <f t="shared" si="0"/>
        <v>17316723</v>
      </c>
    </row>
    <row r="32" spans="1:18" x14ac:dyDescent="0.2">
      <c r="A32" s="198" t="s">
        <v>659</v>
      </c>
      <c r="B32" s="199" t="s">
        <v>660</v>
      </c>
      <c r="C32" s="200" t="s">
        <v>429</v>
      </c>
      <c r="D32" s="199" t="s">
        <v>483</v>
      </c>
      <c r="E32" s="199" t="s">
        <v>436</v>
      </c>
      <c r="F32" s="199" t="s">
        <v>537</v>
      </c>
      <c r="G32" s="265" t="s">
        <v>661</v>
      </c>
      <c r="H32" s="265" t="s">
        <v>662</v>
      </c>
      <c r="I32" s="275" t="s">
        <v>663</v>
      </c>
      <c r="J32" s="199" t="s">
        <v>664</v>
      </c>
      <c r="K32" s="275" t="s">
        <v>663</v>
      </c>
      <c r="L32" s="201">
        <v>421908447934</v>
      </c>
      <c r="M32" s="199" t="s">
        <v>665</v>
      </c>
      <c r="N32" s="199"/>
      <c r="O32" s="199"/>
      <c r="P32" s="199"/>
      <c r="Q32" s="213"/>
      <c r="R32" s="276" t="str">
        <f t="shared" si="0"/>
        <v>30807018</v>
      </c>
    </row>
    <row r="33" spans="1:18" x14ac:dyDescent="0.2">
      <c r="A33" s="198" t="s">
        <v>666</v>
      </c>
      <c r="B33" s="199" t="s">
        <v>667</v>
      </c>
      <c r="C33" s="200" t="s">
        <v>429</v>
      </c>
      <c r="D33" s="199" t="s">
        <v>483</v>
      </c>
      <c r="E33" s="199" t="s">
        <v>436</v>
      </c>
      <c r="F33" s="199" t="s">
        <v>537</v>
      </c>
      <c r="G33" s="265" t="s">
        <v>668</v>
      </c>
      <c r="H33" s="265" t="s">
        <v>669</v>
      </c>
      <c r="I33" s="275" t="s">
        <v>670</v>
      </c>
      <c r="J33" s="199" t="s">
        <v>433</v>
      </c>
      <c r="K33" s="275" t="s">
        <v>671</v>
      </c>
      <c r="L33" s="201">
        <v>421918234840</v>
      </c>
      <c r="M33" s="199" t="s">
        <v>672</v>
      </c>
      <c r="N33" s="199"/>
      <c r="O33" s="199"/>
      <c r="P33" s="199"/>
      <c r="Q33" s="213"/>
      <c r="R33" s="276" t="str">
        <f t="shared" si="0"/>
        <v>31745466</v>
      </c>
    </row>
    <row r="34" spans="1:18" x14ac:dyDescent="0.2">
      <c r="A34" s="198" t="s">
        <v>673</v>
      </c>
      <c r="B34" s="199" t="s">
        <v>674</v>
      </c>
      <c r="C34" s="200" t="s">
        <v>429</v>
      </c>
      <c r="D34" s="199" t="s">
        <v>675</v>
      </c>
      <c r="E34" s="199" t="s">
        <v>436</v>
      </c>
      <c r="F34" s="199" t="s">
        <v>537</v>
      </c>
      <c r="G34" s="265" t="s">
        <v>676</v>
      </c>
      <c r="H34" s="265" t="s">
        <v>677</v>
      </c>
      <c r="I34" s="275" t="s">
        <v>678</v>
      </c>
      <c r="J34" s="199" t="s">
        <v>433</v>
      </c>
      <c r="K34" s="275" t="s">
        <v>679</v>
      </c>
      <c r="L34" s="201">
        <v>421911427222</v>
      </c>
      <c r="M34" s="199" t="s">
        <v>680</v>
      </c>
      <c r="N34" s="199"/>
      <c r="O34" s="200"/>
      <c r="P34" s="199"/>
      <c r="Q34" s="213"/>
      <c r="R34" s="276" t="str">
        <f t="shared" si="0"/>
        <v>00688819</v>
      </c>
    </row>
    <row r="35" spans="1:18" x14ac:dyDescent="0.2">
      <c r="A35" s="198" t="s">
        <v>681</v>
      </c>
      <c r="B35" s="199" t="s">
        <v>682</v>
      </c>
      <c r="C35" s="200" t="s">
        <v>429</v>
      </c>
      <c r="D35" s="199" t="s">
        <v>483</v>
      </c>
      <c r="E35" s="199" t="s">
        <v>436</v>
      </c>
      <c r="F35" s="199" t="s">
        <v>537</v>
      </c>
      <c r="G35" s="265" t="s">
        <v>683</v>
      </c>
      <c r="H35" s="265" t="s">
        <v>684</v>
      </c>
      <c r="I35" s="275" t="s">
        <v>685</v>
      </c>
      <c r="J35" s="199" t="s">
        <v>686</v>
      </c>
      <c r="K35" s="275" t="s">
        <v>687</v>
      </c>
      <c r="L35" s="201">
        <v>421905278836</v>
      </c>
      <c r="M35" s="199" t="s">
        <v>688</v>
      </c>
      <c r="N35" s="199"/>
      <c r="O35" s="200" t="s">
        <v>1434</v>
      </c>
      <c r="P35" s="199" t="s">
        <v>1435</v>
      </c>
      <c r="Q35" s="213"/>
      <c r="R35" s="276" t="str">
        <f t="shared" si="0"/>
        <v>36063835</v>
      </c>
    </row>
    <row r="36" spans="1:18" x14ac:dyDescent="0.2">
      <c r="A36" s="198" t="s">
        <v>689</v>
      </c>
      <c r="B36" s="199" t="s">
        <v>690</v>
      </c>
      <c r="C36" s="200" t="s">
        <v>429</v>
      </c>
      <c r="D36" s="199" t="s">
        <v>483</v>
      </c>
      <c r="E36" s="199" t="s">
        <v>436</v>
      </c>
      <c r="F36" s="199" t="s">
        <v>537</v>
      </c>
      <c r="G36" s="265" t="s">
        <v>1487</v>
      </c>
      <c r="H36" s="265" t="s">
        <v>1436</v>
      </c>
      <c r="I36" s="275" t="s">
        <v>1437</v>
      </c>
      <c r="J36" s="199" t="s">
        <v>431</v>
      </c>
      <c r="K36" s="275" t="s">
        <v>1437</v>
      </c>
      <c r="L36" s="201">
        <v>421907194669</v>
      </c>
      <c r="M36" s="199" t="s">
        <v>691</v>
      </c>
      <c r="N36" s="199"/>
      <c r="O36" s="200"/>
      <c r="P36" s="199"/>
      <c r="Q36" s="213"/>
      <c r="R36" s="276" t="str">
        <f t="shared" si="0"/>
        <v>31753825</v>
      </c>
    </row>
    <row r="37" spans="1:18" x14ac:dyDescent="0.2">
      <c r="A37" s="198" t="s">
        <v>692</v>
      </c>
      <c r="B37" s="199" t="s">
        <v>693</v>
      </c>
      <c r="C37" s="200" t="s">
        <v>429</v>
      </c>
      <c r="D37" s="199" t="s">
        <v>694</v>
      </c>
      <c r="E37" s="199" t="s">
        <v>695</v>
      </c>
      <c r="F37" s="199" t="s">
        <v>440</v>
      </c>
      <c r="G37" s="265" t="s">
        <v>696</v>
      </c>
      <c r="H37" s="265" t="s">
        <v>697</v>
      </c>
      <c r="I37" s="275" t="s">
        <v>698</v>
      </c>
      <c r="J37" s="199" t="s">
        <v>433</v>
      </c>
      <c r="K37" s="275" t="s">
        <v>698</v>
      </c>
      <c r="L37" s="201">
        <v>421903712927</v>
      </c>
      <c r="M37" s="199" t="s">
        <v>699</v>
      </c>
      <c r="N37" s="200"/>
      <c r="O37" s="200"/>
      <c r="P37" s="199"/>
      <c r="Q37" s="213"/>
      <c r="R37" s="276" t="str">
        <f t="shared" si="0"/>
        <v>36128147</v>
      </c>
    </row>
    <row r="38" spans="1:18" x14ac:dyDescent="0.2">
      <c r="A38" s="198" t="s">
        <v>700</v>
      </c>
      <c r="B38" s="199" t="s">
        <v>701</v>
      </c>
      <c r="C38" s="200" t="s">
        <v>429</v>
      </c>
      <c r="D38" s="199" t="s">
        <v>702</v>
      </c>
      <c r="E38" s="199" t="s">
        <v>436</v>
      </c>
      <c r="F38" s="199" t="s">
        <v>572</v>
      </c>
      <c r="G38" s="265" t="s">
        <v>703</v>
      </c>
      <c r="H38" s="265" t="s">
        <v>704</v>
      </c>
      <c r="I38" s="275" t="s">
        <v>705</v>
      </c>
      <c r="J38" s="199" t="s">
        <v>433</v>
      </c>
      <c r="K38" s="275" t="s">
        <v>705</v>
      </c>
      <c r="L38" s="201">
        <v>421908672270</v>
      </c>
      <c r="M38" s="199" t="s">
        <v>706</v>
      </c>
      <c r="N38" s="199"/>
      <c r="O38" s="199"/>
      <c r="P38" s="199"/>
      <c r="Q38" s="213"/>
      <c r="R38" s="276" t="str">
        <f t="shared" si="0"/>
        <v>31770908</v>
      </c>
    </row>
    <row r="39" spans="1:18" x14ac:dyDescent="0.2">
      <c r="A39" s="198" t="s">
        <v>707</v>
      </c>
      <c r="B39" s="199" t="s">
        <v>708</v>
      </c>
      <c r="C39" s="200" t="s">
        <v>429</v>
      </c>
      <c r="D39" s="199" t="s">
        <v>709</v>
      </c>
      <c r="E39" s="199" t="s">
        <v>436</v>
      </c>
      <c r="F39" s="199" t="s">
        <v>710</v>
      </c>
      <c r="G39" s="265" t="s">
        <v>711</v>
      </c>
      <c r="H39" s="265" t="s">
        <v>712</v>
      </c>
      <c r="I39" s="275" t="s">
        <v>713</v>
      </c>
      <c r="J39" s="199" t="s">
        <v>431</v>
      </c>
      <c r="K39" s="275" t="s">
        <v>714</v>
      </c>
      <c r="L39" s="201">
        <v>421918824449</v>
      </c>
      <c r="M39" s="199" t="s">
        <v>715</v>
      </c>
      <c r="N39" s="199"/>
      <c r="O39" s="199"/>
      <c r="P39" s="199"/>
      <c r="Q39" s="213"/>
      <c r="R39" s="276" t="str">
        <f t="shared" si="0"/>
        <v>37841866</v>
      </c>
    </row>
    <row r="40" spans="1:18" x14ac:dyDescent="0.2">
      <c r="A40" s="198" t="s">
        <v>1438</v>
      </c>
      <c r="B40" s="199" t="s">
        <v>1439</v>
      </c>
      <c r="C40" s="200" t="s">
        <v>429</v>
      </c>
      <c r="D40" s="199" t="s">
        <v>1440</v>
      </c>
      <c r="E40" s="199" t="s">
        <v>1441</v>
      </c>
      <c r="F40" s="199" t="s">
        <v>1442</v>
      </c>
      <c r="G40" s="265" t="s">
        <v>1443</v>
      </c>
      <c r="H40" s="265" t="s">
        <v>1444</v>
      </c>
      <c r="I40" s="275" t="s">
        <v>1445</v>
      </c>
      <c r="J40" s="199" t="s">
        <v>431</v>
      </c>
      <c r="K40" s="275" t="s">
        <v>1445</v>
      </c>
      <c r="L40" s="201">
        <v>421903996977</v>
      </c>
      <c r="M40" s="199" t="s">
        <v>1446</v>
      </c>
      <c r="N40" s="280"/>
      <c r="O40" s="199"/>
      <c r="P40" s="199"/>
      <c r="Q40" s="213"/>
      <c r="R40" s="276" t="str">
        <f t="shared" si="0"/>
        <v>34009388</v>
      </c>
    </row>
    <row r="41" spans="1:18" x14ac:dyDescent="0.2">
      <c r="A41" s="198" t="s">
        <v>716</v>
      </c>
      <c r="B41" s="199" t="s">
        <v>717</v>
      </c>
      <c r="C41" s="200" t="s">
        <v>429</v>
      </c>
      <c r="D41" s="199" t="s">
        <v>718</v>
      </c>
      <c r="E41" s="199" t="s">
        <v>436</v>
      </c>
      <c r="F41" s="199" t="s">
        <v>450</v>
      </c>
      <c r="G41" s="265" t="s">
        <v>719</v>
      </c>
      <c r="H41" s="265" t="s">
        <v>720</v>
      </c>
      <c r="I41" s="275" t="s">
        <v>721</v>
      </c>
      <c r="J41" s="199" t="s">
        <v>433</v>
      </c>
      <c r="K41" s="275" t="s">
        <v>722</v>
      </c>
      <c r="L41" s="201">
        <v>421907984638</v>
      </c>
      <c r="M41" s="199" t="s">
        <v>723</v>
      </c>
      <c r="N41" s="199"/>
      <c r="O41" s="199"/>
      <c r="P41" s="199"/>
      <c r="Q41" s="213"/>
      <c r="R41" s="276" t="str">
        <f t="shared" si="0"/>
        <v>00687308</v>
      </c>
    </row>
    <row r="42" spans="1:18" x14ac:dyDescent="0.2">
      <c r="A42" s="198" t="s">
        <v>724</v>
      </c>
      <c r="B42" s="199" t="s">
        <v>725</v>
      </c>
      <c r="C42" s="200" t="s">
        <v>429</v>
      </c>
      <c r="D42" s="199" t="s">
        <v>483</v>
      </c>
      <c r="E42" s="199" t="s">
        <v>436</v>
      </c>
      <c r="F42" s="199" t="s">
        <v>537</v>
      </c>
      <c r="G42" s="265" t="s">
        <v>726</v>
      </c>
      <c r="H42" s="265" t="s">
        <v>727</v>
      </c>
      <c r="I42" s="275" t="s">
        <v>728</v>
      </c>
      <c r="J42" s="199" t="s">
        <v>431</v>
      </c>
      <c r="K42" s="275" t="s">
        <v>728</v>
      </c>
      <c r="L42" s="201">
        <v>421911597705</v>
      </c>
      <c r="M42" s="199" t="s">
        <v>729</v>
      </c>
      <c r="N42" s="199"/>
      <c r="O42" s="199" t="s">
        <v>1447</v>
      </c>
      <c r="P42" s="199"/>
      <c r="Q42" s="213"/>
      <c r="R42" s="276" t="str">
        <f t="shared" ref="R42:R67" si="1">A42</f>
        <v>00586455</v>
      </c>
    </row>
    <row r="43" spans="1:18" x14ac:dyDescent="0.2">
      <c r="A43" s="198" t="s">
        <v>730</v>
      </c>
      <c r="B43" s="199" t="s">
        <v>731</v>
      </c>
      <c r="C43" s="200" t="s">
        <v>429</v>
      </c>
      <c r="D43" s="199" t="s">
        <v>732</v>
      </c>
      <c r="E43" s="199" t="s">
        <v>436</v>
      </c>
      <c r="F43" s="199" t="s">
        <v>445</v>
      </c>
      <c r="G43" s="265" t="s">
        <v>733</v>
      </c>
      <c r="H43" s="265" t="s">
        <v>734</v>
      </c>
      <c r="I43" s="275" t="s">
        <v>735</v>
      </c>
      <c r="J43" s="199" t="s">
        <v>431</v>
      </c>
      <c r="K43" s="275" t="s">
        <v>736</v>
      </c>
      <c r="L43" s="201">
        <v>421905504040</v>
      </c>
      <c r="M43" s="199" t="s">
        <v>737</v>
      </c>
      <c r="N43" s="199"/>
      <c r="O43" s="199"/>
      <c r="P43" s="312"/>
      <c r="Q43" s="213"/>
      <c r="R43" s="276" t="str">
        <f t="shared" si="1"/>
        <v>31805540</v>
      </c>
    </row>
    <row r="44" spans="1:18" x14ac:dyDescent="0.2">
      <c r="A44" s="198" t="s">
        <v>738</v>
      </c>
      <c r="B44" s="199" t="s">
        <v>739</v>
      </c>
      <c r="C44" s="200" t="s">
        <v>429</v>
      </c>
      <c r="D44" s="199" t="s">
        <v>483</v>
      </c>
      <c r="E44" s="199" t="s">
        <v>436</v>
      </c>
      <c r="F44" s="199" t="s">
        <v>537</v>
      </c>
      <c r="G44" s="265" t="s">
        <v>740</v>
      </c>
      <c r="H44" s="265" t="s">
        <v>741</v>
      </c>
      <c r="I44" s="275" t="s">
        <v>742</v>
      </c>
      <c r="J44" s="199" t="s">
        <v>431</v>
      </c>
      <c r="K44" s="275" t="s">
        <v>742</v>
      </c>
      <c r="L44" s="201">
        <v>421903202270</v>
      </c>
      <c r="M44" s="199" t="s">
        <v>743</v>
      </c>
      <c r="N44" s="199"/>
      <c r="O44" s="199"/>
      <c r="P44" s="199"/>
      <c r="Q44" s="213"/>
      <c r="R44" s="276" t="str">
        <f t="shared" si="1"/>
        <v>30793009</v>
      </c>
    </row>
    <row r="45" spans="1:18" x14ac:dyDescent="0.2">
      <c r="A45" s="198" t="s">
        <v>744</v>
      </c>
      <c r="B45" s="199" t="s">
        <v>745</v>
      </c>
      <c r="C45" s="200" t="s">
        <v>429</v>
      </c>
      <c r="D45" s="199" t="s">
        <v>746</v>
      </c>
      <c r="E45" s="199" t="s">
        <v>437</v>
      </c>
      <c r="F45" s="199" t="s">
        <v>747</v>
      </c>
      <c r="G45" s="265" t="s">
        <v>748</v>
      </c>
      <c r="H45" s="265" t="s">
        <v>749</v>
      </c>
      <c r="I45" s="275" t="s">
        <v>750</v>
      </c>
      <c r="J45" s="199" t="s">
        <v>433</v>
      </c>
      <c r="K45" s="275" t="s">
        <v>751</v>
      </c>
      <c r="L45" s="201">
        <v>421911928826</v>
      </c>
      <c r="M45" s="199" t="s">
        <v>752</v>
      </c>
      <c r="N45" s="199"/>
      <c r="O45" s="199"/>
      <c r="P45" s="199"/>
      <c r="Q45" s="213"/>
      <c r="R45" s="276" t="str">
        <f t="shared" si="1"/>
        <v>00677604</v>
      </c>
    </row>
    <row r="46" spans="1:18" x14ac:dyDescent="0.2">
      <c r="A46" s="198" t="s">
        <v>753</v>
      </c>
      <c r="B46" s="199" t="s">
        <v>754</v>
      </c>
      <c r="C46" s="200" t="s">
        <v>429</v>
      </c>
      <c r="D46" s="199" t="s">
        <v>483</v>
      </c>
      <c r="E46" s="199" t="s">
        <v>438</v>
      </c>
      <c r="F46" s="199" t="s">
        <v>537</v>
      </c>
      <c r="G46" s="265" t="s">
        <v>755</v>
      </c>
      <c r="H46" s="265" t="s">
        <v>756</v>
      </c>
      <c r="I46" s="275" t="s">
        <v>757</v>
      </c>
      <c r="J46" s="199" t="s">
        <v>433</v>
      </c>
      <c r="K46" s="275" t="s">
        <v>758</v>
      </c>
      <c r="L46" s="201" t="s">
        <v>759</v>
      </c>
      <c r="M46" s="199" t="s">
        <v>760</v>
      </c>
      <c r="N46" s="199"/>
      <c r="O46" s="199"/>
      <c r="P46" s="199"/>
      <c r="Q46" s="213"/>
      <c r="R46" s="276" t="str">
        <f t="shared" si="1"/>
        <v>30811082</v>
      </c>
    </row>
    <row r="47" spans="1:18" x14ac:dyDescent="0.2">
      <c r="A47" s="198" t="s">
        <v>1448</v>
      </c>
      <c r="B47" s="199" t="s">
        <v>1449</v>
      </c>
      <c r="C47" s="200" t="s">
        <v>429</v>
      </c>
      <c r="D47" s="199" t="s">
        <v>1450</v>
      </c>
      <c r="E47" s="199" t="s">
        <v>1401</v>
      </c>
      <c r="F47" s="199" t="s">
        <v>432</v>
      </c>
      <c r="G47" s="265" t="s">
        <v>1451</v>
      </c>
      <c r="H47" s="265" t="s">
        <v>1452</v>
      </c>
      <c r="I47" s="275" t="s">
        <v>1453</v>
      </c>
      <c r="J47" s="199" t="s">
        <v>431</v>
      </c>
      <c r="K47" s="275" t="s">
        <v>1454</v>
      </c>
      <c r="L47" s="201" t="s">
        <v>1455</v>
      </c>
      <c r="M47" s="199" t="s">
        <v>1456</v>
      </c>
      <c r="N47" s="199"/>
      <c r="O47" s="199"/>
      <c r="P47" s="199"/>
      <c r="Q47" s="213"/>
      <c r="R47" s="276" t="str">
        <f t="shared" si="1"/>
        <v>31745661</v>
      </c>
    </row>
    <row r="48" spans="1:18" x14ac:dyDescent="0.2">
      <c r="A48" s="198" t="s">
        <v>761</v>
      </c>
      <c r="B48" s="199" t="s">
        <v>762</v>
      </c>
      <c r="C48" s="200" t="s">
        <v>429</v>
      </c>
      <c r="D48" s="199" t="s">
        <v>1399</v>
      </c>
      <c r="E48" s="199" t="s">
        <v>444</v>
      </c>
      <c r="F48" s="199" t="s">
        <v>918</v>
      </c>
      <c r="G48" s="265" t="s">
        <v>763</v>
      </c>
      <c r="H48" s="265" t="s">
        <v>764</v>
      </c>
      <c r="I48" s="275" t="s">
        <v>765</v>
      </c>
      <c r="J48" s="199" t="s">
        <v>431</v>
      </c>
      <c r="K48" s="275" t="s">
        <v>766</v>
      </c>
      <c r="L48" s="201">
        <v>421903601379</v>
      </c>
      <c r="M48" s="199" t="s">
        <v>767</v>
      </c>
      <c r="N48" s="199"/>
      <c r="O48" s="199"/>
      <c r="P48" s="199"/>
      <c r="Q48" s="213"/>
      <c r="R48" s="276" t="str">
        <f t="shared" si="1"/>
        <v>30688060</v>
      </c>
    </row>
    <row r="49" spans="1:18" x14ac:dyDescent="0.2">
      <c r="A49" s="198" t="s">
        <v>768</v>
      </c>
      <c r="B49" s="199" t="s">
        <v>769</v>
      </c>
      <c r="C49" s="200" t="s">
        <v>429</v>
      </c>
      <c r="D49" s="199" t="s">
        <v>770</v>
      </c>
      <c r="E49" s="199" t="s">
        <v>436</v>
      </c>
      <c r="F49" s="199" t="s">
        <v>771</v>
      </c>
      <c r="G49" s="265" t="s">
        <v>772</v>
      </c>
      <c r="H49" s="265" t="s">
        <v>773</v>
      </c>
      <c r="I49" s="275" t="s">
        <v>774</v>
      </c>
      <c r="J49" s="199" t="s">
        <v>431</v>
      </c>
      <c r="K49" s="275" t="s">
        <v>775</v>
      </c>
      <c r="L49" s="201">
        <v>421903370792</v>
      </c>
      <c r="M49" s="199" t="s">
        <v>776</v>
      </c>
      <c r="N49" s="199"/>
      <c r="O49" s="199"/>
      <c r="P49" s="199" t="s">
        <v>1457</v>
      </c>
      <c r="Q49" s="213"/>
      <c r="R49" s="276" t="str">
        <f t="shared" si="1"/>
        <v>30806836</v>
      </c>
    </row>
    <row r="50" spans="1:18" x14ac:dyDescent="0.2">
      <c r="A50" s="198" t="s">
        <v>777</v>
      </c>
      <c r="B50" s="199" t="s">
        <v>778</v>
      </c>
      <c r="C50" s="200" t="s">
        <v>429</v>
      </c>
      <c r="D50" s="199" t="s">
        <v>779</v>
      </c>
      <c r="E50" s="199" t="s">
        <v>436</v>
      </c>
      <c r="F50" s="199" t="s">
        <v>780</v>
      </c>
      <c r="G50" s="265" t="s">
        <v>781</v>
      </c>
      <c r="H50" s="265" t="s">
        <v>782</v>
      </c>
      <c r="I50" s="275" t="s">
        <v>783</v>
      </c>
      <c r="J50" s="199" t="s">
        <v>433</v>
      </c>
      <c r="K50" s="275" t="s">
        <v>784</v>
      </c>
      <c r="L50" s="201">
        <v>421905795511</v>
      </c>
      <c r="M50" s="199" t="s">
        <v>785</v>
      </c>
      <c r="N50" s="199"/>
      <c r="O50" s="199"/>
      <c r="P50" s="199"/>
      <c r="Q50" s="213"/>
      <c r="R50" s="276" t="str">
        <f t="shared" si="1"/>
        <v>00603341</v>
      </c>
    </row>
    <row r="51" spans="1:18" x14ac:dyDescent="0.2">
      <c r="A51" s="198" t="s">
        <v>786</v>
      </c>
      <c r="B51" s="199" t="s">
        <v>787</v>
      </c>
      <c r="C51" s="200" t="s">
        <v>429</v>
      </c>
      <c r="D51" s="199" t="s">
        <v>788</v>
      </c>
      <c r="E51" s="199" t="s">
        <v>789</v>
      </c>
      <c r="F51" s="199" t="s">
        <v>790</v>
      </c>
      <c r="G51" s="265" t="s">
        <v>791</v>
      </c>
      <c r="H51" s="265" t="s">
        <v>792</v>
      </c>
      <c r="I51" s="275" t="s">
        <v>793</v>
      </c>
      <c r="J51" s="199" t="s">
        <v>433</v>
      </c>
      <c r="K51" s="275" t="s">
        <v>794</v>
      </c>
      <c r="L51" s="201">
        <v>421903363993</v>
      </c>
      <c r="M51" s="199" t="s">
        <v>795</v>
      </c>
      <c r="N51" s="199"/>
      <c r="O51" s="199"/>
      <c r="P51" s="199"/>
      <c r="Q51" s="213"/>
      <c r="R51" s="276" t="str">
        <f t="shared" si="1"/>
        <v>17310571</v>
      </c>
    </row>
    <row r="52" spans="1:18" x14ac:dyDescent="0.2">
      <c r="A52" s="198" t="s">
        <v>796</v>
      </c>
      <c r="B52" s="199" t="s">
        <v>797</v>
      </c>
      <c r="C52" s="200" t="s">
        <v>429</v>
      </c>
      <c r="D52" s="199" t="s">
        <v>798</v>
      </c>
      <c r="E52" s="199" t="s">
        <v>436</v>
      </c>
      <c r="F52" s="199" t="s">
        <v>537</v>
      </c>
      <c r="G52" s="265" t="s">
        <v>799</v>
      </c>
      <c r="H52" s="265" t="s">
        <v>800</v>
      </c>
      <c r="I52" s="275" t="s">
        <v>801</v>
      </c>
      <c r="J52" s="199" t="s">
        <v>433</v>
      </c>
      <c r="K52" s="275" t="s">
        <v>802</v>
      </c>
      <c r="L52" s="201">
        <v>421903740961</v>
      </c>
      <c r="M52" s="199" t="s">
        <v>803</v>
      </c>
      <c r="N52" s="199"/>
      <c r="O52" s="199"/>
      <c r="P52" s="199"/>
      <c r="Q52" s="213"/>
      <c r="R52" s="276" t="str">
        <f t="shared" si="1"/>
        <v>30806437</v>
      </c>
    </row>
    <row r="53" spans="1:18" x14ac:dyDescent="0.2">
      <c r="A53" s="198" t="s">
        <v>804</v>
      </c>
      <c r="B53" s="199" t="s">
        <v>805</v>
      </c>
      <c r="C53" s="200" t="s">
        <v>429</v>
      </c>
      <c r="D53" s="199" t="s">
        <v>806</v>
      </c>
      <c r="E53" s="199" t="s">
        <v>436</v>
      </c>
      <c r="F53" s="199" t="s">
        <v>439</v>
      </c>
      <c r="G53" s="265" t="s">
        <v>807</v>
      </c>
      <c r="H53" s="265" t="s">
        <v>808</v>
      </c>
      <c r="I53" s="275" t="s">
        <v>809</v>
      </c>
      <c r="J53" s="199" t="s">
        <v>433</v>
      </c>
      <c r="K53" s="275" t="s">
        <v>810</v>
      </c>
      <c r="L53" s="201">
        <v>421903714918</v>
      </c>
      <c r="M53" s="199" t="s">
        <v>811</v>
      </c>
      <c r="N53" s="200"/>
      <c r="O53" s="200"/>
      <c r="P53" s="200"/>
      <c r="R53" s="276" t="str">
        <f t="shared" si="1"/>
        <v>30811384</v>
      </c>
    </row>
    <row r="54" spans="1:18" x14ac:dyDescent="0.2">
      <c r="A54" s="198" t="s">
        <v>812</v>
      </c>
      <c r="B54" s="199" t="s">
        <v>813</v>
      </c>
      <c r="C54" s="200" t="s">
        <v>429</v>
      </c>
      <c r="D54" s="199" t="s">
        <v>814</v>
      </c>
      <c r="E54" s="199" t="s">
        <v>436</v>
      </c>
      <c r="F54" s="199" t="s">
        <v>815</v>
      </c>
      <c r="G54" s="265" t="s">
        <v>816</v>
      </c>
      <c r="H54" s="265" t="s">
        <v>817</v>
      </c>
      <c r="I54" s="275" t="s">
        <v>818</v>
      </c>
      <c r="J54" s="199" t="s">
        <v>431</v>
      </c>
      <c r="K54" s="275" t="s">
        <v>819</v>
      </c>
      <c r="L54" s="201">
        <v>421918882990</v>
      </c>
      <c r="M54" s="199" t="s">
        <v>820</v>
      </c>
      <c r="N54" s="199"/>
      <c r="O54" s="199"/>
      <c r="P54" s="199"/>
      <c r="R54" s="276" t="str">
        <f t="shared" si="1"/>
        <v>00688304</v>
      </c>
    </row>
    <row r="55" spans="1:18" x14ac:dyDescent="0.2">
      <c r="A55" s="198" t="s">
        <v>821</v>
      </c>
      <c r="B55" s="199" t="s">
        <v>822</v>
      </c>
      <c r="C55" s="200" t="s">
        <v>429</v>
      </c>
      <c r="D55" s="199" t="s">
        <v>483</v>
      </c>
      <c r="E55" s="199" t="s">
        <v>436</v>
      </c>
      <c r="F55" s="199" t="s">
        <v>537</v>
      </c>
      <c r="G55" s="265" t="s">
        <v>823</v>
      </c>
      <c r="H55" s="265" t="s">
        <v>824</v>
      </c>
      <c r="I55" s="275" t="s">
        <v>825</v>
      </c>
      <c r="J55" s="199" t="s">
        <v>826</v>
      </c>
      <c r="K55" s="275" t="s">
        <v>825</v>
      </c>
      <c r="L55" s="201">
        <v>421917476268</v>
      </c>
      <c r="M55" s="199" t="s">
        <v>827</v>
      </c>
      <c r="N55" s="199"/>
      <c r="O55" s="199"/>
      <c r="P55" s="199"/>
      <c r="R55" s="276" t="str">
        <f t="shared" si="1"/>
        <v>31791981</v>
      </c>
    </row>
    <row r="56" spans="1:18" x14ac:dyDescent="0.2">
      <c r="A56" s="198" t="s">
        <v>828</v>
      </c>
      <c r="B56" s="199" t="s">
        <v>829</v>
      </c>
      <c r="C56" s="200" t="s">
        <v>429</v>
      </c>
      <c r="D56" s="199" t="s">
        <v>830</v>
      </c>
      <c r="E56" s="199" t="s">
        <v>831</v>
      </c>
      <c r="F56" s="199" t="s">
        <v>832</v>
      </c>
      <c r="G56" s="265" t="s">
        <v>833</v>
      </c>
      <c r="H56" s="265" t="s">
        <v>834</v>
      </c>
      <c r="I56" s="275" t="s">
        <v>835</v>
      </c>
      <c r="J56" s="199" t="s">
        <v>826</v>
      </c>
      <c r="K56" s="275" t="s">
        <v>835</v>
      </c>
      <c r="L56" s="201">
        <v>421905193404</v>
      </c>
      <c r="M56" s="199" t="s">
        <v>836</v>
      </c>
      <c r="N56" s="199"/>
      <c r="O56" s="199"/>
      <c r="P56" s="199"/>
      <c r="R56" s="276" t="str">
        <f t="shared" si="1"/>
        <v>30811546</v>
      </c>
    </row>
    <row r="57" spans="1:18" x14ac:dyDescent="0.2">
      <c r="A57" s="198" t="s">
        <v>837</v>
      </c>
      <c r="B57" s="199" t="s">
        <v>838</v>
      </c>
      <c r="C57" s="200" t="s">
        <v>429</v>
      </c>
      <c r="D57" s="199" t="s">
        <v>839</v>
      </c>
      <c r="E57" s="199" t="s">
        <v>430</v>
      </c>
      <c r="F57" s="199" t="s">
        <v>840</v>
      </c>
      <c r="G57" s="265" t="s">
        <v>841</v>
      </c>
      <c r="H57" s="265" t="s">
        <v>842</v>
      </c>
      <c r="I57" s="275" t="s">
        <v>843</v>
      </c>
      <c r="J57" s="199" t="s">
        <v>433</v>
      </c>
      <c r="K57" s="275" t="s">
        <v>844</v>
      </c>
      <c r="L57" s="201">
        <v>421902902970</v>
      </c>
      <c r="M57" s="199" t="s">
        <v>845</v>
      </c>
      <c r="N57" s="200"/>
      <c r="O57" s="200"/>
      <c r="P57" s="200"/>
      <c r="R57" s="276" t="str">
        <f t="shared" si="1"/>
        <v>35656743</v>
      </c>
    </row>
    <row r="58" spans="1:18" x14ac:dyDescent="0.2">
      <c r="A58" s="198" t="s">
        <v>846</v>
      </c>
      <c r="B58" s="199" t="s">
        <v>847</v>
      </c>
      <c r="C58" s="200" t="s">
        <v>429</v>
      </c>
      <c r="D58" s="199" t="s">
        <v>848</v>
      </c>
      <c r="E58" s="199" t="s">
        <v>436</v>
      </c>
      <c r="F58" s="199" t="s">
        <v>849</v>
      </c>
      <c r="G58" s="265" t="s">
        <v>850</v>
      </c>
      <c r="H58" s="265" t="s">
        <v>851</v>
      </c>
      <c r="I58" s="275" t="s">
        <v>852</v>
      </c>
      <c r="J58" s="199" t="s">
        <v>431</v>
      </c>
      <c r="K58" s="275" t="s">
        <v>853</v>
      </c>
      <c r="L58" s="201">
        <v>421903262626</v>
      </c>
      <c r="M58" s="199" t="s">
        <v>854</v>
      </c>
      <c r="N58" s="199"/>
      <c r="O58" s="199"/>
      <c r="P58" s="199"/>
      <c r="R58" s="276" t="str">
        <f t="shared" si="1"/>
        <v>36067580</v>
      </c>
    </row>
    <row r="59" spans="1:18" x14ac:dyDescent="0.2">
      <c r="A59" s="198" t="s">
        <v>855</v>
      </c>
      <c r="B59" s="199" t="s">
        <v>856</v>
      </c>
      <c r="C59" s="200" t="s">
        <v>429</v>
      </c>
      <c r="D59" s="199" t="s">
        <v>857</v>
      </c>
      <c r="E59" s="199" t="s">
        <v>436</v>
      </c>
      <c r="F59" s="199" t="s">
        <v>439</v>
      </c>
      <c r="G59" s="265" t="s">
        <v>858</v>
      </c>
      <c r="H59" s="265" t="s">
        <v>859</v>
      </c>
      <c r="I59" s="275" t="s">
        <v>860</v>
      </c>
      <c r="J59" s="199" t="s">
        <v>861</v>
      </c>
      <c r="K59" s="275" t="s">
        <v>862</v>
      </c>
      <c r="L59" s="201">
        <v>421902228191</v>
      </c>
      <c r="M59" s="199" t="s">
        <v>863</v>
      </c>
      <c r="N59" s="200"/>
      <c r="O59" s="200"/>
      <c r="P59" s="200"/>
      <c r="R59" s="276" t="str">
        <f t="shared" si="1"/>
        <v>00684112</v>
      </c>
    </row>
    <row r="60" spans="1:18" x14ac:dyDescent="0.2">
      <c r="A60" s="198" t="s">
        <v>864</v>
      </c>
      <c r="B60" s="199" t="s">
        <v>865</v>
      </c>
      <c r="C60" s="200" t="s">
        <v>429</v>
      </c>
      <c r="D60" s="199" t="s">
        <v>483</v>
      </c>
      <c r="E60" s="199" t="s">
        <v>436</v>
      </c>
      <c r="F60" s="199" t="s">
        <v>537</v>
      </c>
      <c r="G60" s="265" t="s">
        <v>866</v>
      </c>
      <c r="H60" s="265" t="s">
        <v>867</v>
      </c>
      <c r="I60" s="275" t="s">
        <v>868</v>
      </c>
      <c r="J60" s="199" t="s">
        <v>433</v>
      </c>
      <c r="K60" s="275" t="s">
        <v>869</v>
      </c>
      <c r="L60" s="201">
        <v>421905305338</v>
      </c>
      <c r="M60" s="199" t="s">
        <v>870</v>
      </c>
      <c r="N60" s="199"/>
      <c r="O60" s="200"/>
      <c r="P60" s="199"/>
      <c r="R60" s="276" t="str">
        <f t="shared" si="1"/>
        <v>31806431</v>
      </c>
    </row>
    <row r="61" spans="1:18" x14ac:dyDescent="0.2">
      <c r="A61" s="198" t="s">
        <v>871</v>
      </c>
      <c r="B61" s="199" t="s">
        <v>872</v>
      </c>
      <c r="C61" s="200" t="s">
        <v>429</v>
      </c>
      <c r="D61" s="199" t="s">
        <v>483</v>
      </c>
      <c r="E61" s="199" t="s">
        <v>436</v>
      </c>
      <c r="F61" s="199" t="s">
        <v>537</v>
      </c>
      <c r="G61" s="265" t="s">
        <v>873</v>
      </c>
      <c r="H61" s="265" t="s">
        <v>874</v>
      </c>
      <c r="I61" s="275" t="s">
        <v>875</v>
      </c>
      <c r="J61" s="199" t="s">
        <v>433</v>
      </c>
      <c r="K61" s="275" t="s">
        <v>876</v>
      </c>
      <c r="L61" s="201">
        <v>421908979442</v>
      </c>
      <c r="M61" s="199" t="s">
        <v>877</v>
      </c>
      <c r="N61" s="199"/>
      <c r="O61" s="278"/>
      <c r="P61" s="199"/>
      <c r="R61" s="276" t="str">
        <f t="shared" si="1"/>
        <v>31795421</v>
      </c>
    </row>
    <row r="62" spans="1:18" x14ac:dyDescent="0.2">
      <c r="A62" s="178" t="s">
        <v>878</v>
      </c>
      <c r="B62" s="199" t="s">
        <v>879</v>
      </c>
      <c r="C62" s="200" t="s">
        <v>429</v>
      </c>
      <c r="D62" s="199" t="s">
        <v>483</v>
      </c>
      <c r="E62" s="199" t="s">
        <v>436</v>
      </c>
      <c r="F62" s="199" t="s">
        <v>537</v>
      </c>
      <c r="G62" s="265" t="s">
        <v>880</v>
      </c>
      <c r="H62" s="265" t="s">
        <v>881</v>
      </c>
      <c r="I62" s="275" t="s">
        <v>882</v>
      </c>
      <c r="J62" s="199" t="s">
        <v>433</v>
      </c>
      <c r="K62" s="275" t="s">
        <v>883</v>
      </c>
      <c r="L62" s="201">
        <v>421903708275</v>
      </c>
      <c r="M62" s="199" t="s">
        <v>884</v>
      </c>
      <c r="N62" s="279"/>
      <c r="O62" s="277"/>
      <c r="P62" s="279" t="s">
        <v>1458</v>
      </c>
      <c r="R62" s="276" t="str">
        <f t="shared" si="1"/>
        <v>30774772</v>
      </c>
    </row>
    <row r="63" spans="1:18" x14ac:dyDescent="0.2">
      <c r="A63" s="178" t="s">
        <v>885</v>
      </c>
      <c r="B63" s="199" t="s">
        <v>886</v>
      </c>
      <c r="C63" s="200" t="s">
        <v>429</v>
      </c>
      <c r="D63" s="199" t="s">
        <v>483</v>
      </c>
      <c r="E63" s="199" t="s">
        <v>436</v>
      </c>
      <c r="F63" s="199" t="s">
        <v>537</v>
      </c>
      <c r="G63" s="265" t="s">
        <v>887</v>
      </c>
      <c r="H63" s="265" t="s">
        <v>888</v>
      </c>
      <c r="I63" s="275" t="s">
        <v>889</v>
      </c>
      <c r="J63" s="199" t="s">
        <v>433</v>
      </c>
      <c r="K63" s="275" t="s">
        <v>890</v>
      </c>
      <c r="L63" s="201">
        <v>421918529304</v>
      </c>
      <c r="M63" s="199" t="s">
        <v>891</v>
      </c>
      <c r="N63" s="279"/>
      <c r="O63" s="280"/>
      <c r="P63" s="279"/>
      <c r="R63" s="276" t="str">
        <f t="shared" si="1"/>
        <v>30793211</v>
      </c>
    </row>
    <row r="64" spans="1:18" x14ac:dyDescent="0.2">
      <c r="A64" s="198" t="s">
        <v>892</v>
      </c>
      <c r="B64" s="199" t="s">
        <v>893</v>
      </c>
      <c r="C64" s="200" t="s">
        <v>429</v>
      </c>
      <c r="D64" s="199" t="s">
        <v>483</v>
      </c>
      <c r="E64" s="199" t="s">
        <v>436</v>
      </c>
      <c r="F64" s="199" t="s">
        <v>537</v>
      </c>
      <c r="G64" s="265" t="s">
        <v>894</v>
      </c>
      <c r="H64" s="265" t="s">
        <v>895</v>
      </c>
      <c r="I64" s="275" t="s">
        <v>1459</v>
      </c>
      <c r="J64" s="199" t="s">
        <v>896</v>
      </c>
      <c r="K64" s="275" t="s">
        <v>897</v>
      </c>
      <c r="L64" s="201">
        <v>421944318444</v>
      </c>
      <c r="M64" s="199" t="s">
        <v>898</v>
      </c>
      <c r="N64" s="199"/>
      <c r="O64" s="200"/>
      <c r="P64" s="199"/>
      <c r="R64" s="276" t="str">
        <f t="shared" si="1"/>
        <v>17308518</v>
      </c>
    </row>
    <row r="65" spans="1:18" x14ac:dyDescent="0.2">
      <c r="A65" s="198" t="s">
        <v>899</v>
      </c>
      <c r="B65" s="199" t="s">
        <v>900</v>
      </c>
      <c r="C65" s="200" t="s">
        <v>429</v>
      </c>
      <c r="D65" s="199" t="s">
        <v>483</v>
      </c>
      <c r="E65" s="199" t="s">
        <v>436</v>
      </c>
      <c r="F65" s="199" t="s">
        <v>484</v>
      </c>
      <c r="G65" s="265" t="s">
        <v>901</v>
      </c>
      <c r="H65" s="265" t="s">
        <v>902</v>
      </c>
      <c r="I65" s="275" t="s">
        <v>903</v>
      </c>
      <c r="J65" s="199" t="s">
        <v>433</v>
      </c>
      <c r="K65" s="275" t="s">
        <v>904</v>
      </c>
      <c r="L65" s="201">
        <v>421903692095</v>
      </c>
      <c r="M65" s="199" t="s">
        <v>905</v>
      </c>
      <c r="N65" s="199"/>
      <c r="O65" s="199"/>
      <c r="P65" s="199"/>
      <c r="R65" s="276" t="str">
        <f t="shared" si="1"/>
        <v>30811571</v>
      </c>
    </row>
    <row r="66" spans="1:18" x14ac:dyDescent="0.2">
      <c r="A66" s="198" t="s">
        <v>906</v>
      </c>
      <c r="B66" s="199" t="s">
        <v>907</v>
      </c>
      <c r="C66" s="200" t="s">
        <v>429</v>
      </c>
      <c r="D66" s="199" t="s">
        <v>483</v>
      </c>
      <c r="E66" s="199" t="s">
        <v>436</v>
      </c>
      <c r="F66" s="199" t="s">
        <v>537</v>
      </c>
      <c r="G66" s="265" t="s">
        <v>908</v>
      </c>
      <c r="H66" s="265" t="s">
        <v>1460</v>
      </c>
      <c r="I66" s="275" t="s">
        <v>909</v>
      </c>
      <c r="J66" s="199" t="s">
        <v>433</v>
      </c>
      <c r="K66" s="275" t="s">
        <v>1461</v>
      </c>
      <c r="L66" s="201">
        <v>421915499077</v>
      </c>
      <c r="M66" s="199" t="s">
        <v>910</v>
      </c>
      <c r="N66" s="199"/>
      <c r="O66" s="199"/>
      <c r="P66" s="199"/>
      <c r="R66" s="276" t="str">
        <f t="shared" si="1"/>
        <v>31119247</v>
      </c>
    </row>
    <row r="67" spans="1:18" x14ac:dyDescent="0.2">
      <c r="A67" s="198" t="s">
        <v>911</v>
      </c>
      <c r="B67" s="199" t="s">
        <v>912</v>
      </c>
      <c r="C67" s="200" t="s">
        <v>429</v>
      </c>
      <c r="D67" s="199" t="s">
        <v>1462</v>
      </c>
      <c r="E67" s="199" t="s">
        <v>436</v>
      </c>
      <c r="F67" s="199" t="s">
        <v>537</v>
      </c>
      <c r="G67" s="265" t="s">
        <v>913</v>
      </c>
      <c r="H67" s="265" t="s">
        <v>914</v>
      </c>
      <c r="I67" s="275" t="s">
        <v>915</v>
      </c>
      <c r="J67" s="199" t="s">
        <v>664</v>
      </c>
      <c r="K67" s="275" t="s">
        <v>916</v>
      </c>
      <c r="L67" s="201">
        <v>421905234323</v>
      </c>
      <c r="M67" s="199" t="s">
        <v>917</v>
      </c>
      <c r="N67" s="199"/>
      <c r="O67" s="199"/>
      <c r="P67" s="199"/>
      <c r="R67" s="276" t="str">
        <f t="shared" si="1"/>
        <v>30845386</v>
      </c>
    </row>
    <row r="68" spans="1:18" x14ac:dyDescent="0.2">
      <c r="A68" s="203" t="s">
        <v>919</v>
      </c>
      <c r="B68" s="199" t="s">
        <v>920</v>
      </c>
      <c r="C68" s="287" t="s">
        <v>429</v>
      </c>
      <c r="D68" s="199" t="s">
        <v>483</v>
      </c>
      <c r="E68" s="199" t="s">
        <v>436</v>
      </c>
      <c r="F68" s="199" t="s">
        <v>537</v>
      </c>
      <c r="G68" s="265" t="s">
        <v>921</v>
      </c>
      <c r="H68" s="265" t="s">
        <v>922</v>
      </c>
      <c r="I68" s="275" t="s">
        <v>923</v>
      </c>
      <c r="J68" s="199" t="s">
        <v>431</v>
      </c>
      <c r="K68" s="275" t="s">
        <v>924</v>
      </c>
      <c r="L68" s="201">
        <v>421905650170</v>
      </c>
      <c r="M68" s="199" t="s">
        <v>925</v>
      </c>
      <c r="N68" s="287"/>
      <c r="O68" s="287"/>
      <c r="P68" s="287"/>
      <c r="R68" s="276" t="str">
        <f t="shared" ref="R68:R90" si="2">A68</f>
        <v>30788714</v>
      </c>
    </row>
    <row r="69" spans="1:18" x14ac:dyDescent="0.2">
      <c r="A69" s="203" t="s">
        <v>926</v>
      </c>
      <c r="B69" s="287" t="s">
        <v>927</v>
      </c>
      <c r="C69" s="287" t="s">
        <v>429</v>
      </c>
      <c r="D69" s="287" t="s">
        <v>483</v>
      </c>
      <c r="E69" s="287" t="s">
        <v>436</v>
      </c>
      <c r="F69" s="287" t="s">
        <v>537</v>
      </c>
      <c r="G69" s="287" t="s">
        <v>928</v>
      </c>
      <c r="H69" s="287" t="s">
        <v>929</v>
      </c>
      <c r="I69" s="287" t="s">
        <v>930</v>
      </c>
      <c r="J69" s="287" t="s">
        <v>431</v>
      </c>
      <c r="K69" s="287" t="s">
        <v>931</v>
      </c>
      <c r="L69" s="288">
        <v>421903636503</v>
      </c>
      <c r="M69" s="287" t="s">
        <v>932</v>
      </c>
      <c r="N69" s="287"/>
      <c r="O69" s="287"/>
      <c r="P69" s="287"/>
      <c r="R69" s="276" t="str">
        <f t="shared" si="2"/>
        <v>30806518</v>
      </c>
    </row>
    <row r="70" spans="1:18" x14ac:dyDescent="0.2">
      <c r="A70" s="203" t="s">
        <v>933</v>
      </c>
      <c r="B70" s="287" t="s">
        <v>934</v>
      </c>
      <c r="C70" s="287" t="s">
        <v>429</v>
      </c>
      <c r="D70" s="287" t="s">
        <v>935</v>
      </c>
      <c r="E70" s="287" t="s">
        <v>436</v>
      </c>
      <c r="F70" s="287" t="s">
        <v>564</v>
      </c>
      <c r="G70" s="287" t="s">
        <v>936</v>
      </c>
      <c r="H70" s="287" t="s">
        <v>937</v>
      </c>
      <c r="I70" s="287" t="s">
        <v>938</v>
      </c>
      <c r="J70" s="287" t="s">
        <v>431</v>
      </c>
      <c r="K70" s="287" t="s">
        <v>939</v>
      </c>
      <c r="L70" s="288">
        <v>421917263316</v>
      </c>
      <c r="M70" s="287" t="s">
        <v>940</v>
      </c>
      <c r="N70" s="287"/>
      <c r="O70" s="287"/>
      <c r="P70" s="287"/>
      <c r="R70" s="276" t="str">
        <f t="shared" si="2"/>
        <v>31751075</v>
      </c>
    </row>
    <row r="71" spans="1:18" x14ac:dyDescent="0.2">
      <c r="A71" s="203" t="s">
        <v>941</v>
      </c>
      <c r="B71" s="287" t="s">
        <v>942</v>
      </c>
      <c r="C71" s="287" t="s">
        <v>429</v>
      </c>
      <c r="D71" s="287" t="s">
        <v>943</v>
      </c>
      <c r="E71" s="287" t="s">
        <v>944</v>
      </c>
      <c r="F71" s="287" t="s">
        <v>945</v>
      </c>
      <c r="G71" s="287" t="s">
        <v>946</v>
      </c>
      <c r="H71" s="287" t="s">
        <v>947</v>
      </c>
      <c r="I71" s="287" t="s">
        <v>948</v>
      </c>
      <c r="J71" s="287" t="s">
        <v>433</v>
      </c>
      <c r="K71" s="287" t="s">
        <v>948</v>
      </c>
      <c r="L71" s="288">
        <v>421905486716</v>
      </c>
      <c r="M71" s="287" t="s">
        <v>949</v>
      </c>
      <c r="N71" s="287"/>
      <c r="O71" s="287" t="s">
        <v>1463</v>
      </c>
      <c r="P71" s="287"/>
      <c r="R71" s="276" t="str">
        <f t="shared" si="2"/>
        <v>37818058</v>
      </c>
    </row>
    <row r="72" spans="1:18" x14ac:dyDescent="0.2">
      <c r="A72" s="203" t="s">
        <v>950</v>
      </c>
      <c r="B72" s="287" t="s">
        <v>951</v>
      </c>
      <c r="C72" s="287" t="s">
        <v>429</v>
      </c>
      <c r="D72" s="287" t="s">
        <v>952</v>
      </c>
      <c r="E72" s="287" t="s">
        <v>789</v>
      </c>
      <c r="F72" s="287" t="s">
        <v>953</v>
      </c>
      <c r="G72" s="287" t="s">
        <v>954</v>
      </c>
      <c r="H72" s="287" t="s">
        <v>955</v>
      </c>
      <c r="I72" s="287" t="s">
        <v>956</v>
      </c>
      <c r="J72" s="287" t="s">
        <v>433</v>
      </c>
      <c r="K72" s="287" t="s">
        <v>956</v>
      </c>
      <c r="L72" s="288">
        <v>421905235472</v>
      </c>
      <c r="M72" s="287" t="s">
        <v>957</v>
      </c>
      <c r="N72" s="287"/>
      <c r="O72" s="287"/>
      <c r="P72" s="287"/>
      <c r="R72" s="276" t="str">
        <f t="shared" si="2"/>
        <v>31871526</v>
      </c>
    </row>
    <row r="73" spans="1:18" x14ac:dyDescent="0.2">
      <c r="A73" s="203" t="s">
        <v>958</v>
      </c>
      <c r="B73" s="287" t="s">
        <v>959</v>
      </c>
      <c r="C73" s="287" t="s">
        <v>429</v>
      </c>
      <c r="D73" s="287" t="s">
        <v>960</v>
      </c>
      <c r="E73" s="287" t="s">
        <v>961</v>
      </c>
      <c r="F73" s="287" t="s">
        <v>962</v>
      </c>
      <c r="G73" s="287" t="s">
        <v>963</v>
      </c>
      <c r="H73" s="287" t="s">
        <v>964</v>
      </c>
      <c r="I73" s="287" t="s">
        <v>965</v>
      </c>
      <c r="J73" s="287" t="s">
        <v>431</v>
      </c>
      <c r="K73" s="287" t="s">
        <v>965</v>
      </c>
      <c r="L73" s="288">
        <v>421905970041</v>
      </c>
      <c r="M73" s="287" t="s">
        <v>966</v>
      </c>
      <c r="N73" s="287"/>
      <c r="O73" s="287"/>
      <c r="P73" s="287"/>
      <c r="R73" s="276" t="str">
        <f t="shared" si="2"/>
        <v>31989373</v>
      </c>
    </row>
    <row r="74" spans="1:18" x14ac:dyDescent="0.2">
      <c r="A74" s="203" t="s">
        <v>1464</v>
      </c>
      <c r="B74" s="287" t="s">
        <v>1465</v>
      </c>
      <c r="C74" s="287" t="s">
        <v>429</v>
      </c>
      <c r="D74" s="287" t="s">
        <v>1466</v>
      </c>
      <c r="E74" s="287" t="s">
        <v>1467</v>
      </c>
      <c r="F74" s="287" t="s">
        <v>440</v>
      </c>
      <c r="G74" s="287" t="s">
        <v>1468</v>
      </c>
      <c r="H74" s="287" t="s">
        <v>1469</v>
      </c>
      <c r="I74" s="287" t="s">
        <v>1470</v>
      </c>
      <c r="J74" s="287" t="s">
        <v>1471</v>
      </c>
      <c r="K74" s="287"/>
      <c r="L74" s="288">
        <v>421907953701</v>
      </c>
      <c r="M74" s="287"/>
      <c r="N74" s="287"/>
      <c r="O74" s="287"/>
      <c r="P74" s="287"/>
      <c r="R74" s="276" t="str">
        <f t="shared" si="2"/>
        <v>17326087</v>
      </c>
    </row>
    <row r="75" spans="1:18" x14ac:dyDescent="0.2">
      <c r="A75" s="203" t="s">
        <v>967</v>
      </c>
      <c r="B75" s="287" t="s">
        <v>968</v>
      </c>
      <c r="C75" s="287" t="s">
        <v>429</v>
      </c>
      <c r="D75" s="287" t="s">
        <v>969</v>
      </c>
      <c r="E75" s="287" t="s">
        <v>970</v>
      </c>
      <c r="F75" s="287" t="s">
        <v>971</v>
      </c>
      <c r="G75" s="287" t="s">
        <v>972</v>
      </c>
      <c r="H75" s="287" t="s">
        <v>973</v>
      </c>
      <c r="I75" s="287" t="s">
        <v>974</v>
      </c>
      <c r="J75" s="287" t="s">
        <v>431</v>
      </c>
      <c r="K75" s="287" t="s">
        <v>974</v>
      </c>
      <c r="L75" s="288">
        <v>421915879583</v>
      </c>
      <c r="M75" s="287" t="s">
        <v>975</v>
      </c>
      <c r="N75" s="287"/>
      <c r="O75" s="287"/>
      <c r="P75" s="287"/>
      <c r="R75" s="276" t="str">
        <f t="shared" si="2"/>
        <v>42219922</v>
      </c>
    </row>
    <row r="76" spans="1:18" x14ac:dyDescent="0.2">
      <c r="A76" s="203" t="s">
        <v>976</v>
      </c>
      <c r="B76" s="287" t="s">
        <v>977</v>
      </c>
      <c r="C76" s="287" t="s">
        <v>429</v>
      </c>
      <c r="D76" s="287" t="s">
        <v>978</v>
      </c>
      <c r="E76" s="287" t="s">
        <v>437</v>
      </c>
      <c r="F76" s="287" t="s">
        <v>747</v>
      </c>
      <c r="G76" s="287" t="s">
        <v>979</v>
      </c>
      <c r="H76" s="287" t="s">
        <v>980</v>
      </c>
      <c r="I76" s="287" t="s">
        <v>981</v>
      </c>
      <c r="J76" s="287" t="s">
        <v>433</v>
      </c>
      <c r="K76" s="287" t="s">
        <v>982</v>
      </c>
      <c r="L76" s="288">
        <v>421918711548</v>
      </c>
      <c r="M76" s="287" t="s">
        <v>983</v>
      </c>
      <c r="N76" s="287"/>
      <c r="O76" s="287"/>
      <c r="P76" s="287"/>
      <c r="R76" s="276" t="str">
        <f t="shared" si="2"/>
        <v>51118831</v>
      </c>
    </row>
    <row r="77" spans="1:18" x14ac:dyDescent="0.2">
      <c r="A77" s="203" t="s">
        <v>984</v>
      </c>
      <c r="B77" s="287" t="s">
        <v>985</v>
      </c>
      <c r="C77" s="287" t="s">
        <v>429</v>
      </c>
      <c r="D77" s="287" t="s">
        <v>483</v>
      </c>
      <c r="E77" s="287" t="s">
        <v>436</v>
      </c>
      <c r="F77" s="287" t="s">
        <v>537</v>
      </c>
      <c r="G77" s="287" t="s">
        <v>986</v>
      </c>
      <c r="H77" s="287" t="s">
        <v>987</v>
      </c>
      <c r="I77" s="287" t="s">
        <v>988</v>
      </c>
      <c r="J77" s="287" t="s">
        <v>433</v>
      </c>
      <c r="K77" s="287" t="s">
        <v>988</v>
      </c>
      <c r="L77" s="288">
        <v>421905245008</v>
      </c>
      <c r="M77" s="287" t="s">
        <v>989</v>
      </c>
      <c r="N77" s="287"/>
      <c r="O77" s="287"/>
      <c r="P77" s="287"/>
      <c r="R77" s="276" t="str">
        <f t="shared" si="2"/>
        <v>00684767</v>
      </c>
    </row>
    <row r="78" spans="1:18" x14ac:dyDescent="0.2">
      <c r="A78" s="203" t="s">
        <v>1472</v>
      </c>
      <c r="B78" s="287" t="s">
        <v>1473</v>
      </c>
      <c r="C78" s="287" t="s">
        <v>429</v>
      </c>
      <c r="D78" s="287" t="s">
        <v>1450</v>
      </c>
      <c r="E78" s="287" t="s">
        <v>1401</v>
      </c>
      <c r="F78" s="287" t="s">
        <v>432</v>
      </c>
      <c r="G78" s="287" t="s">
        <v>1474</v>
      </c>
      <c r="H78" s="287" t="s">
        <v>1475</v>
      </c>
      <c r="I78" s="287" t="s">
        <v>1453</v>
      </c>
      <c r="J78" s="287" t="s">
        <v>431</v>
      </c>
      <c r="K78" s="287" t="s">
        <v>1476</v>
      </c>
      <c r="L78" s="288" t="s">
        <v>1477</v>
      </c>
      <c r="M78" s="287" t="s">
        <v>1478</v>
      </c>
      <c r="N78" s="287"/>
      <c r="O78" s="287"/>
      <c r="P78" s="287"/>
      <c r="R78" s="276" t="str">
        <f t="shared" si="2"/>
        <v>22665234</v>
      </c>
    </row>
    <row r="79" spans="1:18" x14ac:dyDescent="0.2">
      <c r="A79" s="203" t="s">
        <v>990</v>
      </c>
      <c r="B79" s="287" t="s">
        <v>991</v>
      </c>
      <c r="C79" s="287" t="s">
        <v>429</v>
      </c>
      <c r="D79" s="287" t="s">
        <v>1479</v>
      </c>
      <c r="E79" s="287" t="s">
        <v>441</v>
      </c>
      <c r="F79" s="287" t="s">
        <v>442</v>
      </c>
      <c r="G79" s="287" t="s">
        <v>992</v>
      </c>
      <c r="H79" s="287" t="s">
        <v>993</v>
      </c>
      <c r="I79" s="287" t="s">
        <v>994</v>
      </c>
      <c r="J79" s="287" t="s">
        <v>431</v>
      </c>
      <c r="K79" s="287" t="s">
        <v>995</v>
      </c>
      <c r="L79" s="288">
        <v>421918808923</v>
      </c>
      <c r="M79" s="287" t="s">
        <v>996</v>
      </c>
      <c r="N79" s="287"/>
      <c r="O79" s="287"/>
      <c r="P79" s="287"/>
      <c r="R79" s="276" t="str">
        <f t="shared" si="2"/>
        <v>30793203</v>
      </c>
    </row>
    <row r="80" spans="1:18" x14ac:dyDescent="0.2">
      <c r="A80" s="203" t="s">
        <v>997</v>
      </c>
      <c r="B80" s="287" t="s">
        <v>998</v>
      </c>
      <c r="C80" s="287" t="s">
        <v>429</v>
      </c>
      <c r="D80" s="287" t="s">
        <v>999</v>
      </c>
      <c r="E80" s="287" t="s">
        <v>436</v>
      </c>
      <c r="F80" s="287" t="s">
        <v>1000</v>
      </c>
      <c r="G80" s="287" t="s">
        <v>1001</v>
      </c>
      <c r="H80" s="287" t="s">
        <v>1002</v>
      </c>
      <c r="I80" s="287" t="s">
        <v>1003</v>
      </c>
      <c r="J80" s="287" t="s">
        <v>431</v>
      </c>
      <c r="K80" s="287" t="s">
        <v>1003</v>
      </c>
      <c r="L80" s="288">
        <v>421905418010</v>
      </c>
      <c r="M80" s="287" t="s">
        <v>1004</v>
      </c>
      <c r="N80" s="287"/>
      <c r="O80" s="287"/>
      <c r="P80" s="287"/>
      <c r="R80" s="276" t="str">
        <f t="shared" si="2"/>
        <v>00681768</v>
      </c>
    </row>
    <row r="81" spans="1:18" x14ac:dyDescent="0.2">
      <c r="A81" s="203" t="s">
        <v>1005</v>
      </c>
      <c r="B81" s="287" t="s">
        <v>1006</v>
      </c>
      <c r="C81" s="287" t="s">
        <v>429</v>
      </c>
      <c r="D81" s="287" t="s">
        <v>483</v>
      </c>
      <c r="E81" s="287" t="s">
        <v>436</v>
      </c>
      <c r="F81" s="287" t="s">
        <v>537</v>
      </c>
      <c r="G81" s="287" t="s">
        <v>1007</v>
      </c>
      <c r="H81" s="287" t="s">
        <v>1008</v>
      </c>
      <c r="I81" s="287" t="s">
        <v>1009</v>
      </c>
      <c r="J81" s="287" t="s">
        <v>431</v>
      </c>
      <c r="K81" s="287" t="s">
        <v>1009</v>
      </c>
      <c r="L81" s="288">
        <v>421915282858</v>
      </c>
      <c r="M81" s="287" t="s">
        <v>1010</v>
      </c>
      <c r="N81" s="287"/>
      <c r="O81" s="287"/>
      <c r="P81" s="287"/>
      <c r="R81" s="276" t="str">
        <f t="shared" si="2"/>
        <v>31796079</v>
      </c>
    </row>
    <row r="82" spans="1:18" x14ac:dyDescent="0.2">
      <c r="A82" s="203" t="s">
        <v>1480</v>
      </c>
      <c r="B82" s="287" t="s">
        <v>1481</v>
      </c>
      <c r="C82" s="287" t="s">
        <v>429</v>
      </c>
      <c r="D82" s="287" t="s">
        <v>536</v>
      </c>
      <c r="E82" s="287" t="s">
        <v>438</v>
      </c>
      <c r="F82" s="287" t="s">
        <v>537</v>
      </c>
      <c r="G82" s="287" t="s">
        <v>1482</v>
      </c>
      <c r="H82" s="287" t="s">
        <v>1483</v>
      </c>
      <c r="I82" s="287" t="s">
        <v>1484</v>
      </c>
      <c r="J82" s="287" t="s">
        <v>1485</v>
      </c>
      <c r="K82" s="287" t="s">
        <v>1484</v>
      </c>
      <c r="L82" s="288">
        <v>421917176673</v>
      </c>
      <c r="M82" s="287" t="s">
        <v>1486</v>
      </c>
      <c r="N82" s="287"/>
      <c r="O82" s="287"/>
      <c r="P82" s="287"/>
      <c r="R82" s="276" t="str">
        <f t="shared" si="2"/>
        <v>30811406</v>
      </c>
    </row>
    <row r="83" spans="1:18" x14ac:dyDescent="0.2">
      <c r="A83" s="203" t="s">
        <v>1011</v>
      </c>
      <c r="B83" s="287" t="s">
        <v>1012</v>
      </c>
      <c r="C83" s="287" t="s">
        <v>429</v>
      </c>
      <c r="D83" s="287" t="s">
        <v>1013</v>
      </c>
      <c r="E83" s="287" t="s">
        <v>831</v>
      </c>
      <c r="F83" s="287" t="s">
        <v>1014</v>
      </c>
      <c r="G83" s="287" t="s">
        <v>1015</v>
      </c>
      <c r="H83" s="287" t="s">
        <v>1016</v>
      </c>
      <c r="I83" s="287" t="s">
        <v>1017</v>
      </c>
      <c r="J83" s="287" t="s">
        <v>433</v>
      </c>
      <c r="K83" s="287" t="s">
        <v>1017</v>
      </c>
      <c r="L83" s="288">
        <v>421918648073</v>
      </c>
      <c r="M83" s="287" t="s">
        <v>1018</v>
      </c>
      <c r="N83" s="287"/>
      <c r="O83" s="287"/>
      <c r="P83" s="287"/>
      <c r="R83" s="276" t="str">
        <f t="shared" si="2"/>
        <v>53007344</v>
      </c>
    </row>
    <row r="84" spans="1:18" x14ac:dyDescent="0.2">
      <c r="A84" s="203" t="s">
        <v>1019</v>
      </c>
      <c r="B84" s="287" t="s">
        <v>1020</v>
      </c>
      <c r="C84" s="287" t="s">
        <v>429</v>
      </c>
      <c r="D84" s="287" t="s">
        <v>1021</v>
      </c>
      <c r="E84" s="287" t="s">
        <v>441</v>
      </c>
      <c r="F84" s="287" t="s">
        <v>442</v>
      </c>
      <c r="G84" s="287" t="s">
        <v>1022</v>
      </c>
      <c r="H84" s="287" t="s">
        <v>1023</v>
      </c>
      <c r="I84" s="287" t="s">
        <v>1024</v>
      </c>
      <c r="J84" s="287" t="s">
        <v>431</v>
      </c>
      <c r="K84" s="287" t="s">
        <v>1024</v>
      </c>
      <c r="L84" s="288">
        <v>421905700790</v>
      </c>
      <c r="M84" s="287" t="s">
        <v>1025</v>
      </c>
      <c r="N84" s="287"/>
      <c r="O84" s="287"/>
      <c r="P84" s="287"/>
      <c r="R84" s="276" t="str">
        <f t="shared" si="2"/>
        <v>35538015</v>
      </c>
    </row>
    <row r="85" spans="1:18" x14ac:dyDescent="0.2">
      <c r="A85" s="203" t="s">
        <v>1026</v>
      </c>
      <c r="B85" s="287" t="s">
        <v>1027</v>
      </c>
      <c r="C85" s="287" t="s">
        <v>429</v>
      </c>
      <c r="D85" s="287" t="s">
        <v>779</v>
      </c>
      <c r="E85" s="287" t="s">
        <v>436</v>
      </c>
      <c r="F85" s="287" t="s">
        <v>780</v>
      </c>
      <c r="G85" s="287" t="s">
        <v>1028</v>
      </c>
      <c r="H85" s="287" t="s">
        <v>1029</v>
      </c>
      <c r="I85" s="287" t="s">
        <v>1030</v>
      </c>
      <c r="J85" s="287" t="s">
        <v>433</v>
      </c>
      <c r="K85" s="287" t="s">
        <v>1031</v>
      </c>
      <c r="L85" s="288">
        <v>421918737877</v>
      </c>
      <c r="M85" s="287" t="s">
        <v>1032</v>
      </c>
      <c r="N85" s="287"/>
      <c r="O85" s="287"/>
      <c r="P85" s="287"/>
      <c r="R85" s="276" t="str">
        <f t="shared" si="2"/>
        <v>00585319</v>
      </c>
    </row>
    <row r="86" spans="1:18" x14ac:dyDescent="0.2">
      <c r="A86" s="203" t="s">
        <v>1033</v>
      </c>
      <c r="B86" s="287" t="s">
        <v>1034</v>
      </c>
      <c r="C86" s="287" t="s">
        <v>429</v>
      </c>
      <c r="D86" s="287" t="s">
        <v>1035</v>
      </c>
      <c r="E86" s="287" t="s">
        <v>438</v>
      </c>
      <c r="F86" s="287" t="s">
        <v>537</v>
      </c>
      <c r="G86" s="287" t="s">
        <v>1036</v>
      </c>
      <c r="H86" s="287" t="s">
        <v>1037</v>
      </c>
      <c r="I86" s="287" t="s">
        <v>1038</v>
      </c>
      <c r="J86" s="287" t="s">
        <v>431</v>
      </c>
      <c r="K86" s="287" t="s">
        <v>1038</v>
      </c>
      <c r="L86" s="288">
        <v>421903422249</v>
      </c>
      <c r="M86" s="287" t="s">
        <v>1039</v>
      </c>
      <c r="N86" s="287"/>
      <c r="O86" s="287"/>
      <c r="P86" s="287"/>
      <c r="R86" s="276" t="str">
        <f t="shared" si="2"/>
        <v>42132690</v>
      </c>
    </row>
    <row r="87" spans="1:18" x14ac:dyDescent="0.2">
      <c r="A87" s="203" t="s">
        <v>1040</v>
      </c>
      <c r="B87" s="287" t="s">
        <v>1041</v>
      </c>
      <c r="C87" s="287" t="s">
        <v>429</v>
      </c>
      <c r="D87" s="287" t="s">
        <v>1042</v>
      </c>
      <c r="E87" s="287" t="s">
        <v>436</v>
      </c>
      <c r="F87" s="287" t="s">
        <v>1043</v>
      </c>
      <c r="G87" s="287" t="s">
        <v>1044</v>
      </c>
      <c r="H87" s="287" t="s">
        <v>1045</v>
      </c>
      <c r="I87" s="287" t="s">
        <v>1046</v>
      </c>
      <c r="J87" s="287" t="s">
        <v>433</v>
      </c>
      <c r="K87" s="287" t="s">
        <v>1047</v>
      </c>
      <c r="L87" s="288">
        <v>421905641479</v>
      </c>
      <c r="M87" s="287" t="s">
        <v>1048</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413</v>
      </c>
      <c r="B1" s="168" t="s">
        <v>312</v>
      </c>
      <c r="C1" s="168" t="s">
        <v>1049</v>
      </c>
      <c r="D1" s="170" t="s">
        <v>331</v>
      </c>
      <c r="E1" s="171" t="s">
        <v>1050</v>
      </c>
      <c r="F1" s="165" t="s">
        <v>335</v>
      </c>
      <c r="G1" s="165" t="s">
        <v>315</v>
      </c>
      <c r="H1" s="165" t="s">
        <v>1051</v>
      </c>
      <c r="I1" s="165" t="s">
        <v>1052</v>
      </c>
      <c r="J1" s="165" t="s">
        <v>1053</v>
      </c>
      <c r="K1" s="165" t="s">
        <v>1054</v>
      </c>
      <c r="L1" s="165" t="s">
        <v>1055</v>
      </c>
      <c r="M1" s="165" t="s">
        <v>1056</v>
      </c>
      <c r="N1" s="165" t="s">
        <v>1057</v>
      </c>
    </row>
    <row r="2" spans="1:14" x14ac:dyDescent="0.2">
      <c r="A2" s="178" t="s">
        <v>447</v>
      </c>
      <c r="B2" s="204" t="str">
        <f>VLOOKUP(A2,Adr!A:B,2,FALSE)</f>
        <v>Slovenská asociácia amerického futbalu, o.z.</v>
      </c>
      <c r="C2" s="169" t="s">
        <v>1059</v>
      </c>
      <c r="D2" s="290">
        <v>16924</v>
      </c>
      <c r="E2" s="173">
        <v>0</v>
      </c>
      <c r="F2" s="166" t="s">
        <v>338</v>
      </c>
      <c r="G2" s="169" t="s">
        <v>319</v>
      </c>
      <c r="H2" s="169" t="s">
        <v>1058</v>
      </c>
      <c r="I2" s="192" t="str">
        <f t="shared" ref="I2:I21" si="0">A2&amp;F2</f>
        <v>30787009a</v>
      </c>
      <c r="J2" s="167" t="str">
        <f t="shared" ref="J2:J21" si="1">A2&amp;G2</f>
        <v>30787009026 02</v>
      </c>
      <c r="K2" s="5" t="s">
        <v>1060</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455</v>
      </c>
      <c r="B3" s="204" t="str">
        <f>VLOOKUP(A3,Adr!A:B,2,FALSE)</f>
        <v>Slovenská asociácia boccie</v>
      </c>
      <c r="C3" s="169" t="s">
        <v>1061</v>
      </c>
      <c r="D3" s="290">
        <v>15790</v>
      </c>
      <c r="E3" s="230">
        <v>0</v>
      </c>
      <c r="F3" s="166" t="s">
        <v>338</v>
      </c>
      <c r="G3" s="169" t="s">
        <v>319</v>
      </c>
      <c r="H3" s="169" t="s">
        <v>1058</v>
      </c>
      <c r="I3" s="192" t="str">
        <f t="shared" si="0"/>
        <v>00631655a</v>
      </c>
      <c r="J3" s="167" t="str">
        <f t="shared" si="1"/>
        <v>00631655026 02</v>
      </c>
      <c r="K3" s="5" t="s">
        <v>1062</v>
      </c>
      <c r="L3" s="167" t="str">
        <f t="shared" si="2"/>
        <v>00631655026 02B</v>
      </c>
      <c r="M3" s="5" t="str">
        <f t="shared" si="3"/>
        <v>Slovenská asociácia boccieaBboccia - bežné transfery</v>
      </c>
      <c r="N3" s="3" t="str">
        <f t="shared" si="4"/>
        <v>00631655aB</v>
      </c>
    </row>
    <row r="4" spans="1:14" x14ac:dyDescent="0.2">
      <c r="A4" s="198" t="s">
        <v>455</v>
      </c>
      <c r="B4" s="204" t="str">
        <f>VLOOKUP(A4,Adr!A:B,2,FALSE)</f>
        <v>Slovenská asociácia boccie</v>
      </c>
      <c r="C4" s="185" t="s">
        <v>1063</v>
      </c>
      <c r="D4" s="289">
        <v>15790</v>
      </c>
      <c r="E4" s="173">
        <v>0</v>
      </c>
      <c r="F4" s="166" t="s">
        <v>338</v>
      </c>
      <c r="G4" s="169" t="s">
        <v>319</v>
      </c>
      <c r="H4" s="169" t="s">
        <v>1058</v>
      </c>
      <c r="I4" s="192" t="str">
        <f t="shared" si="0"/>
        <v>00631655a</v>
      </c>
      <c r="J4" s="167" t="str">
        <f t="shared" si="1"/>
        <v>00631655026 02</v>
      </c>
      <c r="K4" s="5" t="s">
        <v>1064</v>
      </c>
      <c r="L4" s="167" t="str">
        <f t="shared" si="2"/>
        <v>00631655026 02B</v>
      </c>
      <c r="M4" s="5" t="str">
        <f t="shared" si="3"/>
        <v>Slovenská asociácia boccieaBboule lyonnaise - bežné transfery</v>
      </c>
      <c r="N4" s="3" t="str">
        <f t="shared" si="4"/>
        <v>00631655aB</v>
      </c>
    </row>
    <row r="5" spans="1:14" x14ac:dyDescent="0.2">
      <c r="A5" s="182" t="s">
        <v>466</v>
      </c>
      <c r="B5" s="204" t="str">
        <f>VLOOKUP(A5,Adr!A:B,2,FALSE)</f>
        <v>Slovenská asociácia čínskeho wushu</v>
      </c>
      <c r="C5" s="185" t="s">
        <v>1065</v>
      </c>
      <c r="D5" s="289">
        <v>24934</v>
      </c>
      <c r="E5" s="230">
        <v>0</v>
      </c>
      <c r="F5" s="166" t="s">
        <v>338</v>
      </c>
      <c r="G5" s="169" t="s">
        <v>319</v>
      </c>
      <c r="H5" s="169" t="s">
        <v>1058</v>
      </c>
      <c r="I5" s="192" t="str">
        <f t="shared" si="0"/>
        <v>42019541a</v>
      </c>
      <c r="J5" s="167" t="str">
        <f t="shared" si="1"/>
        <v>42019541026 02</v>
      </c>
      <c r="K5" s="5" t="s">
        <v>1066</v>
      </c>
      <c r="L5" s="167" t="str">
        <f t="shared" si="2"/>
        <v>42019541026 02B</v>
      </c>
      <c r="M5" s="5" t="str">
        <f t="shared" si="3"/>
        <v>Slovenská asociácia čínskeho wushuaBwushu - bežné transfery</v>
      </c>
      <c r="N5" s="3" t="str">
        <f t="shared" si="4"/>
        <v>42019541aB</v>
      </c>
    </row>
    <row r="6" spans="1:14" x14ac:dyDescent="0.2">
      <c r="A6" s="182" t="s">
        <v>474</v>
      </c>
      <c r="B6" s="204" t="str">
        <f>VLOOKUP(A6,Adr!A:B,2,FALSE)</f>
        <v>Slovenská Asociácia Dynamickej Streľby</v>
      </c>
      <c r="C6" s="185" t="s">
        <v>1067</v>
      </c>
      <c r="D6" s="289">
        <v>23694</v>
      </c>
      <c r="E6" s="173">
        <v>0</v>
      </c>
      <c r="F6" s="166" t="s">
        <v>338</v>
      </c>
      <c r="G6" s="169" t="s">
        <v>319</v>
      </c>
      <c r="H6" s="169" t="s">
        <v>1058</v>
      </c>
      <c r="I6" s="192" t="str">
        <f t="shared" si="0"/>
        <v>30810108a</v>
      </c>
      <c r="J6" s="167" t="str">
        <f t="shared" si="1"/>
        <v>30810108026 02</v>
      </c>
      <c r="K6" s="5" t="s">
        <v>1068</v>
      </c>
      <c r="L6" s="167" t="str">
        <f t="shared" si="2"/>
        <v>30810108026 02B</v>
      </c>
      <c r="M6" s="5" t="str">
        <f t="shared" si="3"/>
        <v>Slovenská Asociácia Dynamickej StreľbyaBdynamická streľba - bežné transfery</v>
      </c>
      <c r="N6" s="3" t="str">
        <f t="shared" si="4"/>
        <v>30810108aB</v>
      </c>
    </row>
    <row r="7" spans="1:14" x14ac:dyDescent="0.2">
      <c r="A7" s="166" t="s">
        <v>481</v>
      </c>
      <c r="B7" s="204" t="str">
        <f>VLOOKUP(A7,Adr!A:B,2,FALSE)</f>
        <v>Slovenská asociácia fitnes, kulturistiky a silového trojboja</v>
      </c>
      <c r="C7" s="196" t="s">
        <v>1069</v>
      </c>
      <c r="D7" s="291">
        <v>411338</v>
      </c>
      <c r="E7" s="230">
        <v>0</v>
      </c>
      <c r="F7" s="166" t="s">
        <v>338</v>
      </c>
      <c r="G7" s="169" t="s">
        <v>319</v>
      </c>
      <c r="H7" s="169" t="s">
        <v>1058</v>
      </c>
      <c r="I7" s="192" t="str">
        <f t="shared" si="0"/>
        <v>30842069a</v>
      </c>
      <c r="J7" s="167" t="str">
        <f t="shared" si="1"/>
        <v>30842069026 02</v>
      </c>
      <c r="K7" s="5" t="s">
        <v>1070</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481</v>
      </c>
      <c r="B8" s="204" t="str">
        <f>VLOOKUP(A8,Adr!A:B,2,FALSE)</f>
        <v>Slovenská asociácia fitnes, kulturistiky a silového trojboja</v>
      </c>
      <c r="C8" s="196" t="s">
        <v>1071</v>
      </c>
      <c r="D8" s="291">
        <v>19710</v>
      </c>
      <c r="E8" s="173">
        <v>0</v>
      </c>
      <c r="F8" s="166" t="s">
        <v>338</v>
      </c>
      <c r="G8" s="169" t="s">
        <v>319</v>
      </c>
      <c r="H8" s="169" t="s">
        <v>1058</v>
      </c>
      <c r="I8" s="192" t="str">
        <f t="shared" si="0"/>
        <v>30842069a</v>
      </c>
      <c r="J8" s="167" t="str">
        <f t="shared" si="1"/>
        <v>30842069026 02</v>
      </c>
      <c r="K8" s="5" t="s">
        <v>1072</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489</v>
      </c>
      <c r="B9" s="204" t="str">
        <f>VLOOKUP(A9,Adr!A:B,2,FALSE)</f>
        <v>Slovenská asociácia Frisbee</v>
      </c>
      <c r="C9" s="196" t="s">
        <v>1073</v>
      </c>
      <c r="D9" s="291">
        <v>56742</v>
      </c>
      <c r="E9" s="230">
        <v>0</v>
      </c>
      <c r="F9" s="166" t="s">
        <v>338</v>
      </c>
      <c r="G9" s="169" t="s">
        <v>319</v>
      </c>
      <c r="H9" s="169" t="s">
        <v>1058</v>
      </c>
      <c r="I9" s="192" t="str">
        <f t="shared" si="0"/>
        <v>31749852a</v>
      </c>
      <c r="J9" s="167" t="str">
        <f t="shared" si="1"/>
        <v>31749852026 02</v>
      </c>
      <c r="K9" s="5" t="s">
        <v>1074</v>
      </c>
      <c r="L9" s="167" t="str">
        <f t="shared" si="2"/>
        <v>31749852026 02B</v>
      </c>
      <c r="M9" s="5" t="str">
        <f t="shared" si="3"/>
        <v>Slovenská asociácia FrisbeeaBšporty s lietajúcim diskom - bežné transfery</v>
      </c>
      <c r="N9" s="3" t="str">
        <f t="shared" si="4"/>
        <v>31749852aB</v>
      </c>
    </row>
    <row r="10" spans="1:14" x14ac:dyDescent="0.2">
      <c r="A10" s="166" t="s">
        <v>496</v>
      </c>
      <c r="B10" s="204" t="str">
        <f>VLOOKUP(A10,Adr!A:B,2,FALSE)</f>
        <v>Slovenská asociácia go</v>
      </c>
      <c r="C10" s="190" t="s">
        <v>1075</v>
      </c>
      <c r="D10" s="290">
        <v>15790</v>
      </c>
      <c r="E10" s="173">
        <v>0</v>
      </c>
      <c r="F10" s="166" t="s">
        <v>338</v>
      </c>
      <c r="G10" s="169" t="s">
        <v>319</v>
      </c>
      <c r="H10" s="169" t="s">
        <v>1058</v>
      </c>
      <c r="I10" s="192" t="str">
        <f t="shared" si="0"/>
        <v>30844711a</v>
      </c>
      <c r="J10" s="167" t="str">
        <f t="shared" si="1"/>
        <v>30844711026 02</v>
      </c>
      <c r="K10" s="5" t="s">
        <v>1076</v>
      </c>
      <c r="L10" s="167" t="str">
        <f t="shared" si="2"/>
        <v>30844711026 02B</v>
      </c>
      <c r="M10" s="5" t="str">
        <f t="shared" si="3"/>
        <v>Slovenská asociácia goaBgo - bežné transfery</v>
      </c>
      <c r="N10" s="3" t="str">
        <f t="shared" si="4"/>
        <v>30844711aB</v>
      </c>
    </row>
    <row r="11" spans="1:14" x14ac:dyDescent="0.2">
      <c r="A11" s="166" t="s">
        <v>502</v>
      </c>
      <c r="B11" s="204" t="str">
        <f>VLOOKUP(A11,Adr!A:B,2,FALSE)</f>
        <v>Slovenská asociácia korfbalu</v>
      </c>
      <c r="C11" s="196" t="s">
        <v>1077</v>
      </c>
      <c r="D11" s="291">
        <v>24548</v>
      </c>
      <c r="E11" s="230">
        <v>0</v>
      </c>
      <c r="F11" s="166" t="s">
        <v>338</v>
      </c>
      <c r="G11" s="169" t="s">
        <v>319</v>
      </c>
      <c r="H11" s="169" t="s">
        <v>1058</v>
      </c>
      <c r="I11" s="192" t="str">
        <f t="shared" si="0"/>
        <v>31940668a</v>
      </c>
      <c r="J11" s="167" t="str">
        <f t="shared" si="1"/>
        <v>31940668026 02</v>
      </c>
      <c r="K11" s="5" t="s">
        <v>1078</v>
      </c>
      <c r="L11" s="167" t="str">
        <f t="shared" si="2"/>
        <v>31940668026 02B</v>
      </c>
      <c r="M11" s="5" t="str">
        <f t="shared" si="3"/>
        <v>Slovenská asociácia korfbaluaBkorfbal - bežné transfery</v>
      </c>
      <c r="N11" s="3" t="str">
        <f t="shared" si="4"/>
        <v>31940668aB</v>
      </c>
    </row>
    <row r="12" spans="1:14" x14ac:dyDescent="0.2">
      <c r="A12" s="182" t="s">
        <v>510</v>
      </c>
      <c r="B12" s="204" t="str">
        <f>VLOOKUP(A12,Adr!A:B,2,FALSE)</f>
        <v>Slovenská asociácia motoristického športu</v>
      </c>
      <c r="C12" s="185" t="s">
        <v>1079</v>
      </c>
      <c r="D12" s="289">
        <v>297898</v>
      </c>
      <c r="E12" s="173">
        <v>0</v>
      </c>
      <c r="F12" s="166" t="s">
        <v>338</v>
      </c>
      <c r="G12" s="169" t="s">
        <v>319</v>
      </c>
      <c r="H12" s="169" t="s">
        <v>1058</v>
      </c>
      <c r="I12" s="192" t="str">
        <f t="shared" si="0"/>
        <v>31824021a</v>
      </c>
      <c r="J12" s="167" t="str">
        <f t="shared" si="1"/>
        <v>31824021026 02</v>
      </c>
      <c r="K12" s="5" t="s">
        <v>1080</v>
      </c>
      <c r="L12" s="167" t="str">
        <f t="shared" si="2"/>
        <v>31824021026 02B</v>
      </c>
      <c r="M12" s="5" t="str">
        <f t="shared" si="3"/>
        <v>Slovenská asociácia motoristického športuaBautomobilový šport - bežné transfery</v>
      </c>
      <c r="N12" s="3" t="str">
        <f t="shared" si="4"/>
        <v>31824021aB</v>
      </c>
    </row>
    <row r="13" spans="1:14" x14ac:dyDescent="0.2">
      <c r="A13" s="182" t="s">
        <v>510</v>
      </c>
      <c r="B13" s="204" t="str">
        <f>VLOOKUP(A13,Adr!A:B,2,FALSE)</f>
        <v>Slovenská asociácia motoristického športu</v>
      </c>
      <c r="C13" s="185" t="s">
        <v>1489</v>
      </c>
      <c r="D13" s="289">
        <v>21500</v>
      </c>
      <c r="E13" s="173">
        <v>0</v>
      </c>
      <c r="F13" s="166" t="s">
        <v>338</v>
      </c>
      <c r="G13" s="169" t="s">
        <v>319</v>
      </c>
      <c r="H13" s="169" t="s">
        <v>1490</v>
      </c>
      <c r="I13" s="192" t="str">
        <f t="shared" si="0"/>
        <v>31824021a</v>
      </c>
      <c r="J13" s="167" t="str">
        <f t="shared" si="1"/>
        <v>31824021026 02</v>
      </c>
      <c r="K13" s="5" t="s">
        <v>1080</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521</v>
      </c>
      <c r="B14" s="204" t="str">
        <f>VLOOKUP(A14,Adr!A:B,2,FALSE)</f>
        <v>Slovenská asociácia pretláčania rukou</v>
      </c>
      <c r="C14" s="196" t="s">
        <v>1081</v>
      </c>
      <c r="D14" s="289">
        <v>32740</v>
      </c>
      <c r="E14" s="173">
        <v>0</v>
      </c>
      <c r="F14" s="166" t="s">
        <v>338</v>
      </c>
      <c r="G14" s="169" t="s">
        <v>319</v>
      </c>
      <c r="H14" s="169" t="s">
        <v>1058</v>
      </c>
      <c r="I14" s="192" t="str">
        <f t="shared" si="0"/>
        <v>30811686a</v>
      </c>
      <c r="J14" s="167" t="str">
        <f t="shared" si="1"/>
        <v>30811686026 02</v>
      </c>
      <c r="K14" s="5" t="s">
        <v>1082</v>
      </c>
      <c r="L14" s="167" t="str">
        <f t="shared" si="2"/>
        <v>30811686026 02B</v>
      </c>
      <c r="M14" s="5" t="str">
        <f t="shared" si="3"/>
        <v>Slovenská asociácia pretláčania rukouaBpretláčanie rukou - bežné transfery</v>
      </c>
      <c r="N14" s="3" t="str">
        <f t="shared" si="4"/>
        <v>30811686aB</v>
      </c>
    </row>
    <row r="15" spans="1:14" x14ac:dyDescent="0.2">
      <c r="A15" s="202" t="s">
        <v>530</v>
      </c>
      <c r="B15" s="204" t="str">
        <f>VLOOKUP(A15,Adr!A:B,2,FALSE)</f>
        <v>Slovenská asociácia taekwondo WT</v>
      </c>
      <c r="C15" s="169" t="s">
        <v>1083</v>
      </c>
      <c r="D15" s="291">
        <v>37842</v>
      </c>
      <c r="E15" s="230">
        <v>0</v>
      </c>
      <c r="F15" s="166" t="s">
        <v>338</v>
      </c>
      <c r="G15" s="169" t="s">
        <v>319</v>
      </c>
      <c r="H15" s="169" t="s">
        <v>1058</v>
      </c>
      <c r="I15" s="192" t="str">
        <f t="shared" si="0"/>
        <v>30814910a</v>
      </c>
      <c r="J15" s="167" t="str">
        <f t="shared" si="1"/>
        <v>30814910026 02</v>
      </c>
      <c r="K15" s="5" t="s">
        <v>1084</v>
      </c>
      <c r="L15" s="167" t="str">
        <f t="shared" si="2"/>
        <v>30814910026 02B</v>
      </c>
      <c r="M15" s="5" t="str">
        <f t="shared" si="3"/>
        <v>Slovenská asociácia taekwondo WTaBtaekwondo - bežné transfery</v>
      </c>
      <c r="N15" s="3" t="str">
        <f t="shared" si="4"/>
        <v>30814910aB</v>
      </c>
    </row>
    <row r="16" spans="1:14" x14ac:dyDescent="0.2">
      <c r="A16" s="166" t="s">
        <v>538</v>
      </c>
      <c r="B16" s="204" t="str">
        <f>VLOOKUP(A16,Adr!A:B,2,FALSE)</f>
        <v>Slovenská baseballová federácia</v>
      </c>
      <c r="C16" s="196" t="s">
        <v>1085</v>
      </c>
      <c r="D16" s="291">
        <v>110226</v>
      </c>
      <c r="E16" s="173">
        <v>0</v>
      </c>
      <c r="F16" s="166" t="s">
        <v>338</v>
      </c>
      <c r="G16" s="169" t="s">
        <v>319</v>
      </c>
      <c r="H16" s="169" t="s">
        <v>1058</v>
      </c>
      <c r="I16" s="192" t="str">
        <f t="shared" si="0"/>
        <v>30844568a</v>
      </c>
      <c r="J16" s="167" t="str">
        <f t="shared" si="1"/>
        <v>30844568026 02</v>
      </c>
      <c r="K16" s="5" t="s">
        <v>1086</v>
      </c>
      <c r="L16" s="167" t="str">
        <f t="shared" si="2"/>
        <v>30844568026 02B</v>
      </c>
      <c r="M16" s="5" t="str">
        <f t="shared" si="3"/>
        <v>Slovenská baseballová federáciaaBbaseball - bežné transfery</v>
      </c>
      <c r="N16" s="3" t="str">
        <f t="shared" si="4"/>
        <v>30844568aB</v>
      </c>
    </row>
    <row r="17" spans="1:14" x14ac:dyDescent="0.2">
      <c r="A17" s="198" t="s">
        <v>545</v>
      </c>
      <c r="B17" s="204" t="str">
        <f>VLOOKUP(A17,Adr!A:B,2,FALSE)</f>
        <v>Slovenská basketbalová asociácia</v>
      </c>
      <c r="C17" s="169" t="s">
        <v>1087</v>
      </c>
      <c r="D17" s="290">
        <v>831650</v>
      </c>
      <c r="E17" s="230">
        <v>0</v>
      </c>
      <c r="F17" s="166" t="s">
        <v>338</v>
      </c>
      <c r="G17" s="169" t="s">
        <v>319</v>
      </c>
      <c r="H17" s="169" t="s">
        <v>1058</v>
      </c>
      <c r="I17" s="192" t="str">
        <f t="shared" si="0"/>
        <v>17315166a</v>
      </c>
      <c r="J17" s="167" t="str">
        <f t="shared" si="1"/>
        <v>17315166026 02</v>
      </c>
      <c r="K17" s="5" t="s">
        <v>1088</v>
      </c>
      <c r="L17" s="167" t="str">
        <f t="shared" si="2"/>
        <v>17315166026 02B</v>
      </c>
      <c r="M17" s="5" t="str">
        <f t="shared" si="3"/>
        <v>Slovenská basketbalová asociáciaaBbasketbal - bežné transfery</v>
      </c>
      <c r="N17" s="3" t="str">
        <f t="shared" si="4"/>
        <v>17315166aB</v>
      </c>
    </row>
    <row r="18" spans="1:14" x14ac:dyDescent="0.2">
      <c r="A18" s="166" t="s">
        <v>552</v>
      </c>
      <c r="B18" s="204" t="str">
        <f>VLOOKUP(A18,Adr!A:B,2,FALSE)</f>
        <v>Slovenská boxerská federácia</v>
      </c>
      <c r="C18" s="196" t="s">
        <v>1089</v>
      </c>
      <c r="D18" s="291">
        <v>257730</v>
      </c>
      <c r="E18" s="173">
        <v>0</v>
      </c>
      <c r="F18" s="166" t="s">
        <v>338</v>
      </c>
      <c r="G18" s="169" t="s">
        <v>319</v>
      </c>
      <c r="H18" s="169" t="s">
        <v>1058</v>
      </c>
      <c r="I18" s="192" t="str">
        <f t="shared" si="0"/>
        <v>31744621a</v>
      </c>
      <c r="J18" s="167" t="str">
        <f t="shared" si="1"/>
        <v>31744621026 02</v>
      </c>
      <c r="K18" s="5" t="s">
        <v>1090</v>
      </c>
      <c r="L18" s="167" t="str">
        <f t="shared" si="2"/>
        <v>31744621026 02B</v>
      </c>
      <c r="M18" s="5" t="str">
        <f t="shared" si="3"/>
        <v>Slovenská boxerská federáciaaBbox - bežné transfery</v>
      </c>
      <c r="N18" s="3" t="str">
        <f t="shared" si="4"/>
        <v>31744621aB</v>
      </c>
    </row>
    <row r="19" spans="1:14" x14ac:dyDescent="0.2">
      <c r="A19" s="166" t="s">
        <v>561</v>
      </c>
      <c r="B19" s="204" t="str">
        <f>VLOOKUP(A19,Adr!A:B,2,FALSE)</f>
        <v>Slovenská federácia pétanque</v>
      </c>
      <c r="C19" s="197" t="s">
        <v>1091</v>
      </c>
      <c r="D19" s="292">
        <v>15790</v>
      </c>
      <c r="E19" s="230">
        <v>0</v>
      </c>
      <c r="F19" s="166" t="s">
        <v>338</v>
      </c>
      <c r="G19" s="169" t="s">
        <v>319</v>
      </c>
      <c r="H19" s="169" t="s">
        <v>1058</v>
      </c>
      <c r="I19" s="192" t="str">
        <f t="shared" si="0"/>
        <v>36064742a</v>
      </c>
      <c r="J19" s="167" t="str">
        <f t="shared" si="1"/>
        <v>36064742026 02</v>
      </c>
      <c r="K19" s="5" t="s">
        <v>1092</v>
      </c>
      <c r="L19" s="167" t="str">
        <f t="shared" si="2"/>
        <v>36064742026 02B</v>
      </c>
      <c r="M19" s="5" t="str">
        <f t="shared" si="3"/>
        <v>Slovenská federácia pétanqueaBpétanque - bežné transfery</v>
      </c>
      <c r="N19" s="3" t="str">
        <f t="shared" si="4"/>
        <v>36064742aB</v>
      </c>
    </row>
    <row r="20" spans="1:14" x14ac:dyDescent="0.2">
      <c r="A20" s="198" t="s">
        <v>569</v>
      </c>
      <c r="B20" s="204" t="str">
        <f>VLOOKUP(A20,Adr!A:B,2,FALSE)</f>
        <v>Slovenská golfová asociácia</v>
      </c>
      <c r="C20" s="169" t="s">
        <v>1093</v>
      </c>
      <c r="D20" s="290">
        <v>224940</v>
      </c>
      <c r="E20" s="173">
        <v>0</v>
      </c>
      <c r="F20" s="166" t="s">
        <v>338</v>
      </c>
      <c r="G20" s="169" t="s">
        <v>319</v>
      </c>
      <c r="H20" s="169" t="s">
        <v>1058</v>
      </c>
      <c r="I20" s="192" t="str">
        <f t="shared" si="0"/>
        <v>50284363a</v>
      </c>
      <c r="J20" s="167" t="str">
        <f t="shared" si="1"/>
        <v>50284363026 02</v>
      </c>
      <c r="K20" s="5" t="s">
        <v>1094</v>
      </c>
      <c r="L20" s="167" t="str">
        <f t="shared" si="2"/>
        <v>50284363026 02B</v>
      </c>
      <c r="M20" s="5" t="str">
        <f t="shared" si="3"/>
        <v>Slovenská golfová asociáciaaBgolf - bežné transfery</v>
      </c>
      <c r="N20" s="3" t="str">
        <f t="shared" si="4"/>
        <v>50284363aB</v>
      </c>
    </row>
    <row r="21" spans="1:14" x14ac:dyDescent="0.2">
      <c r="A21" s="198" t="s">
        <v>579</v>
      </c>
      <c r="B21" s="204" t="str">
        <f>VLOOKUP(A21,Adr!A:B,2,FALSE)</f>
        <v>Slovenská gymnastická federácia</v>
      </c>
      <c r="C21" s="185" t="s">
        <v>1095</v>
      </c>
      <c r="D21" s="289">
        <v>504392</v>
      </c>
      <c r="E21" s="230">
        <v>0</v>
      </c>
      <c r="F21" s="166" t="s">
        <v>338</v>
      </c>
      <c r="G21" s="169" t="s">
        <v>319</v>
      </c>
      <c r="H21" s="169" t="s">
        <v>1058</v>
      </c>
      <c r="I21" s="192" t="str">
        <f t="shared" si="0"/>
        <v>00688321a</v>
      </c>
      <c r="J21" s="167" t="str">
        <f t="shared" si="1"/>
        <v>00688321026 02</v>
      </c>
      <c r="K21" s="5" t="s">
        <v>1096</v>
      </c>
      <c r="L21" s="167" t="str">
        <f t="shared" si="2"/>
        <v>00688321026 02B</v>
      </c>
      <c r="M21" s="5" t="str">
        <f t="shared" si="3"/>
        <v>Slovenská gymnastická federáciaaBgymnastika - bežné transfery</v>
      </c>
      <c r="N21" s="3" t="str">
        <f t="shared" si="4"/>
        <v>00688321aB</v>
      </c>
    </row>
    <row r="22" spans="1:14" x14ac:dyDescent="0.2">
      <c r="A22" s="198" t="s">
        <v>579</v>
      </c>
      <c r="B22" s="204" t="str">
        <f>VLOOKUP(A22,Adr!A:B,2,FALSE)</f>
        <v>Slovenská gymnastická federácia</v>
      </c>
      <c r="C22" s="185" t="s">
        <v>1491</v>
      </c>
      <c r="D22" s="289">
        <v>44000</v>
      </c>
      <c r="E22" s="173">
        <v>0</v>
      </c>
      <c r="F22" s="166" t="s">
        <v>338</v>
      </c>
      <c r="G22" s="169" t="s">
        <v>319</v>
      </c>
      <c r="H22" s="169" t="s">
        <v>1490</v>
      </c>
      <c r="I22" s="192" t="str">
        <f t="shared" ref="I22:I85" si="5">A22&amp;F22</f>
        <v>00688321a</v>
      </c>
      <c r="J22" s="167" t="str">
        <f t="shared" ref="J22:J85" si="6">A22&amp;G22</f>
        <v>00688321026 02</v>
      </c>
      <c r="K22" s="5" t="s">
        <v>1096</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585</v>
      </c>
      <c r="B23" s="204" t="str">
        <f>VLOOKUP(A23,Adr!A:B,2,FALSE)</f>
        <v>SLOVENSKÁ CHEERLEADING ÚNIA</v>
      </c>
      <c r="C23" s="169" t="s">
        <v>1097</v>
      </c>
      <c r="D23" s="290">
        <v>15790</v>
      </c>
      <c r="E23" s="230">
        <v>0</v>
      </c>
      <c r="F23" s="166" t="s">
        <v>338</v>
      </c>
      <c r="G23" s="169" t="s">
        <v>319</v>
      </c>
      <c r="H23" s="169" t="s">
        <v>1058</v>
      </c>
      <c r="I23" s="192" t="str">
        <f t="shared" si="5"/>
        <v>54041368a</v>
      </c>
      <c r="J23" s="167" t="str">
        <f t="shared" si="6"/>
        <v>54041368026 02</v>
      </c>
      <c r="K23" s="5" t="s">
        <v>1098</v>
      </c>
      <c r="L23" s="167" t="str">
        <f t="shared" si="7"/>
        <v>54041368026 02B</v>
      </c>
      <c r="M23" s="5" t="str">
        <f t="shared" si="8"/>
        <v>SLOVENSKÁ CHEERLEADING ÚNIAaBcheerleading - bežné transfery</v>
      </c>
      <c r="N23" s="3" t="str">
        <f t="shared" si="9"/>
        <v>54041368aB</v>
      </c>
    </row>
    <row r="24" spans="1:14" x14ac:dyDescent="0.2">
      <c r="A24" s="166" t="s">
        <v>591</v>
      </c>
      <c r="B24" s="204" t="str">
        <f>VLOOKUP(A24,Adr!A:B,2,FALSE)</f>
        <v>SLOVENSKÁ JAZDECKÁ FEDERÁCIA</v>
      </c>
      <c r="C24" s="196" t="s">
        <v>1099</v>
      </c>
      <c r="D24" s="291">
        <v>99236</v>
      </c>
      <c r="E24" s="173">
        <v>0</v>
      </c>
      <c r="F24" s="166" t="s">
        <v>338</v>
      </c>
      <c r="G24" s="169" t="s">
        <v>319</v>
      </c>
      <c r="H24" s="169" t="s">
        <v>1058</v>
      </c>
      <c r="I24" s="192" t="str">
        <f t="shared" si="5"/>
        <v>31787801a</v>
      </c>
      <c r="J24" s="167" t="str">
        <f t="shared" si="6"/>
        <v>31787801026 02</v>
      </c>
      <c r="K24" s="5" t="s">
        <v>1100</v>
      </c>
      <c r="L24" s="167" t="str">
        <f t="shared" si="7"/>
        <v>31787801026 02B</v>
      </c>
      <c r="M24" s="5" t="str">
        <f t="shared" si="8"/>
        <v>SLOVENSKÁ JAZDECKÁ FEDERÁCIAaBjazdectvo - bežné transfery</v>
      </c>
      <c r="N24" s="3" t="str">
        <f t="shared" si="9"/>
        <v>31787801aB</v>
      </c>
    </row>
    <row r="25" spans="1:14" x14ac:dyDescent="0.2">
      <c r="A25" s="202" t="s">
        <v>598</v>
      </c>
      <c r="B25" s="204" t="str">
        <f>VLOOKUP(A25,Adr!A:B,2,FALSE)</f>
        <v>Slovenská kanoistika</v>
      </c>
      <c r="C25" s="185" t="s">
        <v>1101</v>
      </c>
      <c r="D25" s="289">
        <v>969554</v>
      </c>
      <c r="E25" s="230">
        <v>0</v>
      </c>
      <c r="F25" s="166" t="s">
        <v>338</v>
      </c>
      <c r="G25" s="169" t="s">
        <v>319</v>
      </c>
      <c r="H25" s="169" t="s">
        <v>1058</v>
      </c>
      <c r="I25" s="192" t="str">
        <f t="shared" si="5"/>
        <v>50434101a</v>
      </c>
      <c r="J25" s="167" t="str">
        <f t="shared" si="6"/>
        <v>50434101026 02</v>
      </c>
      <c r="K25" s="5" t="s">
        <v>1102</v>
      </c>
      <c r="L25" s="167" t="str">
        <f t="shared" si="7"/>
        <v>50434101026 02B</v>
      </c>
      <c r="M25" s="5" t="str">
        <f t="shared" si="8"/>
        <v>Slovenská kanoistikaaBkanoistika - bežné transfery</v>
      </c>
      <c r="N25" s="3" t="str">
        <f t="shared" si="9"/>
        <v>50434101aB</v>
      </c>
    </row>
    <row r="26" spans="1:14" x14ac:dyDescent="0.2">
      <c r="A26" s="202" t="s">
        <v>605</v>
      </c>
      <c r="B26" s="204" t="str">
        <f>VLOOKUP(A26,Adr!A:B,2,FALSE)</f>
        <v>Slovenská Lakrosová Federácia</v>
      </c>
      <c r="C26" s="185" t="s">
        <v>1103</v>
      </c>
      <c r="D26" s="291">
        <v>15790</v>
      </c>
      <c r="E26" s="173">
        <v>0</v>
      </c>
      <c r="F26" s="166" t="s">
        <v>338</v>
      </c>
      <c r="G26" s="169" t="s">
        <v>319</v>
      </c>
      <c r="H26" s="169" t="s">
        <v>1058</v>
      </c>
      <c r="I26" s="192" t="str">
        <f t="shared" si="5"/>
        <v>30853427a</v>
      </c>
      <c r="J26" s="167" t="str">
        <f t="shared" si="6"/>
        <v>30853427026 02</v>
      </c>
      <c r="K26" s="5" t="s">
        <v>1104</v>
      </c>
      <c r="L26" s="167" t="str">
        <f t="shared" si="7"/>
        <v>30853427026 02B</v>
      </c>
      <c r="M26" s="5" t="str">
        <f t="shared" si="8"/>
        <v>Slovenská Lakrosová FederáciaaBlakros - bežné transfery</v>
      </c>
      <c r="N26" s="3" t="str">
        <f t="shared" si="9"/>
        <v>30853427aB</v>
      </c>
    </row>
    <row r="27" spans="1:14" x14ac:dyDescent="0.2">
      <c r="A27" s="202" t="s">
        <v>613</v>
      </c>
      <c r="B27" s="204" t="str">
        <f>VLOOKUP(A27,Adr!A:B,2,FALSE)</f>
        <v>Slovenská motocyklová federácia</v>
      </c>
      <c r="C27" s="185" t="s">
        <v>1105</v>
      </c>
      <c r="D27" s="289">
        <v>72448</v>
      </c>
      <c r="E27" s="230">
        <v>0</v>
      </c>
      <c r="F27" s="166" t="s">
        <v>338</v>
      </c>
      <c r="G27" s="169" t="s">
        <v>319</v>
      </c>
      <c r="H27" s="169" t="s">
        <v>1058</v>
      </c>
      <c r="I27" s="192" t="str">
        <f t="shared" si="5"/>
        <v>30813883a</v>
      </c>
      <c r="J27" s="167" t="str">
        <f t="shared" si="6"/>
        <v>30813883026 02</v>
      </c>
      <c r="K27" s="5" t="s">
        <v>1106</v>
      </c>
      <c r="L27" s="167" t="str">
        <f t="shared" si="7"/>
        <v>30813883026 02B</v>
      </c>
      <c r="M27" s="5" t="str">
        <f t="shared" si="8"/>
        <v>Slovenská motocyklová federáciaaBmotocyklový šport - bežné transfery</v>
      </c>
      <c r="N27" s="3" t="str">
        <f t="shared" si="9"/>
        <v>30813883aB</v>
      </c>
    </row>
    <row r="28" spans="1:14" x14ac:dyDescent="0.2">
      <c r="A28" s="202" t="s">
        <v>623</v>
      </c>
      <c r="B28" s="204" t="str">
        <f>VLOOKUP(A28,Adr!A:B,2,FALSE)</f>
        <v>Slovenská Muaythai asociácia</v>
      </c>
      <c r="C28" s="185" t="s">
        <v>1107</v>
      </c>
      <c r="D28" s="291">
        <v>16094</v>
      </c>
      <c r="E28" s="173">
        <v>0</v>
      </c>
      <c r="F28" s="166" t="s">
        <v>338</v>
      </c>
      <c r="G28" s="169" t="s">
        <v>319</v>
      </c>
      <c r="H28" s="169" t="s">
        <v>1058</v>
      </c>
      <c r="I28" s="192" t="str">
        <f t="shared" si="5"/>
        <v>34057587a</v>
      </c>
      <c r="J28" s="167" t="str">
        <f t="shared" si="6"/>
        <v>34057587026 02</v>
      </c>
      <c r="K28" s="5" t="s">
        <v>1108</v>
      </c>
      <c r="L28" s="167" t="str">
        <f t="shared" si="7"/>
        <v>34057587026 02B</v>
      </c>
      <c r="M28" s="5" t="str">
        <f t="shared" si="8"/>
        <v>Slovenská Muaythai asociáciaaBthajský box - bežné transfery</v>
      </c>
      <c r="N28" s="3" t="str">
        <f t="shared" si="9"/>
        <v>34057587aB</v>
      </c>
    </row>
    <row r="29" spans="1:14" x14ac:dyDescent="0.2">
      <c r="A29" s="198" t="s">
        <v>630</v>
      </c>
      <c r="B29" s="204" t="str">
        <f>VLOOKUP(A29,Adr!A:B,2,FALSE)</f>
        <v>Slovenská plavecká federácia</v>
      </c>
      <c r="C29" s="169" t="s">
        <v>1109</v>
      </c>
      <c r="D29" s="290">
        <v>1415370</v>
      </c>
      <c r="E29" s="230">
        <v>0</v>
      </c>
      <c r="F29" s="166" t="s">
        <v>338</v>
      </c>
      <c r="G29" s="169" t="s">
        <v>319</v>
      </c>
      <c r="H29" s="169" t="s">
        <v>1058</v>
      </c>
      <c r="I29" s="192" t="str">
        <f t="shared" si="5"/>
        <v>36068764a</v>
      </c>
      <c r="J29" s="167" t="str">
        <f t="shared" si="6"/>
        <v>36068764026 02</v>
      </c>
      <c r="K29" s="5" t="s">
        <v>1110</v>
      </c>
      <c r="L29" s="167" t="str">
        <f t="shared" si="7"/>
        <v>36068764026 02B</v>
      </c>
      <c r="M29" s="5" t="str">
        <f t="shared" si="8"/>
        <v>Slovenská plavecká federáciaaBplavecké športy - bežné transfery</v>
      </c>
      <c r="N29" s="3" t="str">
        <f t="shared" si="9"/>
        <v>36068764aB</v>
      </c>
    </row>
    <row r="30" spans="1:14" x14ac:dyDescent="0.2">
      <c r="A30" s="198" t="s">
        <v>630</v>
      </c>
      <c r="B30" s="204" t="str">
        <f>VLOOKUP(A30,Adr!A:B,2,FALSE)</f>
        <v>Slovenská plavecká federácia</v>
      </c>
      <c r="C30" s="169" t="s">
        <v>1492</v>
      </c>
      <c r="D30" s="290">
        <v>13000</v>
      </c>
      <c r="E30" s="173">
        <v>0</v>
      </c>
      <c r="F30" s="166" t="s">
        <v>338</v>
      </c>
      <c r="G30" s="169" t="s">
        <v>319</v>
      </c>
      <c r="H30" s="169" t="s">
        <v>1490</v>
      </c>
      <c r="I30" s="192" t="str">
        <f t="shared" si="5"/>
        <v>36068764a</v>
      </c>
      <c r="J30" s="167" t="str">
        <f t="shared" si="6"/>
        <v>36068764026 02</v>
      </c>
      <c r="K30" s="5" t="s">
        <v>1110</v>
      </c>
      <c r="L30" s="167" t="str">
        <f t="shared" si="7"/>
        <v>36068764026 02K</v>
      </c>
      <c r="M30" s="5" t="str">
        <f t="shared" si="8"/>
        <v>Slovenská plavecká federáciaaKplavecké športy - kapitálové transfery</v>
      </c>
      <c r="N30" s="3" t="str">
        <f t="shared" si="9"/>
        <v>36068764aK</v>
      </c>
    </row>
    <row r="31" spans="1:14" x14ac:dyDescent="0.2">
      <c r="A31" s="202" t="s">
        <v>637</v>
      </c>
      <c r="B31" s="204" t="str">
        <f>VLOOKUP(A31,Adr!A:B,2,FALSE)</f>
        <v>Slovenská rugbyová únia</v>
      </c>
      <c r="C31" s="196" t="s">
        <v>1111</v>
      </c>
      <c r="D31" s="291">
        <v>19208</v>
      </c>
      <c r="E31" s="230">
        <v>0</v>
      </c>
      <c r="F31" s="166" t="s">
        <v>338</v>
      </c>
      <c r="G31" s="169" t="s">
        <v>319</v>
      </c>
      <c r="H31" s="169" t="s">
        <v>1058</v>
      </c>
      <c r="I31" s="192" t="str">
        <f t="shared" si="5"/>
        <v>30851459a</v>
      </c>
      <c r="J31" s="167" t="str">
        <f t="shared" si="6"/>
        <v>30851459026 02</v>
      </c>
      <c r="K31" s="5" t="s">
        <v>1112</v>
      </c>
      <c r="L31" s="167" t="str">
        <f t="shared" si="7"/>
        <v>30851459026 02B</v>
      </c>
      <c r="M31" s="5" t="str">
        <f t="shared" si="8"/>
        <v>Slovenská rugbyová úniaaBrugby - bežné transfery</v>
      </c>
      <c r="N31" s="3" t="str">
        <f t="shared" si="9"/>
        <v>30851459aB</v>
      </c>
    </row>
    <row r="32" spans="1:14" x14ac:dyDescent="0.2">
      <c r="A32" s="202" t="s">
        <v>644</v>
      </c>
      <c r="B32" s="204" t="str">
        <f>VLOOKUP(A32,Adr!A:B,2,FALSE)</f>
        <v>Slovenská skialpinistická asociácia</v>
      </c>
      <c r="C32" s="185" t="s">
        <v>1113</v>
      </c>
      <c r="D32" s="289">
        <v>15790</v>
      </c>
      <c r="E32" s="173">
        <v>0</v>
      </c>
      <c r="F32" s="166" t="s">
        <v>338</v>
      </c>
      <c r="G32" s="169" t="s">
        <v>319</v>
      </c>
      <c r="H32" s="169" t="s">
        <v>1058</v>
      </c>
      <c r="I32" s="192" t="str">
        <f t="shared" si="5"/>
        <v>37998919a</v>
      </c>
      <c r="J32" s="167" t="str">
        <f t="shared" si="6"/>
        <v>37998919026 02</v>
      </c>
      <c r="K32" s="5" t="s">
        <v>1114</v>
      </c>
      <c r="L32" s="167" t="str">
        <f t="shared" si="7"/>
        <v>37998919026 02B</v>
      </c>
      <c r="M32" s="5" t="str">
        <f t="shared" si="8"/>
        <v>Slovenská skialpinistická asociáciaaBskialpinizmus - bežné transfery</v>
      </c>
      <c r="N32" s="3" t="str">
        <f t="shared" si="9"/>
        <v>37998919aB</v>
      </c>
    </row>
    <row r="33" spans="1:14" x14ac:dyDescent="0.2">
      <c r="A33" s="202" t="s">
        <v>653</v>
      </c>
      <c r="B33" s="204" t="str">
        <f>VLOOKUP(A33,Adr!A:B,2,FALSE)</f>
        <v>Slovenská softballová asociácia</v>
      </c>
      <c r="C33" s="185" t="s">
        <v>1115</v>
      </c>
      <c r="D33" s="289">
        <v>25340</v>
      </c>
      <c r="E33" s="230">
        <v>0</v>
      </c>
      <c r="F33" s="166" t="s">
        <v>338</v>
      </c>
      <c r="G33" s="169" t="s">
        <v>319</v>
      </c>
      <c r="H33" s="169" t="s">
        <v>1058</v>
      </c>
      <c r="I33" s="192" t="str">
        <f t="shared" si="5"/>
        <v>17316723a</v>
      </c>
      <c r="J33" s="167" t="str">
        <f t="shared" si="6"/>
        <v>17316723026 02</v>
      </c>
      <c r="K33" s="5" t="s">
        <v>1116</v>
      </c>
      <c r="L33" s="167" t="str">
        <f t="shared" si="7"/>
        <v>17316723026 02B</v>
      </c>
      <c r="M33" s="5" t="str">
        <f t="shared" si="8"/>
        <v>Slovenská softballová asociáciaaBsoftbal - bežné transfery</v>
      </c>
      <c r="N33" s="3" t="str">
        <f t="shared" si="9"/>
        <v>17316723aB</v>
      </c>
    </row>
    <row r="34" spans="1:14" x14ac:dyDescent="0.2">
      <c r="A34" s="182" t="s">
        <v>659</v>
      </c>
      <c r="B34" s="204" t="str">
        <f>VLOOKUP(A34,Adr!A:B,2,FALSE)</f>
        <v>Slovenská squashová asociácia</v>
      </c>
      <c r="C34" s="185" t="s">
        <v>1117</v>
      </c>
      <c r="D34" s="289">
        <v>15790</v>
      </c>
      <c r="E34" s="173">
        <v>0</v>
      </c>
      <c r="F34" s="166" t="s">
        <v>338</v>
      </c>
      <c r="G34" s="169" t="s">
        <v>319</v>
      </c>
      <c r="H34" s="169" t="s">
        <v>1058</v>
      </c>
      <c r="I34" s="192" t="str">
        <f t="shared" si="5"/>
        <v>30807018a</v>
      </c>
      <c r="J34" s="167" t="str">
        <f t="shared" si="6"/>
        <v>30807018026 02</v>
      </c>
      <c r="K34" s="5" t="s">
        <v>1118</v>
      </c>
      <c r="L34" s="167" t="str">
        <f t="shared" si="7"/>
        <v>30807018026 02B</v>
      </c>
      <c r="M34" s="5" t="str">
        <f t="shared" si="8"/>
        <v>Slovenská squashová asociáciaaBsquash - bežné transfery</v>
      </c>
      <c r="N34" s="3" t="str">
        <f t="shared" si="9"/>
        <v>30807018aB</v>
      </c>
    </row>
    <row r="35" spans="1:14" x14ac:dyDescent="0.2">
      <c r="A35" s="202" t="s">
        <v>666</v>
      </c>
      <c r="B35" s="204" t="str">
        <f>VLOOKUP(A35,Adr!A:B,2,FALSE)</f>
        <v>Slovenská triatlonová únia</v>
      </c>
      <c r="C35" s="185" t="s">
        <v>1119</v>
      </c>
      <c r="D35" s="289">
        <v>138710</v>
      </c>
      <c r="E35" s="230">
        <v>0</v>
      </c>
      <c r="F35" s="166" t="s">
        <v>338</v>
      </c>
      <c r="G35" s="169" t="s">
        <v>319</v>
      </c>
      <c r="H35" s="169" t="s">
        <v>1058</v>
      </c>
      <c r="I35" s="192" t="str">
        <f t="shared" si="5"/>
        <v>31745466a</v>
      </c>
      <c r="J35" s="167" t="str">
        <f t="shared" si="6"/>
        <v>31745466026 02</v>
      </c>
      <c r="K35" s="5" t="s">
        <v>1120</v>
      </c>
      <c r="L35" s="167" t="str">
        <f t="shared" si="7"/>
        <v>31745466026 02B</v>
      </c>
      <c r="M35" s="5" t="str">
        <f t="shared" si="8"/>
        <v>Slovenská triatlonová úniaaBtriatlon - bežné transfery</v>
      </c>
      <c r="N35" s="3" t="str">
        <f t="shared" si="9"/>
        <v>31745466aB</v>
      </c>
    </row>
    <row r="36" spans="1:14" x14ac:dyDescent="0.2">
      <c r="A36" s="202" t="s">
        <v>673</v>
      </c>
      <c r="B36" s="204" t="str">
        <f>VLOOKUP(A36,Adr!A:B,2,FALSE)</f>
        <v>Slovenská volejbalová federácia</v>
      </c>
      <c r="C36" s="185" t="s">
        <v>1121</v>
      </c>
      <c r="D36" s="289">
        <v>997198</v>
      </c>
      <c r="E36" s="173">
        <v>0</v>
      </c>
      <c r="F36" s="166" t="s">
        <v>338</v>
      </c>
      <c r="G36" s="169" t="s">
        <v>319</v>
      </c>
      <c r="H36" s="169" t="s">
        <v>1058</v>
      </c>
      <c r="I36" s="192" t="str">
        <f t="shared" si="5"/>
        <v>00688819a</v>
      </c>
      <c r="J36" s="167" t="str">
        <f t="shared" si="6"/>
        <v>00688819026 02</v>
      </c>
      <c r="K36" s="5" t="s">
        <v>1122</v>
      </c>
      <c r="L36" s="167" t="str">
        <f t="shared" si="7"/>
        <v>00688819026 02B</v>
      </c>
      <c r="M36" s="5" t="str">
        <f t="shared" si="8"/>
        <v>Slovenská volejbalová federáciaaBvolejbal - bežné transfery</v>
      </c>
      <c r="N36" s="3" t="str">
        <f t="shared" si="9"/>
        <v>00688819aB</v>
      </c>
    </row>
    <row r="37" spans="1:14" x14ac:dyDescent="0.2">
      <c r="A37" s="198" t="s">
        <v>681</v>
      </c>
      <c r="B37" s="204" t="str">
        <f>VLOOKUP(A37,Adr!A:B,2,FALSE)</f>
        <v>Slovenský atletický zväz</v>
      </c>
      <c r="C37" s="169" t="s">
        <v>1123</v>
      </c>
      <c r="D37" s="290">
        <v>1742560</v>
      </c>
      <c r="E37" s="230">
        <v>0</v>
      </c>
      <c r="F37" s="166" t="s">
        <v>338</v>
      </c>
      <c r="G37" s="169" t="s">
        <v>319</v>
      </c>
      <c r="H37" s="169" t="s">
        <v>1058</v>
      </c>
      <c r="I37" s="192" t="str">
        <f t="shared" si="5"/>
        <v>36063835a</v>
      </c>
      <c r="J37" s="167" t="str">
        <f t="shared" si="6"/>
        <v>36063835026 02</v>
      </c>
      <c r="K37" s="5" t="s">
        <v>1124</v>
      </c>
      <c r="L37" s="167" t="str">
        <f t="shared" si="7"/>
        <v>36063835026 02B</v>
      </c>
      <c r="M37" s="5" t="str">
        <f t="shared" si="8"/>
        <v>Slovenský atletický zväzaBatletika - bežné transfery</v>
      </c>
      <c r="N37" s="3" t="str">
        <f t="shared" si="9"/>
        <v>36063835aB</v>
      </c>
    </row>
    <row r="38" spans="1:14" x14ac:dyDescent="0.2">
      <c r="A38" s="182" t="s">
        <v>689</v>
      </c>
      <c r="B38" s="204" t="str">
        <f>VLOOKUP(A38,Adr!A:B,2,FALSE)</f>
        <v>Slovenský biliardový zväz</v>
      </c>
      <c r="C38" s="185" t="s">
        <v>1125</v>
      </c>
      <c r="D38" s="289">
        <v>25534</v>
      </c>
      <c r="E38" s="173">
        <v>0</v>
      </c>
      <c r="F38" s="166" t="s">
        <v>338</v>
      </c>
      <c r="G38" s="169" t="s">
        <v>319</v>
      </c>
      <c r="H38" s="169" t="s">
        <v>1058</v>
      </c>
      <c r="I38" s="192" t="str">
        <f t="shared" si="5"/>
        <v>31753825a</v>
      </c>
      <c r="J38" s="167" t="str">
        <f t="shared" si="6"/>
        <v>31753825026 02</v>
      </c>
      <c r="K38" s="5" t="s">
        <v>1126</v>
      </c>
      <c r="L38" s="167" t="str">
        <f t="shared" si="7"/>
        <v>31753825026 02B</v>
      </c>
      <c r="M38" s="5" t="str">
        <f t="shared" si="8"/>
        <v>Slovenský biliardový zväzaBbiliard - bežné transfery</v>
      </c>
      <c r="N38" s="3" t="str">
        <f t="shared" si="9"/>
        <v>31753825aB</v>
      </c>
    </row>
    <row r="39" spans="1:14" x14ac:dyDescent="0.2">
      <c r="A39" s="166" t="s">
        <v>692</v>
      </c>
      <c r="B39" s="204" t="str">
        <f>VLOOKUP(A39,Adr!A:B,2,FALSE)</f>
        <v>Slovenský bowlingový zväz</v>
      </c>
      <c r="C39" s="185" t="s">
        <v>1127</v>
      </c>
      <c r="D39" s="289">
        <v>30910</v>
      </c>
      <c r="E39" s="230">
        <v>0</v>
      </c>
      <c r="F39" s="166" t="s">
        <v>338</v>
      </c>
      <c r="G39" s="169" t="s">
        <v>319</v>
      </c>
      <c r="H39" s="169" t="s">
        <v>1058</v>
      </c>
      <c r="I39" s="192" t="str">
        <f t="shared" si="5"/>
        <v>36128147a</v>
      </c>
      <c r="J39" s="167" t="str">
        <f t="shared" si="6"/>
        <v>36128147026 02</v>
      </c>
      <c r="K39" s="5" t="s">
        <v>1128</v>
      </c>
      <c r="L39" s="167" t="str">
        <f t="shared" si="7"/>
        <v>36128147026 02B</v>
      </c>
      <c r="M39" s="5" t="str">
        <f t="shared" si="8"/>
        <v>Slovenský bowlingový zväzaBbowling - bežné transfery</v>
      </c>
      <c r="N39" s="3" t="str">
        <f t="shared" si="9"/>
        <v>36128147aB</v>
      </c>
    </row>
    <row r="40" spans="1:14" x14ac:dyDescent="0.2">
      <c r="A40" s="202" t="s">
        <v>700</v>
      </c>
      <c r="B40" s="204" t="str">
        <f>VLOOKUP(A40,Adr!A:B,2,FALSE)</f>
        <v>Slovenský bridžový zväz</v>
      </c>
      <c r="C40" s="185" t="s">
        <v>1129</v>
      </c>
      <c r="D40" s="289">
        <v>15790</v>
      </c>
      <c r="E40" s="173">
        <v>0</v>
      </c>
      <c r="F40" s="166" t="s">
        <v>338</v>
      </c>
      <c r="G40" s="169" t="s">
        <v>319</v>
      </c>
      <c r="H40" s="169" t="s">
        <v>1058</v>
      </c>
      <c r="I40" s="192" t="str">
        <f t="shared" si="5"/>
        <v>31770908a</v>
      </c>
      <c r="J40" s="167" t="str">
        <f t="shared" si="6"/>
        <v>31770908026 02</v>
      </c>
      <c r="K40" s="5" t="s">
        <v>1130</v>
      </c>
      <c r="L40" s="167" t="str">
        <f t="shared" si="7"/>
        <v>31770908026 02B</v>
      </c>
      <c r="M40" s="5" t="str">
        <f t="shared" si="8"/>
        <v>Slovenský bridžový zväzaBbridž - bežné transfery</v>
      </c>
      <c r="N40" s="3" t="str">
        <f t="shared" si="9"/>
        <v>31770908aB</v>
      </c>
    </row>
    <row r="41" spans="1:14" x14ac:dyDescent="0.2">
      <c r="A41" s="198" t="s">
        <v>707</v>
      </c>
      <c r="B41" s="204" t="str">
        <f>VLOOKUP(A41,Adr!A:B,2,FALSE)</f>
        <v>Slovenský curlingový zväz</v>
      </c>
      <c r="C41" s="169" t="s">
        <v>1131</v>
      </c>
      <c r="D41" s="290">
        <v>20196</v>
      </c>
      <c r="E41" s="230">
        <v>0</v>
      </c>
      <c r="F41" s="166" t="s">
        <v>338</v>
      </c>
      <c r="G41" s="169" t="s">
        <v>319</v>
      </c>
      <c r="H41" s="169" t="s">
        <v>1058</v>
      </c>
      <c r="I41" s="192" t="str">
        <f t="shared" si="5"/>
        <v>37841866a</v>
      </c>
      <c r="J41" s="167" t="str">
        <f t="shared" si="6"/>
        <v>37841866026 02</v>
      </c>
      <c r="K41" s="5" t="s">
        <v>1132</v>
      </c>
      <c r="L41" s="167" t="str">
        <f t="shared" si="7"/>
        <v>37841866026 02B</v>
      </c>
      <c r="M41" s="5" t="str">
        <f t="shared" si="8"/>
        <v>Slovenský curlingový zväzaBcurling - bežné transfery</v>
      </c>
      <c r="N41" s="3" t="str">
        <f t="shared" si="9"/>
        <v>37841866aB</v>
      </c>
    </row>
    <row r="42" spans="1:14" x14ac:dyDescent="0.2">
      <c r="A42" s="202" t="s">
        <v>716</v>
      </c>
      <c r="B42" s="204" t="str">
        <f>VLOOKUP(A42,Adr!A:B,2,FALSE)</f>
        <v>Slovenský futbalový zväz</v>
      </c>
      <c r="C42" s="169" t="s">
        <v>1133</v>
      </c>
      <c r="D42" s="290">
        <v>6410956</v>
      </c>
      <c r="E42" s="173">
        <v>0</v>
      </c>
      <c r="F42" s="166" t="s">
        <v>338</v>
      </c>
      <c r="G42" s="169" t="s">
        <v>319</v>
      </c>
      <c r="H42" s="169" t="s">
        <v>1058</v>
      </c>
      <c r="I42" s="192" t="str">
        <f t="shared" si="5"/>
        <v>00687308a</v>
      </c>
      <c r="J42" s="167" t="str">
        <f t="shared" si="6"/>
        <v>00687308026 02</v>
      </c>
      <c r="K42" s="5" t="s">
        <v>1134</v>
      </c>
      <c r="L42" s="167" t="str">
        <f t="shared" si="7"/>
        <v>00687308026 02B</v>
      </c>
      <c r="M42" s="5" t="str">
        <f t="shared" si="8"/>
        <v>Slovenský futbalový zväzaBfutbal - bežné transfery</v>
      </c>
      <c r="N42" s="3" t="str">
        <f t="shared" si="9"/>
        <v>00687308aB</v>
      </c>
    </row>
    <row r="43" spans="1:14" x14ac:dyDescent="0.2">
      <c r="A43" s="202" t="s">
        <v>716</v>
      </c>
      <c r="B43" s="204" t="str">
        <f>VLOOKUP(A43,Adr!A:B,2,FALSE)</f>
        <v>Slovenský futbalový zväz</v>
      </c>
      <c r="C43" s="169" t="s">
        <v>1493</v>
      </c>
      <c r="D43" s="290">
        <v>300000</v>
      </c>
      <c r="E43" s="230">
        <v>0</v>
      </c>
      <c r="F43" s="166" t="s">
        <v>338</v>
      </c>
      <c r="G43" s="169" t="s">
        <v>319</v>
      </c>
      <c r="H43" s="169" t="s">
        <v>1490</v>
      </c>
      <c r="I43" s="192" t="str">
        <f t="shared" si="5"/>
        <v>00687308a</v>
      </c>
      <c r="J43" s="167" t="str">
        <f t="shared" si="6"/>
        <v>00687308026 02</v>
      </c>
      <c r="K43" s="5" t="s">
        <v>1134</v>
      </c>
      <c r="L43" s="167" t="str">
        <f t="shared" si="7"/>
        <v>00687308026 02K</v>
      </c>
      <c r="M43" s="5" t="str">
        <f t="shared" si="8"/>
        <v>Slovenský futbalový zväzaKfutbal - kapitálové transfery</v>
      </c>
      <c r="N43" s="3" t="str">
        <f t="shared" si="9"/>
        <v>00687308aK</v>
      </c>
    </row>
    <row r="44" spans="1:14" x14ac:dyDescent="0.2">
      <c r="A44" s="198" t="s">
        <v>724</v>
      </c>
      <c r="B44" s="204" t="str">
        <f>VLOOKUP(A44,Adr!A:B,2,FALSE)</f>
        <v>Slovenský horolezecký spolok JAMES</v>
      </c>
      <c r="C44" s="169" t="s">
        <v>1135</v>
      </c>
      <c r="D44" s="290">
        <v>63426</v>
      </c>
      <c r="E44" s="173">
        <v>0</v>
      </c>
      <c r="F44" s="166" t="s">
        <v>338</v>
      </c>
      <c r="G44" s="169" t="s">
        <v>319</v>
      </c>
      <c r="H44" s="169" t="s">
        <v>1058</v>
      </c>
      <c r="I44" s="192" t="str">
        <f t="shared" si="5"/>
        <v>00586455a</v>
      </c>
      <c r="J44" s="167" t="str">
        <f t="shared" si="6"/>
        <v>00586455026 02</v>
      </c>
      <c r="K44" s="5" t="s">
        <v>1136</v>
      </c>
      <c r="L44" s="167" t="str">
        <f t="shared" si="7"/>
        <v>00586455026 02B</v>
      </c>
      <c r="M44" s="5" t="str">
        <f t="shared" si="8"/>
        <v>Slovenský horolezecký spolok JAMESaBhorolezectvo - bežné transfery</v>
      </c>
      <c r="N44" s="3" t="str">
        <f t="shared" si="9"/>
        <v>00586455aB</v>
      </c>
    </row>
    <row r="45" spans="1:14" x14ac:dyDescent="0.2">
      <c r="A45" s="166" t="s">
        <v>724</v>
      </c>
      <c r="B45" s="204" t="str">
        <f>VLOOKUP(A45,Adr!A:B,2,FALSE)</f>
        <v>Slovenský horolezecký spolok JAMES</v>
      </c>
      <c r="C45" s="169" t="s">
        <v>1137</v>
      </c>
      <c r="D45" s="290">
        <v>27754</v>
      </c>
      <c r="E45" s="230">
        <v>0</v>
      </c>
      <c r="F45" s="166" t="s">
        <v>338</v>
      </c>
      <c r="G45" s="169" t="s">
        <v>319</v>
      </c>
      <c r="H45" s="169" t="s">
        <v>1058</v>
      </c>
      <c r="I45" s="192" t="str">
        <f t="shared" si="5"/>
        <v>00586455a</v>
      </c>
      <c r="J45" s="167" t="str">
        <f t="shared" si="6"/>
        <v>00586455026 02</v>
      </c>
      <c r="K45" s="5" t="s">
        <v>1138</v>
      </c>
      <c r="L45" s="167" t="str">
        <f t="shared" si="7"/>
        <v>00586455026 02B</v>
      </c>
      <c r="M45" s="5" t="str">
        <f t="shared" si="8"/>
        <v>Slovenský horolezecký spolok JAMESaBšportové lezenie - bežné transfery</v>
      </c>
      <c r="N45" s="3" t="str">
        <f t="shared" si="9"/>
        <v>00586455aB</v>
      </c>
    </row>
    <row r="46" spans="1:14" x14ac:dyDescent="0.2">
      <c r="A46" s="198" t="s">
        <v>730</v>
      </c>
      <c r="B46" s="204" t="str">
        <f>VLOOKUP(A46,Adr!A:B,2,FALSE)</f>
        <v>Slovenský krasokorčuliarsky zväz</v>
      </c>
      <c r="C46" s="169" t="s">
        <v>1139</v>
      </c>
      <c r="D46" s="290">
        <v>155148</v>
      </c>
      <c r="E46" s="173">
        <v>0</v>
      </c>
      <c r="F46" s="166" t="s">
        <v>338</v>
      </c>
      <c r="G46" s="169" t="s">
        <v>319</v>
      </c>
      <c r="H46" s="169" t="s">
        <v>1058</v>
      </c>
      <c r="I46" s="192" t="str">
        <f t="shared" si="5"/>
        <v>31805540a</v>
      </c>
      <c r="J46" s="167" t="str">
        <f t="shared" si="6"/>
        <v>31805540026 02</v>
      </c>
      <c r="K46" s="5" t="s">
        <v>1140</v>
      </c>
      <c r="L46" s="167" t="str">
        <f t="shared" si="7"/>
        <v>31805540026 02B</v>
      </c>
      <c r="M46" s="5" t="str">
        <f t="shared" si="8"/>
        <v>Slovenský krasokorčuliarsky zväzaBkrasokorčuľovanie - bežné transfery</v>
      </c>
      <c r="N46" s="3" t="str">
        <f t="shared" si="9"/>
        <v>31805540aB</v>
      </c>
    </row>
    <row r="47" spans="1:14" x14ac:dyDescent="0.2">
      <c r="A47" s="202" t="s">
        <v>738</v>
      </c>
      <c r="B47" s="204" t="str">
        <f>VLOOKUP(A47,Adr!A:B,2,FALSE)</f>
        <v>Slovenský lukostrelecký zväz</v>
      </c>
      <c r="C47" s="196" t="s">
        <v>1141</v>
      </c>
      <c r="D47" s="291">
        <v>120544</v>
      </c>
      <c r="E47" s="230">
        <v>0</v>
      </c>
      <c r="F47" s="166" t="s">
        <v>338</v>
      </c>
      <c r="G47" s="169" t="s">
        <v>319</v>
      </c>
      <c r="H47" s="169" t="s">
        <v>1058</v>
      </c>
      <c r="I47" s="192" t="str">
        <f t="shared" si="5"/>
        <v>30793009a</v>
      </c>
      <c r="J47" s="167" t="str">
        <f t="shared" si="6"/>
        <v>30793009026 02</v>
      </c>
      <c r="K47" s="5" t="s">
        <v>1142</v>
      </c>
      <c r="L47" s="167" t="str">
        <f t="shared" si="7"/>
        <v>30793009026 02B</v>
      </c>
      <c r="M47" s="5" t="str">
        <f t="shared" si="8"/>
        <v>Slovenský lukostrelecký zväzaBlukostreľba - bežné transfery</v>
      </c>
      <c r="N47" s="3" t="str">
        <f t="shared" si="9"/>
        <v>30793009aB</v>
      </c>
    </row>
    <row r="48" spans="1:14" x14ac:dyDescent="0.2">
      <c r="A48" s="198" t="s">
        <v>744</v>
      </c>
      <c r="B48" s="204" t="str">
        <f>VLOOKUP(A48,Adr!A:B,2,FALSE)</f>
        <v>Slovenský národný aeroklub generála Milana Rastislava Štefánika</v>
      </c>
      <c r="C48" s="169" t="s">
        <v>1143</v>
      </c>
      <c r="D48" s="290">
        <v>73878</v>
      </c>
      <c r="E48" s="173">
        <v>0</v>
      </c>
      <c r="F48" s="166" t="s">
        <v>338</v>
      </c>
      <c r="G48" s="169" t="s">
        <v>319</v>
      </c>
      <c r="H48" s="169" t="s">
        <v>1058</v>
      </c>
      <c r="I48" s="192" t="str">
        <f t="shared" si="5"/>
        <v>00677604a</v>
      </c>
      <c r="J48" s="167" t="str">
        <f t="shared" si="6"/>
        <v>00677604026 02</v>
      </c>
      <c r="K48" s="5" t="s">
        <v>1144</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761</v>
      </c>
      <c r="B49" s="204" t="str">
        <f>VLOOKUP(A49,Adr!A:B,2,FALSE)</f>
        <v>Slovenský rýchlokorčuliarsky zväz</v>
      </c>
      <c r="C49" s="196" t="s">
        <v>1145</v>
      </c>
      <c r="D49" s="291">
        <v>34600</v>
      </c>
      <c r="E49" s="230">
        <v>0</v>
      </c>
      <c r="F49" s="166" t="s">
        <v>338</v>
      </c>
      <c r="G49" s="169" t="s">
        <v>319</v>
      </c>
      <c r="H49" s="169" t="s">
        <v>1058</v>
      </c>
      <c r="I49" s="192" t="str">
        <f t="shared" si="5"/>
        <v>30688060a</v>
      </c>
      <c r="J49" s="167" t="str">
        <f t="shared" si="6"/>
        <v>30688060026 02</v>
      </c>
      <c r="K49" s="5" t="s">
        <v>1146</v>
      </c>
      <c r="L49" s="167" t="str">
        <f t="shared" si="7"/>
        <v>30688060026 02B</v>
      </c>
      <c r="M49" s="5" t="str">
        <f t="shared" si="8"/>
        <v>Slovenský rýchlokorčuliarsky zväzaBrýchlokorčuľovanie - bežné transfery</v>
      </c>
      <c r="N49" s="3" t="str">
        <f t="shared" si="9"/>
        <v>30688060aB</v>
      </c>
    </row>
    <row r="50" spans="1:14" x14ac:dyDescent="0.2">
      <c r="A50" s="202" t="s">
        <v>768</v>
      </c>
      <c r="B50" s="204" t="str">
        <f>VLOOKUP(A50,Adr!A:B,2,FALSE)</f>
        <v>Slovenský stolnotenisový zväz</v>
      </c>
      <c r="C50" s="169" t="s">
        <v>1147</v>
      </c>
      <c r="D50" s="290">
        <v>730890</v>
      </c>
      <c r="E50" s="173">
        <v>0</v>
      </c>
      <c r="F50" s="166" t="s">
        <v>338</v>
      </c>
      <c r="G50" s="169" t="s">
        <v>319</v>
      </c>
      <c r="H50" s="169" t="s">
        <v>1058</v>
      </c>
      <c r="I50" s="192" t="str">
        <f t="shared" si="5"/>
        <v>30806836a</v>
      </c>
      <c r="J50" s="167" t="str">
        <f t="shared" si="6"/>
        <v>30806836026 02</v>
      </c>
      <c r="K50" s="5" t="s">
        <v>1148</v>
      </c>
      <c r="L50" s="167" t="str">
        <f t="shared" si="7"/>
        <v>30806836026 02B</v>
      </c>
      <c r="M50" s="5" t="str">
        <f t="shared" si="8"/>
        <v>Slovenský stolnotenisový zväzaBstolný tenis - bežné transfery</v>
      </c>
      <c r="N50" s="3" t="str">
        <f t="shared" si="9"/>
        <v>30806836aB</v>
      </c>
    </row>
    <row r="51" spans="1:14" x14ac:dyDescent="0.2">
      <c r="A51" s="202" t="s">
        <v>768</v>
      </c>
      <c r="B51" s="204" t="str">
        <f>VLOOKUP(A51,Adr!A:B,2,FALSE)</f>
        <v>Slovenský stolnotenisový zväz</v>
      </c>
      <c r="C51" s="169" t="s">
        <v>1494</v>
      </c>
      <c r="D51" s="290">
        <v>40000</v>
      </c>
      <c r="E51" s="230">
        <v>0</v>
      </c>
      <c r="F51" s="166" t="s">
        <v>338</v>
      </c>
      <c r="G51" s="169" t="s">
        <v>319</v>
      </c>
      <c r="H51" s="169" t="s">
        <v>1490</v>
      </c>
      <c r="I51" s="192" t="str">
        <f t="shared" si="5"/>
        <v>30806836a</v>
      </c>
      <c r="J51" s="167" t="str">
        <f t="shared" si="6"/>
        <v>30806836026 02</v>
      </c>
      <c r="K51" s="5" t="s">
        <v>1148</v>
      </c>
      <c r="L51" s="167" t="str">
        <f t="shared" si="7"/>
        <v>30806836026 02K</v>
      </c>
      <c r="M51" s="5" t="str">
        <f t="shared" si="8"/>
        <v>Slovenský stolnotenisový zväzaKstolný tenis - kapitálové transfery</v>
      </c>
      <c r="N51" s="3" t="str">
        <f t="shared" si="9"/>
        <v>30806836aK</v>
      </c>
    </row>
    <row r="52" spans="1:14" x14ac:dyDescent="0.2">
      <c r="A52" s="198" t="s">
        <v>777</v>
      </c>
      <c r="B52" s="204" t="str">
        <f>VLOOKUP(A52,Adr!A:B,2,FALSE)</f>
        <v>SLOVENSKÝ STRELECKÝ ZVÄZ</v>
      </c>
      <c r="C52" s="196" t="s">
        <v>1149</v>
      </c>
      <c r="D52" s="289">
        <v>465216</v>
      </c>
      <c r="E52" s="173">
        <v>0</v>
      </c>
      <c r="F52" s="166" t="s">
        <v>338</v>
      </c>
      <c r="G52" s="169" t="s">
        <v>319</v>
      </c>
      <c r="H52" s="169" t="s">
        <v>1058</v>
      </c>
      <c r="I52" s="192" t="str">
        <f t="shared" si="5"/>
        <v>00603341a</v>
      </c>
      <c r="J52" s="167" t="str">
        <f t="shared" si="6"/>
        <v>00603341026 02</v>
      </c>
      <c r="K52" s="5" t="s">
        <v>1150</v>
      </c>
      <c r="L52" s="167" t="str">
        <f t="shared" si="7"/>
        <v>00603341026 02B</v>
      </c>
      <c r="M52" s="5" t="str">
        <f t="shared" si="8"/>
        <v>SLOVENSKÝ STRELECKÝ ZVÄZaBstreľba - bežné transfery</v>
      </c>
      <c r="N52" s="3" t="str">
        <f t="shared" si="9"/>
        <v>00603341aB</v>
      </c>
    </row>
    <row r="53" spans="1:14" x14ac:dyDescent="0.2">
      <c r="A53" s="198" t="s">
        <v>777</v>
      </c>
      <c r="B53" s="204" t="str">
        <f>VLOOKUP(A53,Adr!A:B,2,FALSE)</f>
        <v>SLOVENSKÝ STRELECKÝ ZVÄZ</v>
      </c>
      <c r="C53" s="196" t="s">
        <v>1495</v>
      </c>
      <c r="D53" s="289">
        <v>10000</v>
      </c>
      <c r="E53" s="230">
        <v>0</v>
      </c>
      <c r="F53" s="166" t="s">
        <v>338</v>
      </c>
      <c r="G53" s="169" t="s">
        <v>319</v>
      </c>
      <c r="H53" s="169" t="s">
        <v>1490</v>
      </c>
      <c r="I53" s="192" t="str">
        <f t="shared" si="5"/>
        <v>00603341a</v>
      </c>
      <c r="J53" s="167" t="str">
        <f t="shared" si="6"/>
        <v>00603341026 02</v>
      </c>
      <c r="K53" s="5" t="s">
        <v>1150</v>
      </c>
      <c r="L53" s="167" t="str">
        <f t="shared" si="7"/>
        <v>00603341026 02K</v>
      </c>
      <c r="M53" s="5" t="str">
        <f t="shared" si="8"/>
        <v>SLOVENSKÝ STRELECKÝ ZVÄZaKstreľba - kapitálové transfery</v>
      </c>
      <c r="N53" s="3" t="str">
        <f t="shared" si="9"/>
        <v>00603341aK</v>
      </c>
    </row>
    <row r="54" spans="1:14" x14ac:dyDescent="0.2">
      <c r="A54" s="198" t="s">
        <v>786</v>
      </c>
      <c r="B54" s="204" t="str">
        <f>VLOOKUP(A54,Adr!A:B,2,FALSE)</f>
        <v>Slovenský šachový zväz</v>
      </c>
      <c r="C54" s="169" t="s">
        <v>1151</v>
      </c>
      <c r="D54" s="290">
        <v>285166</v>
      </c>
      <c r="E54" s="173">
        <v>0</v>
      </c>
      <c r="F54" s="166" t="s">
        <v>338</v>
      </c>
      <c r="G54" s="169" t="s">
        <v>319</v>
      </c>
      <c r="H54" s="169" t="s">
        <v>1058</v>
      </c>
      <c r="I54" s="192" t="str">
        <f t="shared" si="5"/>
        <v>17310571a</v>
      </c>
      <c r="J54" s="167" t="str">
        <f t="shared" si="6"/>
        <v>17310571026 02</v>
      </c>
      <c r="K54" s="5" t="s">
        <v>1152</v>
      </c>
      <c r="L54" s="167" t="str">
        <f t="shared" si="7"/>
        <v>17310571026 02B</v>
      </c>
      <c r="M54" s="5" t="str">
        <f t="shared" si="8"/>
        <v>Slovenský šachový zväzaBšach - bežné transfery</v>
      </c>
      <c r="N54" s="3" t="str">
        <f t="shared" si="9"/>
        <v>17310571aB</v>
      </c>
    </row>
    <row r="55" spans="1:14" x14ac:dyDescent="0.2">
      <c r="A55" s="166" t="s">
        <v>796</v>
      </c>
      <c r="B55" s="204" t="str">
        <f>VLOOKUP(A55,Adr!A:B,2,FALSE)</f>
        <v>Slovenský šermiarsky zväz</v>
      </c>
      <c r="C55" s="196" t="s">
        <v>1153</v>
      </c>
      <c r="D55" s="291">
        <v>73400</v>
      </c>
      <c r="E55" s="230">
        <v>0</v>
      </c>
      <c r="F55" s="166" t="s">
        <v>338</v>
      </c>
      <c r="G55" s="169" t="s">
        <v>319</v>
      </c>
      <c r="H55" s="169" t="s">
        <v>1058</v>
      </c>
      <c r="I55" s="192" t="str">
        <f t="shared" si="5"/>
        <v>30806437a</v>
      </c>
      <c r="J55" s="167" t="str">
        <f t="shared" si="6"/>
        <v>30806437026 02</v>
      </c>
      <c r="K55" s="5" t="s">
        <v>1154</v>
      </c>
      <c r="L55" s="167" t="str">
        <f t="shared" si="7"/>
        <v>30806437026 02B</v>
      </c>
      <c r="M55" s="5" t="str">
        <f t="shared" si="8"/>
        <v>Slovenský šermiarsky zväzaBšerm - bežné transfery</v>
      </c>
      <c r="N55" s="3" t="str">
        <f t="shared" si="9"/>
        <v>30806437aB</v>
      </c>
    </row>
    <row r="56" spans="1:14" x14ac:dyDescent="0.2">
      <c r="A56" s="202" t="s">
        <v>804</v>
      </c>
      <c r="B56" s="204" t="str">
        <f>VLOOKUP(A56,Adr!A:B,2,FALSE)</f>
        <v>Slovenský tenisový zväz</v>
      </c>
      <c r="C56" s="185" t="s">
        <v>1155</v>
      </c>
      <c r="D56" s="289">
        <v>2366098</v>
      </c>
      <c r="E56" s="173">
        <v>0</v>
      </c>
      <c r="F56" s="166" t="s">
        <v>338</v>
      </c>
      <c r="G56" s="169" t="s">
        <v>319</v>
      </c>
      <c r="H56" s="169" t="s">
        <v>1058</v>
      </c>
      <c r="I56" s="192" t="str">
        <f t="shared" si="5"/>
        <v>30811384a</v>
      </c>
      <c r="J56" s="167" t="str">
        <f t="shared" si="6"/>
        <v>30811384026 02</v>
      </c>
      <c r="K56" s="5" t="s">
        <v>1156</v>
      </c>
      <c r="L56" s="167" t="str">
        <f t="shared" si="7"/>
        <v>30811384026 02B</v>
      </c>
      <c r="M56" s="5" t="str">
        <f t="shared" si="8"/>
        <v>Slovenský tenisový zväzaBtenis - bežné transfery</v>
      </c>
      <c r="N56" s="3" t="str">
        <f t="shared" si="9"/>
        <v>30811384aB</v>
      </c>
    </row>
    <row r="57" spans="1:14" x14ac:dyDescent="0.2">
      <c r="A57" s="178" t="s">
        <v>812</v>
      </c>
      <c r="B57" s="204" t="str">
        <f>VLOOKUP(A57,Adr!A:B,2,FALSE)</f>
        <v>Slovenský veslársky zväz</v>
      </c>
      <c r="C57" s="185" t="s">
        <v>1157</v>
      </c>
      <c r="D57" s="289">
        <v>35552</v>
      </c>
      <c r="E57" s="230">
        <v>0</v>
      </c>
      <c r="F57" s="166" t="s">
        <v>338</v>
      </c>
      <c r="G57" s="169" t="s">
        <v>319</v>
      </c>
      <c r="H57" s="169" t="s">
        <v>1058</v>
      </c>
      <c r="I57" s="192" t="str">
        <f t="shared" si="5"/>
        <v>00688304a</v>
      </c>
      <c r="J57" s="167" t="str">
        <f t="shared" si="6"/>
        <v>00688304026 02</v>
      </c>
      <c r="K57" s="5" t="s">
        <v>1158</v>
      </c>
      <c r="L57" s="167" t="str">
        <f t="shared" si="7"/>
        <v>00688304026 02B</v>
      </c>
      <c r="M57" s="5" t="str">
        <f t="shared" si="8"/>
        <v>Slovenský veslársky zväzaBveslovanie - bežné transfery</v>
      </c>
      <c r="N57" s="3" t="str">
        <f t="shared" si="9"/>
        <v>00688304aB</v>
      </c>
    </row>
    <row r="58" spans="1:14" x14ac:dyDescent="0.2">
      <c r="A58" s="198" t="s">
        <v>821</v>
      </c>
      <c r="B58" s="204" t="str">
        <f>VLOOKUP(A58,Adr!A:B,2,FALSE)</f>
        <v>SLOVENSKÝ ZÁPASNÍCKY ZVÄZ</v>
      </c>
      <c r="C58" s="169" t="s">
        <v>1159</v>
      </c>
      <c r="D58" s="291">
        <v>173268</v>
      </c>
      <c r="E58" s="173">
        <v>0</v>
      </c>
      <c r="F58" s="166" t="s">
        <v>338</v>
      </c>
      <c r="G58" s="169" t="s">
        <v>319</v>
      </c>
      <c r="H58" s="169" t="s">
        <v>1058</v>
      </c>
      <c r="I58" s="192" t="str">
        <f t="shared" si="5"/>
        <v>31791981a</v>
      </c>
      <c r="J58" s="167" t="str">
        <f t="shared" si="6"/>
        <v>31791981026 02</v>
      </c>
      <c r="K58" s="5" t="s">
        <v>1160</v>
      </c>
      <c r="L58" s="167" t="str">
        <f t="shared" si="7"/>
        <v>31791981026 02B</v>
      </c>
      <c r="M58" s="5" t="str">
        <f t="shared" si="8"/>
        <v>SLOVENSKÝ ZÁPASNÍCKY ZVÄZaBzápasenie - bežné transfery</v>
      </c>
      <c r="N58" s="3" t="str">
        <f t="shared" si="9"/>
        <v>31791981aB</v>
      </c>
    </row>
    <row r="59" spans="1:14" x14ac:dyDescent="0.2">
      <c r="A59" s="198" t="s">
        <v>828</v>
      </c>
      <c r="B59" s="204" t="str">
        <f>VLOOKUP(A59,Adr!A:B,2,FALSE)</f>
        <v>Slovenský zväz bedmintonu</v>
      </c>
      <c r="C59" s="185" t="s">
        <v>1161</v>
      </c>
      <c r="D59" s="290">
        <v>239696</v>
      </c>
      <c r="E59" s="230">
        <v>0</v>
      </c>
      <c r="F59" s="166" t="s">
        <v>338</v>
      </c>
      <c r="G59" s="169" t="s">
        <v>319</v>
      </c>
      <c r="H59" s="169" t="s">
        <v>1058</v>
      </c>
      <c r="I59" s="192" t="str">
        <f t="shared" si="5"/>
        <v>30811546a</v>
      </c>
      <c r="J59" s="167" t="str">
        <f t="shared" si="6"/>
        <v>30811546026 02</v>
      </c>
      <c r="K59" s="5" t="s">
        <v>1162</v>
      </c>
      <c r="L59" s="167" t="str">
        <f t="shared" si="7"/>
        <v>30811546026 02B</v>
      </c>
      <c r="M59" s="5" t="str">
        <f t="shared" si="8"/>
        <v>Slovenský zväz bedmintonuaBbedminton - bežné transfery</v>
      </c>
      <c r="N59" s="3" t="str">
        <f t="shared" si="9"/>
        <v>30811546aB</v>
      </c>
    </row>
    <row r="60" spans="1:14" x14ac:dyDescent="0.2">
      <c r="A60" s="182" t="s">
        <v>837</v>
      </c>
      <c r="B60" s="204" t="str">
        <f>VLOOKUP(A60,Adr!A:B,2,FALSE)</f>
        <v>Slovenský zväz biatlonu</v>
      </c>
      <c r="C60" s="185" t="s">
        <v>1163</v>
      </c>
      <c r="D60" s="289">
        <v>246030</v>
      </c>
      <c r="E60" s="173">
        <v>0</v>
      </c>
      <c r="F60" s="166" t="s">
        <v>338</v>
      </c>
      <c r="G60" s="169" t="s">
        <v>319</v>
      </c>
      <c r="H60" s="169" t="s">
        <v>1058</v>
      </c>
      <c r="I60" s="192" t="str">
        <f t="shared" si="5"/>
        <v>35656743a</v>
      </c>
      <c r="J60" s="167" t="str">
        <f t="shared" si="6"/>
        <v>35656743026 02</v>
      </c>
      <c r="K60" s="5" t="s">
        <v>1164</v>
      </c>
      <c r="L60" s="167" t="str">
        <f t="shared" si="7"/>
        <v>35656743026 02B</v>
      </c>
      <c r="M60" s="5" t="str">
        <f t="shared" si="8"/>
        <v>Slovenský zväz biatlonuaBbiatlon - bežné transfery</v>
      </c>
      <c r="N60" s="3" t="str">
        <f t="shared" si="9"/>
        <v>35656743aB</v>
      </c>
    </row>
    <row r="61" spans="1:14" x14ac:dyDescent="0.2">
      <c r="A61" s="182" t="s">
        <v>837</v>
      </c>
      <c r="B61" s="204" t="str">
        <f>VLOOKUP(A61,Adr!A:B,2,FALSE)</f>
        <v>Slovenský zväz biatlonu</v>
      </c>
      <c r="C61" s="185" t="s">
        <v>1496</v>
      </c>
      <c r="D61" s="289">
        <v>76600</v>
      </c>
      <c r="E61" s="230">
        <v>0</v>
      </c>
      <c r="F61" s="166" t="s">
        <v>338</v>
      </c>
      <c r="G61" s="169" t="s">
        <v>319</v>
      </c>
      <c r="H61" s="169" t="s">
        <v>1490</v>
      </c>
      <c r="I61" s="192" t="str">
        <f t="shared" si="5"/>
        <v>35656743a</v>
      </c>
      <c r="J61" s="167" t="str">
        <f t="shared" si="6"/>
        <v>35656743026 02</v>
      </c>
      <c r="K61" s="5" t="s">
        <v>1164</v>
      </c>
      <c r="L61" s="167" t="str">
        <f t="shared" si="7"/>
        <v>35656743026 02K</v>
      </c>
      <c r="M61" s="5" t="str">
        <f t="shared" si="8"/>
        <v>Slovenský zväz biatlonuaKbiatlon - kapitálové transfery</v>
      </c>
      <c r="N61" s="3" t="str">
        <f t="shared" si="9"/>
        <v>35656743aK</v>
      </c>
    </row>
    <row r="62" spans="1:14" x14ac:dyDescent="0.2">
      <c r="A62" s="166" t="s">
        <v>846</v>
      </c>
      <c r="B62" s="204" t="str">
        <f>VLOOKUP(A62,Adr!A:B,2,FALSE)</f>
        <v>Slovenský zväz bobistov</v>
      </c>
      <c r="C62" s="196" t="s">
        <v>1165</v>
      </c>
      <c r="D62" s="289">
        <v>36270</v>
      </c>
      <c r="E62" s="173">
        <v>0</v>
      </c>
      <c r="F62" s="166" t="s">
        <v>338</v>
      </c>
      <c r="G62" s="169" t="s">
        <v>319</v>
      </c>
      <c r="H62" s="169" t="s">
        <v>1058</v>
      </c>
      <c r="I62" s="192" t="str">
        <f t="shared" si="5"/>
        <v>36067580a</v>
      </c>
      <c r="J62" s="167" t="str">
        <f t="shared" si="6"/>
        <v>36067580026 02</v>
      </c>
      <c r="K62" s="5" t="s">
        <v>1166</v>
      </c>
      <c r="L62" s="167" t="str">
        <f t="shared" si="7"/>
        <v>36067580026 02B</v>
      </c>
      <c r="M62" s="5" t="str">
        <f t="shared" si="8"/>
        <v>Slovenský zväz bobistovaBboby a skeleton - bežné transfery</v>
      </c>
      <c r="N62" s="3" t="str">
        <f t="shared" si="9"/>
        <v>36067580aB</v>
      </c>
    </row>
    <row r="63" spans="1:14" x14ac:dyDescent="0.2">
      <c r="A63" s="202" t="s">
        <v>855</v>
      </c>
      <c r="B63" s="204" t="str">
        <f>VLOOKUP(A63,Adr!A:B,2,FALSE)</f>
        <v>Slovenský zväz cyklistiky</v>
      </c>
      <c r="C63" s="185" t="s">
        <v>1167</v>
      </c>
      <c r="D63" s="291">
        <v>1259216</v>
      </c>
      <c r="E63" s="230">
        <v>0</v>
      </c>
      <c r="F63" s="166" t="s">
        <v>338</v>
      </c>
      <c r="G63" s="169" t="s">
        <v>319</v>
      </c>
      <c r="H63" s="169" t="s">
        <v>1058</v>
      </c>
      <c r="I63" s="192" t="str">
        <f t="shared" si="5"/>
        <v>00684112a</v>
      </c>
      <c r="J63" s="167" t="str">
        <f t="shared" si="6"/>
        <v>00684112026 02</v>
      </c>
      <c r="K63" s="5" t="s">
        <v>1168</v>
      </c>
      <c r="L63" s="167" t="str">
        <f t="shared" si="7"/>
        <v>00684112026 02B</v>
      </c>
      <c r="M63" s="5" t="str">
        <f t="shared" si="8"/>
        <v>Slovenský zväz cyklistikyaBcyklistika - bežné transfery</v>
      </c>
      <c r="N63" s="3" t="str">
        <f t="shared" si="9"/>
        <v>00684112aB</v>
      </c>
    </row>
    <row r="64" spans="1:14" x14ac:dyDescent="0.2">
      <c r="A64" s="202" t="s">
        <v>864</v>
      </c>
      <c r="B64" s="204" t="str">
        <f>VLOOKUP(A64,Adr!A:B,2,FALSE)</f>
        <v>Slovenský zväz dráhového golfu</v>
      </c>
      <c r="C64" s="185" t="s">
        <v>1169</v>
      </c>
      <c r="D64" s="291">
        <v>17224</v>
      </c>
      <c r="E64" s="173">
        <v>0</v>
      </c>
      <c r="F64" s="166" t="s">
        <v>338</v>
      </c>
      <c r="G64" s="169" t="s">
        <v>319</v>
      </c>
      <c r="H64" s="169" t="s">
        <v>1058</v>
      </c>
      <c r="I64" s="192" t="str">
        <f t="shared" si="5"/>
        <v>31806431a</v>
      </c>
      <c r="J64" s="167" t="str">
        <f t="shared" si="6"/>
        <v>31806431026 02</v>
      </c>
      <c r="K64" s="5" t="s">
        <v>1170</v>
      </c>
      <c r="L64" s="167" t="str">
        <f t="shared" si="7"/>
        <v>31806431026 02B</v>
      </c>
      <c r="M64" s="5" t="str">
        <f t="shared" si="8"/>
        <v>Slovenský zväz dráhového golfuaBdráhový golf - bežné transfery</v>
      </c>
      <c r="N64" s="3" t="str">
        <f t="shared" si="9"/>
        <v>31806431aB</v>
      </c>
    </row>
    <row r="65" spans="1:14" x14ac:dyDescent="0.2">
      <c r="A65" s="198" t="s">
        <v>871</v>
      </c>
      <c r="B65" s="204" t="str">
        <f>VLOOKUP(A65,Adr!A:B,2,FALSE)</f>
        <v>Slovenský zväz florbalu</v>
      </c>
      <c r="C65" s="169" t="s">
        <v>1171</v>
      </c>
      <c r="D65" s="291">
        <v>463736</v>
      </c>
      <c r="E65" s="230">
        <v>0</v>
      </c>
      <c r="F65" s="166" t="s">
        <v>338</v>
      </c>
      <c r="G65" s="169" t="s">
        <v>319</v>
      </c>
      <c r="H65" s="169" t="s">
        <v>1058</v>
      </c>
      <c r="I65" s="192" t="str">
        <f t="shared" si="5"/>
        <v>31795421a</v>
      </c>
      <c r="J65" s="167" t="str">
        <f t="shared" si="6"/>
        <v>31795421026 02</v>
      </c>
      <c r="K65" s="5" t="s">
        <v>1172</v>
      </c>
      <c r="L65" s="167" t="str">
        <f t="shared" si="7"/>
        <v>31795421026 02B</v>
      </c>
      <c r="M65" s="5" t="str">
        <f t="shared" si="8"/>
        <v>Slovenský zväz florbaluaBflorbal - bežné transfery</v>
      </c>
      <c r="N65" s="3" t="str">
        <f t="shared" si="9"/>
        <v>31795421aB</v>
      </c>
    </row>
    <row r="66" spans="1:14" x14ac:dyDescent="0.2">
      <c r="A66" s="166" t="s">
        <v>878</v>
      </c>
      <c r="B66" s="204" t="str">
        <f>VLOOKUP(A66,Adr!A:B,2,FALSE)</f>
        <v>Slovenský zväz hádzanej</v>
      </c>
      <c r="C66" s="169" t="s">
        <v>1173</v>
      </c>
      <c r="D66" s="290">
        <v>1127740</v>
      </c>
      <c r="E66" s="173">
        <v>0</v>
      </c>
      <c r="F66" s="166" t="s">
        <v>338</v>
      </c>
      <c r="G66" s="169" t="s">
        <v>319</v>
      </c>
      <c r="H66" s="169" t="s">
        <v>1058</v>
      </c>
      <c r="I66" s="192" t="str">
        <f t="shared" si="5"/>
        <v>30774772a</v>
      </c>
      <c r="J66" s="167" t="str">
        <f t="shared" si="6"/>
        <v>30774772026 02</v>
      </c>
      <c r="K66" s="5" t="s">
        <v>1174</v>
      </c>
      <c r="L66" s="167" t="str">
        <f t="shared" si="7"/>
        <v>30774772026 02B</v>
      </c>
      <c r="M66" s="5" t="str">
        <f t="shared" si="8"/>
        <v>Slovenský zväz hádzanejaBhádzaná - bežné transfery</v>
      </c>
      <c r="N66" s="3" t="str">
        <f t="shared" si="9"/>
        <v>30774772aB</v>
      </c>
    </row>
    <row r="67" spans="1:14" x14ac:dyDescent="0.2">
      <c r="A67" s="166" t="s">
        <v>885</v>
      </c>
      <c r="B67" s="204" t="str">
        <f>VLOOKUP(A67,Adr!A:B,2,FALSE)</f>
        <v>Slovenský zväz jachtingu</v>
      </c>
      <c r="C67" s="185" t="s">
        <v>1175</v>
      </c>
      <c r="D67" s="291">
        <v>45922</v>
      </c>
      <c r="E67" s="230">
        <v>0</v>
      </c>
      <c r="F67" s="166" t="s">
        <v>338</v>
      </c>
      <c r="G67" s="169" t="s">
        <v>319</v>
      </c>
      <c r="H67" s="169" t="s">
        <v>1058</v>
      </c>
      <c r="I67" s="192" t="str">
        <f t="shared" si="5"/>
        <v>30793211a</v>
      </c>
      <c r="J67" s="167" t="str">
        <f t="shared" si="6"/>
        <v>30793211026 02</v>
      </c>
      <c r="K67" s="5" t="s">
        <v>1176</v>
      </c>
      <c r="L67" s="167" t="str">
        <f t="shared" si="7"/>
        <v>30793211026 02B</v>
      </c>
      <c r="M67" s="5" t="str">
        <f t="shared" si="8"/>
        <v>Slovenský zväz jachtinguaBjachting - bežné transfery</v>
      </c>
      <c r="N67" s="3" t="str">
        <f t="shared" si="9"/>
        <v>30793211aB</v>
      </c>
    </row>
    <row r="68" spans="1:14" x14ac:dyDescent="0.2">
      <c r="A68" s="178" t="s">
        <v>892</v>
      </c>
      <c r="B68" s="204" t="str">
        <f>VLOOKUP(A68,Adr!A:B,2,FALSE)</f>
        <v>Slovenský zväz Judo</v>
      </c>
      <c r="C68" s="196" t="s">
        <v>1177</v>
      </c>
      <c r="D68" s="289">
        <v>129672</v>
      </c>
      <c r="E68" s="173">
        <v>0</v>
      </c>
      <c r="F68" s="166" t="s">
        <v>338</v>
      </c>
      <c r="G68" s="169" t="s">
        <v>319</v>
      </c>
      <c r="H68" s="169" t="s">
        <v>1058</v>
      </c>
      <c r="I68" s="192" t="str">
        <f t="shared" si="5"/>
        <v>17308518a</v>
      </c>
      <c r="J68" s="167" t="str">
        <f t="shared" si="6"/>
        <v>17308518026 02</v>
      </c>
      <c r="K68" s="5" t="s">
        <v>1178</v>
      </c>
      <c r="L68" s="167" t="str">
        <f t="shared" si="7"/>
        <v>17308518026 02B</v>
      </c>
      <c r="M68" s="5" t="str">
        <f t="shared" si="8"/>
        <v>Slovenský zväz JudoaBjudo - bežné transfery</v>
      </c>
      <c r="N68" s="3" t="str">
        <f t="shared" si="9"/>
        <v>17308518aB</v>
      </c>
    </row>
    <row r="69" spans="1:14" x14ac:dyDescent="0.2">
      <c r="A69" s="202" t="s">
        <v>899</v>
      </c>
      <c r="B69" s="204" t="str">
        <f>VLOOKUP(A69,Adr!A:B,2,FALSE)</f>
        <v>Slovenský Zväz Karate</v>
      </c>
      <c r="C69" s="196" t="s">
        <v>1179</v>
      </c>
      <c r="D69" s="291">
        <v>480058</v>
      </c>
      <c r="E69" s="230">
        <v>0</v>
      </c>
      <c r="F69" s="166" t="s">
        <v>338</v>
      </c>
      <c r="G69" s="169" t="s">
        <v>319</v>
      </c>
      <c r="H69" s="169" t="s">
        <v>1058</v>
      </c>
      <c r="I69" s="192" t="str">
        <f t="shared" si="5"/>
        <v>30811571a</v>
      </c>
      <c r="J69" s="167" t="str">
        <f t="shared" si="6"/>
        <v>30811571026 02</v>
      </c>
      <c r="K69" s="5" t="s">
        <v>1180</v>
      </c>
      <c r="L69" s="167" t="str">
        <f t="shared" si="7"/>
        <v>30811571026 02B</v>
      </c>
      <c r="M69" s="5" t="str">
        <f t="shared" si="8"/>
        <v>Slovenský Zväz KarateaBkarate - bežné transfery</v>
      </c>
      <c r="N69" s="3" t="str">
        <f t="shared" si="9"/>
        <v>30811571aB</v>
      </c>
    </row>
    <row r="70" spans="1:14" x14ac:dyDescent="0.2">
      <c r="A70" s="202" t="s">
        <v>899</v>
      </c>
      <c r="B70" s="204" t="str">
        <f>VLOOKUP(A70,Adr!A:B,2,FALSE)</f>
        <v>Slovenský Zväz Karate</v>
      </c>
      <c r="C70" s="196" t="s">
        <v>1497</v>
      </c>
      <c r="D70" s="291">
        <v>30000</v>
      </c>
      <c r="E70" s="173">
        <v>0</v>
      </c>
      <c r="F70" s="166" t="s">
        <v>338</v>
      </c>
      <c r="G70" s="169" t="s">
        <v>319</v>
      </c>
      <c r="H70" s="169" t="s">
        <v>1490</v>
      </c>
      <c r="I70" s="192" t="str">
        <f t="shared" si="5"/>
        <v>30811571a</v>
      </c>
      <c r="J70" s="167" t="str">
        <f t="shared" si="6"/>
        <v>30811571026 02</v>
      </c>
      <c r="K70" s="5" t="s">
        <v>1180</v>
      </c>
      <c r="L70" s="167" t="str">
        <f t="shared" si="7"/>
        <v>30811571026 02K</v>
      </c>
      <c r="M70" s="5" t="str">
        <f t="shared" si="8"/>
        <v>Slovenský Zväz KarateaKkarate - kapitálové transfery</v>
      </c>
      <c r="N70" s="3" t="str">
        <f t="shared" si="9"/>
        <v>30811571aK</v>
      </c>
    </row>
    <row r="71" spans="1:14" x14ac:dyDescent="0.2">
      <c r="A71" s="198" t="s">
        <v>906</v>
      </c>
      <c r="B71" s="204" t="str">
        <f>VLOOKUP(A71,Adr!A:B,2,FALSE)</f>
        <v>Slovenský zväz kickboxu</v>
      </c>
      <c r="C71" s="185" t="s">
        <v>1181</v>
      </c>
      <c r="D71" s="291">
        <v>77606</v>
      </c>
      <c r="E71" s="230">
        <v>0</v>
      </c>
      <c r="F71" s="166" t="s">
        <v>338</v>
      </c>
      <c r="G71" s="169" t="s">
        <v>319</v>
      </c>
      <c r="H71" s="169" t="s">
        <v>1058</v>
      </c>
      <c r="I71" s="192" t="str">
        <f t="shared" si="5"/>
        <v>31119247a</v>
      </c>
      <c r="J71" s="167" t="str">
        <f t="shared" si="6"/>
        <v>31119247026 02</v>
      </c>
      <c r="K71" s="5" t="s">
        <v>1182</v>
      </c>
      <c r="L71" s="167" t="str">
        <f t="shared" si="7"/>
        <v>31119247026 02B</v>
      </c>
      <c r="M71" s="5" t="str">
        <f t="shared" si="8"/>
        <v>Slovenský zväz kickboxuaBkickbox - bežné transfery</v>
      </c>
      <c r="N71" s="3" t="str">
        <f t="shared" si="9"/>
        <v>31119247aB</v>
      </c>
    </row>
    <row r="72" spans="1:14" x14ac:dyDescent="0.2">
      <c r="A72" s="166" t="s">
        <v>911</v>
      </c>
      <c r="B72" s="204" t="str">
        <f>VLOOKUP(A72,Adr!A:B,2,FALSE)</f>
        <v>Slovenský zväz ľadového hokeja</v>
      </c>
      <c r="C72" s="196" t="s">
        <v>1183</v>
      </c>
      <c r="D72" s="289">
        <v>5031908</v>
      </c>
      <c r="E72" s="173">
        <v>0</v>
      </c>
      <c r="F72" s="166" t="s">
        <v>338</v>
      </c>
      <c r="G72" s="169" t="s">
        <v>319</v>
      </c>
      <c r="H72" s="169" t="s">
        <v>1058</v>
      </c>
      <c r="I72" s="192" t="str">
        <f t="shared" si="5"/>
        <v>30845386a</v>
      </c>
      <c r="J72" s="167" t="str">
        <f t="shared" si="6"/>
        <v>30845386026 02</v>
      </c>
      <c r="K72" s="5" t="s">
        <v>1184</v>
      </c>
      <c r="L72" s="167" t="str">
        <f t="shared" si="7"/>
        <v>30845386026 02B</v>
      </c>
      <c r="M72" s="5" t="str">
        <f t="shared" si="8"/>
        <v>Slovenský zväz ľadového hokejaaBľadový hokej - bežné transfery</v>
      </c>
      <c r="N72" s="3" t="str">
        <f t="shared" si="9"/>
        <v>30845386aB</v>
      </c>
    </row>
    <row r="73" spans="1:14" x14ac:dyDescent="0.2">
      <c r="A73" s="166" t="s">
        <v>911</v>
      </c>
      <c r="B73" s="204" t="str">
        <f>VLOOKUP(A73,Adr!A:B,2,FALSE)</f>
        <v>Slovenský zväz ľadového hokeja</v>
      </c>
      <c r="C73" s="196" t="s">
        <v>1498</v>
      </c>
      <c r="D73" s="289">
        <v>100000</v>
      </c>
      <c r="E73" s="230">
        <v>0</v>
      </c>
      <c r="F73" s="166" t="s">
        <v>338</v>
      </c>
      <c r="G73" s="169" t="s">
        <v>319</v>
      </c>
      <c r="H73" s="169" t="s">
        <v>1490</v>
      </c>
      <c r="I73" s="192" t="str">
        <f t="shared" si="5"/>
        <v>30845386a</v>
      </c>
      <c r="J73" s="167" t="str">
        <f t="shared" si="6"/>
        <v>30845386026 02</v>
      </c>
      <c r="K73" s="5" t="s">
        <v>1184</v>
      </c>
      <c r="L73" s="167" t="str">
        <f t="shared" si="7"/>
        <v>30845386026 02K</v>
      </c>
      <c r="M73" s="5" t="str">
        <f t="shared" si="8"/>
        <v>Slovenský zväz ľadového hokejaaKľadový hokej - kapitálové transfery</v>
      </c>
      <c r="N73" s="3" t="str">
        <f t="shared" si="9"/>
        <v>30845386aK</v>
      </c>
    </row>
    <row r="74" spans="1:14" x14ac:dyDescent="0.2">
      <c r="A74" s="182" t="s">
        <v>919</v>
      </c>
      <c r="B74" s="204" t="str">
        <f>VLOOKUP(A74,Adr!A:B,2,FALSE)</f>
        <v>Slovenský zväz moderného päťboja</v>
      </c>
      <c r="C74" s="185" t="s">
        <v>1185</v>
      </c>
      <c r="D74" s="291">
        <v>55488</v>
      </c>
      <c r="E74" s="173">
        <v>0</v>
      </c>
      <c r="F74" s="166" t="s">
        <v>338</v>
      </c>
      <c r="G74" s="169" t="s">
        <v>319</v>
      </c>
      <c r="H74" s="169" t="s">
        <v>1058</v>
      </c>
      <c r="I74" s="192" t="str">
        <f t="shared" si="5"/>
        <v>30788714a</v>
      </c>
      <c r="J74" s="167" t="str">
        <f t="shared" si="6"/>
        <v>30788714026 02</v>
      </c>
      <c r="K74" s="5" t="s">
        <v>1186</v>
      </c>
      <c r="L74" s="167" t="str">
        <f t="shared" si="7"/>
        <v>30788714026 02B</v>
      </c>
      <c r="M74" s="5" t="str">
        <f t="shared" si="8"/>
        <v>Slovenský zväz moderného päťbojaaBmoderný päťboj - bežné transfery</v>
      </c>
      <c r="N74" s="3" t="str">
        <f t="shared" si="9"/>
        <v>30788714aB</v>
      </c>
    </row>
    <row r="75" spans="1:14" x14ac:dyDescent="0.2">
      <c r="A75" s="202" t="s">
        <v>926</v>
      </c>
      <c r="B75" s="204" t="str">
        <f>VLOOKUP(A75,Adr!A:B,2,FALSE)</f>
        <v>Slovenský zväz orientačných športov</v>
      </c>
      <c r="C75" s="185" t="s">
        <v>1187</v>
      </c>
      <c r="D75" s="289">
        <v>27202</v>
      </c>
      <c r="E75" s="230">
        <v>0</v>
      </c>
      <c r="F75" s="166" t="s">
        <v>338</v>
      </c>
      <c r="G75" s="169" t="s">
        <v>319</v>
      </c>
      <c r="H75" s="169" t="s">
        <v>1058</v>
      </c>
      <c r="I75" s="192" t="str">
        <f t="shared" si="5"/>
        <v>30806518a</v>
      </c>
      <c r="J75" s="167" t="str">
        <f t="shared" si="6"/>
        <v>30806518026 02</v>
      </c>
      <c r="K75" s="5" t="s">
        <v>1188</v>
      </c>
      <c r="L75" s="167" t="str">
        <f t="shared" si="7"/>
        <v>30806518026 02B</v>
      </c>
      <c r="M75" s="5" t="str">
        <f t="shared" si="8"/>
        <v>Slovenský zväz orientačných športovaBorientačné športy - bežné transfery</v>
      </c>
      <c r="N75" s="3" t="str">
        <f t="shared" si="9"/>
        <v>30806518aB</v>
      </c>
    </row>
    <row r="76" spans="1:14" x14ac:dyDescent="0.2">
      <c r="A76" s="182" t="s">
        <v>933</v>
      </c>
      <c r="B76" s="204" t="str">
        <f>VLOOKUP(A76,Adr!A:B,2,FALSE)</f>
        <v>Slovenský zväz pozemného hokeja</v>
      </c>
      <c r="C76" s="185" t="s">
        <v>1189</v>
      </c>
      <c r="D76" s="289">
        <v>66394</v>
      </c>
      <c r="E76" s="173">
        <v>0</v>
      </c>
      <c r="F76" s="166" t="s">
        <v>338</v>
      </c>
      <c r="G76" s="169" t="s">
        <v>319</v>
      </c>
      <c r="H76" s="169" t="s">
        <v>1058</v>
      </c>
      <c r="I76" s="192" t="str">
        <f t="shared" si="5"/>
        <v>31751075a</v>
      </c>
      <c r="J76" s="167" t="str">
        <f t="shared" si="6"/>
        <v>31751075026 02</v>
      </c>
      <c r="K76" s="5" t="s">
        <v>1190</v>
      </c>
      <c r="L76" s="167" t="str">
        <f t="shared" si="7"/>
        <v>31751075026 02B</v>
      </c>
      <c r="M76" s="5" t="str">
        <f t="shared" si="8"/>
        <v>Slovenský zväz pozemného hokejaaBpozemný hokej - bežné transfery</v>
      </c>
      <c r="N76" s="3" t="str">
        <f t="shared" si="9"/>
        <v>31751075aB</v>
      </c>
    </row>
    <row r="77" spans="1:14" x14ac:dyDescent="0.2">
      <c r="A77" s="182" t="s">
        <v>933</v>
      </c>
      <c r="B77" s="204" t="str">
        <f>VLOOKUP(A77,Adr!A:B,2,FALSE)</f>
        <v>Slovenský zväz pozemného hokeja</v>
      </c>
      <c r="C77" s="185" t="s">
        <v>1499</v>
      </c>
      <c r="D77" s="289">
        <v>10000</v>
      </c>
      <c r="E77" s="230">
        <v>0</v>
      </c>
      <c r="F77" s="166" t="s">
        <v>338</v>
      </c>
      <c r="G77" s="169" t="s">
        <v>319</v>
      </c>
      <c r="H77" s="169" t="s">
        <v>1490</v>
      </c>
      <c r="I77" s="192" t="str">
        <f t="shared" si="5"/>
        <v>31751075a</v>
      </c>
      <c r="J77" s="167" t="str">
        <f t="shared" si="6"/>
        <v>31751075026 02</v>
      </c>
      <c r="K77" s="5" t="s">
        <v>1190</v>
      </c>
      <c r="L77" s="167" t="str">
        <f t="shared" si="7"/>
        <v>31751075026 02K</v>
      </c>
      <c r="M77" s="5" t="str">
        <f t="shared" si="8"/>
        <v>Slovenský zväz pozemného hokejaaKpozemný hokej - kapitálové transfery</v>
      </c>
      <c r="N77" s="3" t="str">
        <f t="shared" si="9"/>
        <v>31751075aK</v>
      </c>
    </row>
    <row r="78" spans="1:14" x14ac:dyDescent="0.2">
      <c r="A78" s="202" t="s">
        <v>941</v>
      </c>
      <c r="B78" s="204" t="str">
        <f>VLOOKUP(A78,Adr!A:B,2,FALSE)</f>
        <v>Slovenský zväz psích záprahov</v>
      </c>
      <c r="C78" s="185" t="s">
        <v>1191</v>
      </c>
      <c r="D78" s="289">
        <v>19554</v>
      </c>
      <c r="E78" s="173">
        <v>0</v>
      </c>
      <c r="F78" s="166" t="s">
        <v>338</v>
      </c>
      <c r="G78" s="169" t="s">
        <v>319</v>
      </c>
      <c r="H78" s="169" t="s">
        <v>1058</v>
      </c>
      <c r="I78" s="192" t="str">
        <f t="shared" si="5"/>
        <v>37818058a</v>
      </c>
      <c r="J78" s="167" t="str">
        <f t="shared" si="6"/>
        <v>37818058026 02</v>
      </c>
      <c r="K78" s="5" t="s">
        <v>1192</v>
      </c>
      <c r="L78" s="167" t="str">
        <f t="shared" si="7"/>
        <v>37818058026 02B</v>
      </c>
      <c r="M78" s="5" t="str">
        <f t="shared" si="8"/>
        <v>Slovenský zväz psích záprahovaBpsie záprahy - bežné transfery</v>
      </c>
      <c r="N78" s="3" t="str">
        <f t="shared" si="9"/>
        <v>37818058aB</v>
      </c>
    </row>
    <row r="79" spans="1:14" x14ac:dyDescent="0.2">
      <c r="A79" s="202" t="s">
        <v>950</v>
      </c>
      <c r="B79" s="204" t="str">
        <f>VLOOKUP(A79,Adr!A:B,2,FALSE)</f>
        <v>Slovenský zväz rybolovnej techniky</v>
      </c>
      <c r="C79" s="185" t="s">
        <v>1193</v>
      </c>
      <c r="D79" s="289">
        <v>39020</v>
      </c>
      <c r="E79" s="230">
        <v>0</v>
      </c>
      <c r="F79" s="166" t="s">
        <v>338</v>
      </c>
      <c r="G79" s="169" t="s">
        <v>319</v>
      </c>
      <c r="H79" s="169" t="s">
        <v>1058</v>
      </c>
      <c r="I79" s="192" t="str">
        <f t="shared" si="5"/>
        <v>31871526a</v>
      </c>
      <c r="J79" s="167" t="str">
        <f t="shared" si="6"/>
        <v>31871526026 02</v>
      </c>
      <c r="K79" s="5" t="s">
        <v>1194</v>
      </c>
      <c r="L79" s="167" t="str">
        <f t="shared" si="7"/>
        <v>31871526026 02B</v>
      </c>
      <c r="M79" s="5" t="str">
        <f t="shared" si="8"/>
        <v>Slovenský zväz rybolovnej technikyaBrybolovná technika - bežné transfery</v>
      </c>
      <c r="N79" s="3" t="str">
        <f t="shared" si="9"/>
        <v>31871526aB</v>
      </c>
    </row>
    <row r="80" spans="1:14" x14ac:dyDescent="0.2">
      <c r="A80" s="166" t="s">
        <v>958</v>
      </c>
      <c r="B80" s="204" t="str">
        <f>VLOOKUP(A80,Adr!A:B,2,FALSE)</f>
        <v>Slovenský zväz sánkarov</v>
      </c>
      <c r="C80" s="185" t="s">
        <v>1195</v>
      </c>
      <c r="D80" s="289">
        <v>62812</v>
      </c>
      <c r="E80" s="173">
        <v>0</v>
      </c>
      <c r="F80" s="166" t="s">
        <v>338</v>
      </c>
      <c r="G80" s="169" t="s">
        <v>319</v>
      </c>
      <c r="H80" s="169" t="s">
        <v>1058</v>
      </c>
      <c r="I80" s="192" t="str">
        <f t="shared" si="5"/>
        <v>31989373a</v>
      </c>
      <c r="J80" s="167" t="str">
        <f t="shared" si="6"/>
        <v>31989373026 02</v>
      </c>
      <c r="K80" s="5" t="s">
        <v>1196</v>
      </c>
      <c r="L80" s="167" t="str">
        <f t="shared" si="7"/>
        <v>31989373026 02B</v>
      </c>
      <c r="M80" s="5" t="str">
        <f t="shared" si="8"/>
        <v>Slovenský zväz sánkarovaBsánkovanie - bežné transfery</v>
      </c>
      <c r="N80" s="3" t="str">
        <f t="shared" si="9"/>
        <v>31989373aB</v>
      </c>
    </row>
    <row r="81" spans="1:14" x14ac:dyDescent="0.2">
      <c r="A81" s="166" t="s">
        <v>958</v>
      </c>
      <c r="B81" s="204" t="str">
        <f>VLOOKUP(A81,Adr!A:B,2,FALSE)</f>
        <v>Slovenský zväz sánkarov</v>
      </c>
      <c r="C81" s="185" t="s">
        <v>1500</v>
      </c>
      <c r="D81" s="289">
        <v>3200</v>
      </c>
      <c r="E81" s="230">
        <v>0</v>
      </c>
      <c r="F81" s="166" t="s">
        <v>338</v>
      </c>
      <c r="G81" s="169" t="s">
        <v>319</v>
      </c>
      <c r="H81" s="169" t="s">
        <v>1490</v>
      </c>
      <c r="I81" s="192" t="str">
        <f t="shared" si="5"/>
        <v>31989373a</v>
      </c>
      <c r="J81" s="167" t="str">
        <f t="shared" si="6"/>
        <v>31989373026 02</v>
      </c>
      <c r="K81" s="5" t="s">
        <v>1196</v>
      </c>
      <c r="L81" s="167" t="str">
        <f t="shared" si="7"/>
        <v>31989373026 02K</v>
      </c>
      <c r="M81" s="5" t="str">
        <f t="shared" si="8"/>
        <v>Slovenský zväz sánkarovaKsánkovanie - kapitálové transfery</v>
      </c>
      <c r="N81" s="3" t="str">
        <f t="shared" si="9"/>
        <v>31989373aK</v>
      </c>
    </row>
    <row r="82" spans="1:14" x14ac:dyDescent="0.2">
      <c r="A82" s="166" t="s">
        <v>967</v>
      </c>
      <c r="B82" s="204" t="str">
        <f>VLOOKUP(A82,Adr!A:B,2,FALSE)</f>
        <v>Slovenský zväz športového ju-jitsu</v>
      </c>
      <c r="C82" s="185" t="s">
        <v>1197</v>
      </c>
      <c r="D82" s="289">
        <v>15790</v>
      </c>
      <c r="E82" s="173">
        <v>0</v>
      </c>
      <c r="F82" s="166" t="s">
        <v>338</v>
      </c>
      <c r="G82" s="169" t="s">
        <v>319</v>
      </c>
      <c r="H82" s="169" t="s">
        <v>1058</v>
      </c>
      <c r="I82" s="192" t="str">
        <f t="shared" si="5"/>
        <v>42219922a</v>
      </c>
      <c r="J82" s="167" t="str">
        <f t="shared" si="6"/>
        <v>42219922026 02</v>
      </c>
      <c r="K82" s="5" t="s">
        <v>1198</v>
      </c>
      <c r="L82" s="167" t="str">
        <f t="shared" si="7"/>
        <v>42219922026 02B</v>
      </c>
      <c r="M82" s="5" t="str">
        <f t="shared" si="8"/>
        <v>Slovenský zväz športového ju-jitsuaBju-jitsu - bežné transfery</v>
      </c>
      <c r="N82" s="3" t="str">
        <f t="shared" si="9"/>
        <v>42219922aB</v>
      </c>
    </row>
    <row r="83" spans="1:14" x14ac:dyDescent="0.2">
      <c r="A83" s="166" t="s">
        <v>976</v>
      </c>
      <c r="B83" s="204" t="str">
        <f>VLOOKUP(A83,Adr!A:B,2,FALSE)</f>
        <v>Slovenský zväz športového rybolovu</v>
      </c>
      <c r="C83" s="196" t="s">
        <v>1199</v>
      </c>
      <c r="D83" s="289">
        <v>72718</v>
      </c>
      <c r="E83" s="230">
        <v>0</v>
      </c>
      <c r="F83" s="166" t="s">
        <v>338</v>
      </c>
      <c r="G83" s="169" t="s">
        <v>319</v>
      </c>
      <c r="H83" s="169" t="s">
        <v>1058</v>
      </c>
      <c r="I83" s="192" t="str">
        <f t="shared" si="5"/>
        <v>51118831a</v>
      </c>
      <c r="J83" s="167" t="str">
        <f t="shared" si="6"/>
        <v>51118831026 02</v>
      </c>
      <c r="K83" s="5" t="s">
        <v>1200</v>
      </c>
      <c r="L83" s="167" t="str">
        <f t="shared" si="7"/>
        <v>51118831026 02B</v>
      </c>
      <c r="M83" s="5" t="str">
        <f t="shared" si="8"/>
        <v>Slovenský zväz športového rybolovuaBšportové rybárstvo - bežné transfery</v>
      </c>
      <c r="N83" s="3" t="str">
        <f t="shared" si="9"/>
        <v>51118831aB</v>
      </c>
    </row>
    <row r="84" spans="1:14" x14ac:dyDescent="0.2">
      <c r="A84" s="166" t="s">
        <v>984</v>
      </c>
      <c r="B84" s="204" t="str">
        <f>VLOOKUP(A84,Adr!A:B,2,FALSE)</f>
        <v>Slovenský zväz tanečných športov</v>
      </c>
      <c r="C84" s="196" t="s">
        <v>1201</v>
      </c>
      <c r="D84" s="289">
        <v>309566</v>
      </c>
      <c r="E84" s="173">
        <v>0</v>
      </c>
      <c r="F84" s="166" t="s">
        <v>338</v>
      </c>
      <c r="G84" s="169" t="s">
        <v>319</v>
      </c>
      <c r="H84" s="169" t="s">
        <v>1058</v>
      </c>
      <c r="I84" s="192" t="str">
        <f t="shared" si="5"/>
        <v>00684767a</v>
      </c>
      <c r="J84" s="167" t="str">
        <f t="shared" si="6"/>
        <v>00684767026 02</v>
      </c>
      <c r="K84" s="5" t="s">
        <v>1202</v>
      </c>
      <c r="L84" s="167" t="str">
        <f t="shared" si="7"/>
        <v>00684767026 02B</v>
      </c>
      <c r="M84" s="5" t="str">
        <f t="shared" si="8"/>
        <v>Slovenský zväz tanečných športovaBtanečný šport - bežné transfery</v>
      </c>
      <c r="N84" s="3" t="str">
        <f t="shared" si="9"/>
        <v>00684767aB</v>
      </c>
    </row>
    <row r="85" spans="1:14" x14ac:dyDescent="0.2">
      <c r="A85" s="166" t="s">
        <v>990</v>
      </c>
      <c r="B85" s="204" t="str">
        <f>VLOOKUP(A85,Adr!A:B,2,FALSE)</f>
        <v>Slovenský zväz vodného lyžovania a wakeboardingu</v>
      </c>
      <c r="C85" s="190" t="s">
        <v>1203</v>
      </c>
      <c r="D85" s="291">
        <v>30430</v>
      </c>
      <c r="E85" s="230">
        <v>0</v>
      </c>
      <c r="F85" s="166" t="s">
        <v>338</v>
      </c>
      <c r="G85" s="169" t="s">
        <v>319</v>
      </c>
      <c r="H85" s="169" t="s">
        <v>1058</v>
      </c>
      <c r="I85" s="192" t="str">
        <f t="shared" si="5"/>
        <v>30793203a</v>
      </c>
      <c r="J85" s="167" t="str">
        <f t="shared" si="6"/>
        <v>30793203026 02</v>
      </c>
      <c r="K85" s="5" t="s">
        <v>1204</v>
      </c>
      <c r="L85" s="167" t="str">
        <f t="shared" si="7"/>
        <v>30793203026 02B</v>
      </c>
      <c r="M85" s="5" t="str">
        <f t="shared" si="8"/>
        <v>Slovenský zväz vodného lyžovania a wakeboardinguaBvodné lyžovanie - bežné transfery</v>
      </c>
      <c r="N85" s="3" t="str">
        <f t="shared" si="9"/>
        <v>30793203aB</v>
      </c>
    </row>
    <row r="86" spans="1:14" x14ac:dyDescent="0.2">
      <c r="A86" s="182" t="s">
        <v>997</v>
      </c>
      <c r="B86" s="204" t="str">
        <f>VLOOKUP(A86,Adr!A:B,2,FALSE)</f>
        <v>Slovenský zväz vodného motorizmu</v>
      </c>
      <c r="C86" s="169" t="s">
        <v>1205</v>
      </c>
      <c r="D86" s="291">
        <v>15790</v>
      </c>
      <c r="E86" s="173">
        <v>0</v>
      </c>
      <c r="F86" s="166" t="s">
        <v>338</v>
      </c>
      <c r="G86" s="169" t="s">
        <v>319</v>
      </c>
      <c r="H86" s="169" t="s">
        <v>1058</v>
      </c>
      <c r="I86" s="192" t="str">
        <f t="shared" ref="I86:I94" si="10">A86&amp;F86</f>
        <v>00681768a</v>
      </c>
      <c r="J86" s="167" t="str">
        <f t="shared" ref="J86:J94" si="11">A86&amp;G86</f>
        <v>00681768026 02</v>
      </c>
      <c r="K86" s="5" t="s">
        <v>1206</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202" t="s">
        <v>1005</v>
      </c>
      <c r="B87" s="204" t="str">
        <f>VLOOKUP(A87,Adr!A:B,2,FALSE)</f>
        <v>Slovenský zväz vzpierania</v>
      </c>
      <c r="C87" s="169" t="s">
        <v>1207</v>
      </c>
      <c r="D87" s="291">
        <v>170038</v>
      </c>
      <c r="E87" s="230">
        <v>0</v>
      </c>
      <c r="F87" s="166" t="s">
        <v>338</v>
      </c>
      <c r="G87" s="169" t="s">
        <v>319</v>
      </c>
      <c r="H87" s="169" t="s">
        <v>1058</v>
      </c>
      <c r="I87" s="192" t="str">
        <f t="shared" si="10"/>
        <v>31796079a</v>
      </c>
      <c r="J87" s="167" t="str">
        <f t="shared" si="11"/>
        <v>31796079026 02</v>
      </c>
      <c r="K87" s="5" t="s">
        <v>1208</v>
      </c>
      <c r="L87" s="167" t="str">
        <f t="shared" si="12"/>
        <v>31796079026 02B</v>
      </c>
      <c r="M87" s="5" t="str">
        <f t="shared" si="13"/>
        <v>Slovenský zväz vzpieraniaaBvzpieranie - bežné transfery</v>
      </c>
      <c r="N87" s="3" t="str">
        <f t="shared" si="14"/>
        <v>31796079aB</v>
      </c>
    </row>
    <row r="88" spans="1:14" x14ac:dyDescent="0.2">
      <c r="A88" s="202" t="s">
        <v>1005</v>
      </c>
      <c r="B88" s="204" t="str">
        <f>VLOOKUP(A88,Adr!A:B,2,FALSE)</f>
        <v>Slovenský zväz vzpierania</v>
      </c>
      <c r="C88" s="169" t="s">
        <v>1501</v>
      </c>
      <c r="D88" s="291">
        <v>60000</v>
      </c>
      <c r="E88" s="173">
        <v>0</v>
      </c>
      <c r="F88" s="166" t="s">
        <v>338</v>
      </c>
      <c r="G88" s="169" t="s">
        <v>319</v>
      </c>
      <c r="H88" s="169" t="s">
        <v>1490</v>
      </c>
      <c r="I88" s="192" t="str">
        <f t="shared" si="10"/>
        <v>31796079a</v>
      </c>
      <c r="J88" s="167" t="str">
        <f t="shared" si="11"/>
        <v>31796079026 02</v>
      </c>
      <c r="K88" s="5" t="s">
        <v>1208</v>
      </c>
      <c r="L88" s="167" t="str">
        <f t="shared" si="12"/>
        <v>31796079026 02K</v>
      </c>
      <c r="M88" s="5" t="str">
        <f t="shared" si="13"/>
        <v>Slovenský zväz vzpieraniaaKvzpieranie - kapitálové transfery</v>
      </c>
      <c r="N88" s="3" t="str">
        <f t="shared" si="14"/>
        <v>31796079aK</v>
      </c>
    </row>
    <row r="89" spans="1:14" x14ac:dyDescent="0.2">
      <c r="A89" s="198" t="s">
        <v>1011</v>
      </c>
      <c r="B89" s="204" t="str">
        <f>VLOOKUP(A89,Adr!A:B,2,FALSE)</f>
        <v>Teqballová federácia Slovensko</v>
      </c>
      <c r="C89" s="185" t="s">
        <v>1209</v>
      </c>
      <c r="D89" s="290">
        <v>23790</v>
      </c>
      <c r="E89" s="230">
        <v>0</v>
      </c>
      <c r="F89" s="166" t="s">
        <v>338</v>
      </c>
      <c r="G89" s="169" t="s">
        <v>319</v>
      </c>
      <c r="H89" s="169" t="s">
        <v>1058</v>
      </c>
      <c r="I89" s="192" t="str">
        <f t="shared" si="10"/>
        <v>53007344a</v>
      </c>
      <c r="J89" s="167" t="str">
        <f t="shared" si="11"/>
        <v>53007344026 02</v>
      </c>
      <c r="K89" s="5" t="s">
        <v>1210</v>
      </c>
      <c r="L89" s="167" t="str">
        <f t="shared" si="12"/>
        <v>53007344026 02B</v>
      </c>
      <c r="M89" s="5" t="str">
        <f t="shared" si="13"/>
        <v>Teqballová federácia SlovenskoaBteqball - bežné transfery</v>
      </c>
      <c r="N89" s="3" t="str">
        <f t="shared" si="14"/>
        <v>53007344aB</v>
      </c>
    </row>
    <row r="90" spans="1:14" x14ac:dyDescent="0.2">
      <c r="A90" s="198" t="s">
        <v>1011</v>
      </c>
      <c r="B90" s="204" t="str">
        <f>VLOOKUP(A90,Adr!A:B,2,FALSE)</f>
        <v>Teqballová federácia Slovensko</v>
      </c>
      <c r="C90" s="185" t="s">
        <v>1502</v>
      </c>
      <c r="D90" s="290">
        <v>8000</v>
      </c>
      <c r="E90" s="173">
        <v>0</v>
      </c>
      <c r="F90" s="166" t="s">
        <v>338</v>
      </c>
      <c r="G90" s="169" t="s">
        <v>319</v>
      </c>
      <c r="H90" s="169" t="s">
        <v>1490</v>
      </c>
      <c r="I90" s="192" t="str">
        <f t="shared" si="10"/>
        <v>53007344a</v>
      </c>
      <c r="J90" s="167" t="str">
        <f t="shared" si="11"/>
        <v>53007344026 02</v>
      </c>
      <c r="K90" s="5" t="s">
        <v>1210</v>
      </c>
      <c r="L90" s="167" t="str">
        <f t="shared" si="12"/>
        <v>53007344026 02K</v>
      </c>
      <c r="M90" s="5" t="str">
        <f t="shared" si="13"/>
        <v>Teqballová federácia SlovenskoaKteqball - kapitálové transfery</v>
      </c>
      <c r="N90" s="3" t="str">
        <f t="shared" si="14"/>
        <v>53007344aK</v>
      </c>
    </row>
    <row r="91" spans="1:14" x14ac:dyDescent="0.2">
      <c r="A91" s="198" t="s">
        <v>1019</v>
      </c>
      <c r="B91" s="204" t="str">
        <f>VLOOKUP(A91,Adr!A:B,2,FALSE)</f>
        <v>Združenie šípkarských organizácií</v>
      </c>
      <c r="C91" s="185" t="s">
        <v>1211</v>
      </c>
      <c r="D91" s="290">
        <v>38732</v>
      </c>
      <c r="E91" s="230">
        <v>0</v>
      </c>
      <c r="F91" s="166" t="s">
        <v>338</v>
      </c>
      <c r="G91" s="169" t="s">
        <v>319</v>
      </c>
      <c r="H91" s="169" t="s">
        <v>1058</v>
      </c>
      <c r="I91" s="192" t="str">
        <f t="shared" si="10"/>
        <v>35538015a</v>
      </c>
      <c r="J91" s="167" t="str">
        <f t="shared" si="11"/>
        <v>35538015026 02</v>
      </c>
      <c r="K91" s="5" t="s">
        <v>1212</v>
      </c>
      <c r="L91" s="167" t="str">
        <f t="shared" si="12"/>
        <v>35538015026 02B</v>
      </c>
      <c r="M91" s="5" t="str">
        <f t="shared" si="13"/>
        <v>Združenie šípkarských organizáciíaBšípky - bežné transfery</v>
      </c>
      <c r="N91" s="3" t="str">
        <f t="shared" si="14"/>
        <v>35538015aB</v>
      </c>
    </row>
    <row r="92" spans="1:14" x14ac:dyDescent="0.2">
      <c r="A92" s="202" t="s">
        <v>1026</v>
      </c>
      <c r="B92" s="204" t="str">
        <f>VLOOKUP(A92,Adr!A:B,2,FALSE)</f>
        <v>Zväz potápačov Slovenska</v>
      </c>
      <c r="C92" s="196" t="s">
        <v>1213</v>
      </c>
      <c r="D92" s="289">
        <v>48328</v>
      </c>
      <c r="E92" s="173">
        <v>0</v>
      </c>
      <c r="F92" s="166" t="s">
        <v>338</v>
      </c>
      <c r="G92" s="169" t="s">
        <v>319</v>
      </c>
      <c r="H92" s="169" t="s">
        <v>1058</v>
      </c>
      <c r="I92" s="192" t="str">
        <f t="shared" si="10"/>
        <v>00585319a</v>
      </c>
      <c r="J92" s="167" t="str">
        <f t="shared" si="11"/>
        <v>00585319026 02</v>
      </c>
      <c r="K92" s="5" t="s">
        <v>1214</v>
      </c>
      <c r="L92" s="167" t="str">
        <f t="shared" si="12"/>
        <v>00585319026 02B</v>
      </c>
      <c r="M92" s="5" t="str">
        <f t="shared" si="13"/>
        <v>Zväz potápačov SlovenskaaBpotápačské športy - bežné transfery</v>
      </c>
      <c r="N92" s="3" t="str">
        <f t="shared" si="14"/>
        <v>00585319aB</v>
      </c>
    </row>
    <row r="93" spans="1:14" x14ac:dyDescent="0.2">
      <c r="A93" s="198" t="s">
        <v>1033</v>
      </c>
      <c r="B93" s="204" t="str">
        <f>VLOOKUP(A93,Adr!A:B,2,FALSE)</f>
        <v>Zväz slovenského kolieskového korčuľovania</v>
      </c>
      <c r="C93" s="196" t="s">
        <v>1215</v>
      </c>
      <c r="D93" s="289">
        <v>108886</v>
      </c>
      <c r="E93" s="230">
        <v>0</v>
      </c>
      <c r="F93" s="166" t="s">
        <v>338</v>
      </c>
      <c r="G93" s="169" t="s">
        <v>319</v>
      </c>
      <c r="H93" s="169" t="s">
        <v>1058</v>
      </c>
      <c r="I93" s="192" t="str">
        <f t="shared" si="10"/>
        <v>42132690a</v>
      </c>
      <c r="J93" s="167" t="str">
        <f t="shared" si="11"/>
        <v>42132690026 02</v>
      </c>
      <c r="K93" s="5" t="s">
        <v>1216</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1040</v>
      </c>
      <c r="B94" s="204" t="str">
        <f>VLOOKUP(A94,Adr!A:B,2,FALSE)</f>
        <v>Zväz slovenského lyžovania</v>
      </c>
      <c r="C94" s="185" t="s">
        <v>1217</v>
      </c>
      <c r="D94" s="291">
        <v>841652</v>
      </c>
      <c r="E94" s="173">
        <v>0</v>
      </c>
      <c r="F94" s="166" t="s">
        <v>338</v>
      </c>
      <c r="G94" s="169" t="s">
        <v>319</v>
      </c>
      <c r="H94" s="169" t="s">
        <v>1058</v>
      </c>
      <c r="I94" s="192" t="str">
        <f t="shared" si="10"/>
        <v>50671669a</v>
      </c>
      <c r="J94" s="167" t="str">
        <f t="shared" si="11"/>
        <v>50671669026 02</v>
      </c>
      <c r="K94" s="5" t="s">
        <v>1218</v>
      </c>
      <c r="L94" s="167" t="str">
        <f t="shared" si="12"/>
        <v>50671669026 02B</v>
      </c>
      <c r="M94" s="5" t="str">
        <f t="shared" si="13"/>
        <v>Zväz slovenského lyžovaniaaBlyžovanie - bežné transfery</v>
      </c>
      <c r="N94" s="3" t="str">
        <f t="shared" si="14"/>
        <v>50671669aB</v>
      </c>
    </row>
    <row r="95" spans="1:14" x14ac:dyDescent="0.2">
      <c r="A95" s="166" t="s">
        <v>1040</v>
      </c>
      <c r="B95" s="204" t="str">
        <f>VLOOKUP(A95,Adr!A:B,2,FALSE)</f>
        <v>Zväz slovenského lyžovania</v>
      </c>
      <c r="C95" s="185" t="s">
        <v>1503</v>
      </c>
      <c r="D95" s="289">
        <v>100000</v>
      </c>
      <c r="E95" s="230">
        <v>0</v>
      </c>
      <c r="F95" s="166" t="s">
        <v>338</v>
      </c>
      <c r="G95" s="169" t="s">
        <v>319</v>
      </c>
      <c r="H95" s="169" t="s">
        <v>1490</v>
      </c>
      <c r="I95" s="192" t="str">
        <f t="shared" ref="I95" si="15">A95&amp;F95</f>
        <v>50671669a</v>
      </c>
      <c r="J95" s="167" t="str">
        <f t="shared" ref="J95" si="16">A95&amp;G95</f>
        <v>50671669026 02</v>
      </c>
      <c r="K95" s="5" t="s">
        <v>1218</v>
      </c>
      <c r="L95" s="167" t="str">
        <f t="shared" si="12"/>
        <v>50671669026 02K</v>
      </c>
      <c r="M95" s="5" t="str">
        <f t="shared" si="13"/>
        <v>Zväz slovenského lyžovaniaaKlyžovanie - kapitálové transfery</v>
      </c>
      <c r="N95" s="3" t="str">
        <f t="shared" si="14"/>
        <v>50671669aK</v>
      </c>
    </row>
    <row r="96" spans="1:14" x14ac:dyDescent="0.2">
      <c r="A96" s="166"/>
      <c r="B96" s="204" t="e">
        <f>VLOOKUP(A96,Adr!A:B,2,FALSE)</f>
        <v>#N/A</v>
      </c>
      <c r="C96" s="185"/>
      <c r="D96" s="289"/>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2">
      <c r="A97" s="202"/>
      <c r="B97" s="204" t="e">
        <f>VLOOKUP(A97,Adr!A:B,2,FALSE)</f>
        <v>#N/A</v>
      </c>
      <c r="C97" s="185"/>
      <c r="D97" s="289"/>
      <c r="E97" s="173"/>
      <c r="F97" s="166"/>
      <c r="G97" s="169"/>
      <c r="H97" s="169"/>
      <c r="I97" s="192" t="str">
        <f t="shared" si="17"/>
        <v/>
      </c>
      <c r="J97" s="167" t="str">
        <f t="shared" si="18"/>
        <v/>
      </c>
      <c r="K97" s="5"/>
      <c r="L97" s="167" t="str">
        <f t="shared" si="12"/>
        <v/>
      </c>
      <c r="M97" s="5" t="e">
        <f t="shared" si="13"/>
        <v>#N/A</v>
      </c>
      <c r="N97" s="3" t="str">
        <f t="shared" si="14"/>
        <v/>
      </c>
    </row>
    <row r="98" spans="1:14" x14ac:dyDescent="0.2">
      <c r="A98" s="166"/>
      <c r="B98" s="204" t="e">
        <f>VLOOKUP(A98,Adr!A:B,2,FALSE)</f>
        <v>#N/A</v>
      </c>
      <c r="C98" s="185"/>
      <c r="D98" s="289"/>
      <c r="E98" s="230"/>
      <c r="F98" s="166"/>
      <c r="G98" s="169"/>
      <c r="H98" s="169"/>
      <c r="I98" s="192" t="str">
        <f t="shared" si="17"/>
        <v/>
      </c>
      <c r="J98" s="167" t="str">
        <f t="shared" si="18"/>
        <v/>
      </c>
      <c r="K98" s="5"/>
      <c r="L98" s="167" t="str">
        <f t="shared" si="12"/>
        <v/>
      </c>
      <c r="M98" s="5" t="e">
        <f t="shared" si="13"/>
        <v>#N/A</v>
      </c>
      <c r="N98" s="3" t="str">
        <f t="shared" si="14"/>
        <v/>
      </c>
    </row>
    <row r="99" spans="1:14" x14ac:dyDescent="0.2">
      <c r="A99" s="182"/>
      <c r="B99" s="204" t="e">
        <f>VLOOKUP(A99,Adr!A:B,2,FALSE)</f>
        <v>#N/A</v>
      </c>
      <c r="C99" s="169"/>
      <c r="D99" s="290"/>
      <c r="E99" s="173"/>
      <c r="F99" s="166"/>
      <c r="G99" s="169"/>
      <c r="H99" s="169"/>
      <c r="I99" s="192" t="str">
        <f t="shared" si="17"/>
        <v/>
      </c>
      <c r="J99" s="167" t="str">
        <f t="shared" si="18"/>
        <v/>
      </c>
      <c r="K99" s="5"/>
      <c r="L99" s="167" t="str">
        <f t="shared" si="12"/>
        <v/>
      </c>
      <c r="M99" s="5" t="e">
        <f t="shared" si="13"/>
        <v>#N/A</v>
      </c>
      <c r="N99" s="3" t="str">
        <f t="shared" si="14"/>
        <v/>
      </c>
    </row>
    <row r="100" spans="1:14" x14ac:dyDescent="0.2">
      <c r="A100" s="166"/>
      <c r="B100" s="204" t="e">
        <f>VLOOKUP(A100,Adr!A:B,2,FALSE)</f>
        <v>#N/A</v>
      </c>
      <c r="C100" s="185"/>
      <c r="D100" s="289"/>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2">
      <c r="A101" s="198"/>
      <c r="B101" s="204" t="e">
        <f>VLOOKUP(A101,Adr!A:B,2,FALSE)</f>
        <v>#N/A</v>
      </c>
      <c r="C101" s="169"/>
      <c r="D101" s="290"/>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2">
      <c r="A102" s="198"/>
      <c r="B102" s="204" t="e">
        <f>VLOOKUP(A102,Adr!A:B,2,FALSE)</f>
        <v>#N/A</v>
      </c>
      <c r="C102" s="169"/>
      <c r="D102" s="290"/>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2">
      <c r="A103" s="198"/>
      <c r="B103" s="204" t="e">
        <f>VLOOKUP(A103,Adr!A:B,2,FALSE)</f>
        <v>#N/A</v>
      </c>
      <c r="C103" s="196"/>
      <c r="D103" s="289"/>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2">
      <c r="A104" s="202"/>
      <c r="B104" s="204" t="e">
        <f>VLOOKUP(A104,Adr!A:B,2,FALSE)</f>
        <v>#N/A</v>
      </c>
      <c r="C104" s="196"/>
      <c r="D104" s="289"/>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2">
      <c r="A105" s="202"/>
      <c r="B105" s="204" t="e">
        <f>VLOOKUP(A105,Adr!A:B,2,FALSE)</f>
        <v>#N/A</v>
      </c>
      <c r="C105" s="185"/>
      <c r="D105" s="289"/>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2">
      <c r="A106" s="202"/>
      <c r="B106" s="204" t="e">
        <f>VLOOKUP(A106,Adr!A:B,2,FALSE)</f>
        <v>#N/A</v>
      </c>
      <c r="C106" s="196"/>
      <c r="D106" s="289"/>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2">
      <c r="A107" s="166"/>
      <c r="B107" s="204" t="e">
        <f>VLOOKUP(A107,Adr!A:B,2,FALSE)</f>
        <v>#N/A</v>
      </c>
      <c r="C107" s="185"/>
      <c r="D107" s="289"/>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2">
      <c r="A108" s="166"/>
      <c r="B108" s="204" t="e">
        <f>VLOOKUP(A108,Adr!A:B,2,FALSE)</f>
        <v>#N/A</v>
      </c>
      <c r="C108" s="196"/>
      <c r="D108" s="291"/>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2">
      <c r="A109" s="202"/>
      <c r="B109" s="204" t="e">
        <f>VLOOKUP(A109,Adr!A:B,2,FALSE)</f>
        <v>#N/A</v>
      </c>
      <c r="C109" s="185"/>
      <c r="D109" s="289"/>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2">
      <c r="A110" s="202"/>
      <c r="B110" s="204" t="e">
        <f>VLOOKUP(A110,Adr!A:B,2,FALSE)</f>
        <v>#N/A</v>
      </c>
      <c r="C110" s="185"/>
      <c r="D110" s="289"/>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2">
      <c r="A111" s="198"/>
      <c r="B111" s="204" t="e">
        <f>VLOOKUP(A111,Adr!A:B,2,FALSE)</f>
        <v>#N/A</v>
      </c>
      <c r="C111" s="185"/>
      <c r="D111" s="289"/>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2">
      <c r="A112" s="166"/>
      <c r="B112" s="204" t="e">
        <f>VLOOKUP(A112,Adr!A:B,2,FALSE)</f>
        <v>#N/A</v>
      </c>
      <c r="C112" s="196"/>
      <c r="D112" s="291"/>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2">
      <c r="A113" s="202"/>
      <c r="B113" s="204" t="e">
        <f>VLOOKUP(A113,Adr!A:B,2,FALSE)</f>
        <v>#N/A</v>
      </c>
      <c r="C113" s="196"/>
      <c r="D113" s="289"/>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2">
      <c r="A114" s="202"/>
      <c r="B114" s="204" t="e">
        <f>VLOOKUP(A114,Adr!A:B,2,FALSE)</f>
        <v>#N/A</v>
      </c>
      <c r="C114" s="185"/>
      <c r="D114" s="289"/>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2">
      <c r="A115" s="166"/>
      <c r="B115" s="204" t="e">
        <f>VLOOKUP(A115,Adr!A:B,2,FALSE)</f>
        <v>#N/A</v>
      </c>
      <c r="C115" s="196"/>
      <c r="D115" s="291"/>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2">
      <c r="A116" s="202"/>
      <c r="B116" s="204" t="e">
        <f>VLOOKUP(A116,Adr!A:B,2,FALSE)</f>
        <v>#N/A</v>
      </c>
      <c r="C116" s="185"/>
      <c r="D116" s="289"/>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2">
      <c r="A117" s="202"/>
      <c r="B117" s="204" t="e">
        <f>VLOOKUP(A117,Adr!A:B,2,FALSE)</f>
        <v>#N/A</v>
      </c>
      <c r="C117" s="185"/>
      <c r="D117" s="289"/>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2">
      <c r="A118" s="202"/>
      <c r="B118" s="204" t="e">
        <f>VLOOKUP(A118,Adr!A:B,2,FALSE)</f>
        <v>#N/A</v>
      </c>
      <c r="C118" s="169"/>
      <c r="D118" s="290"/>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2">
      <c r="A119" s="166"/>
      <c r="B119" s="204" t="e">
        <f>VLOOKUP(A119,Adr!A:B,2,FALSE)</f>
        <v>#N/A</v>
      </c>
      <c r="C119" s="196"/>
      <c r="D119" s="291"/>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2">
      <c r="A120" s="202"/>
      <c r="B120" s="204" t="e">
        <f>VLOOKUP(A120,Adr!A:B,2,FALSE)</f>
        <v>#N/A</v>
      </c>
      <c r="C120" s="169"/>
      <c r="D120" s="290"/>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2">
      <c r="A121" s="202"/>
      <c r="B121" s="204" t="e">
        <f>VLOOKUP(A121,Adr!A:B,2,FALSE)</f>
        <v>#N/A</v>
      </c>
      <c r="C121" s="185"/>
      <c r="D121" s="289"/>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2">
      <c r="A122" s="166"/>
      <c r="B122" s="204" t="e">
        <f>VLOOKUP(A122,Adr!A:B,2,FALSE)</f>
        <v>#N/A</v>
      </c>
      <c r="C122" s="196"/>
      <c r="D122" s="291"/>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2">
      <c r="A123" s="198"/>
      <c r="B123" s="204" t="e">
        <f>VLOOKUP(A123,Adr!A:B,2,FALSE)</f>
        <v>#N/A</v>
      </c>
      <c r="C123" s="185"/>
      <c r="D123" s="289"/>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2">
      <c r="A124" s="202"/>
      <c r="B124" s="204" t="e">
        <f>VLOOKUP(A124,Adr!A:B,2,FALSE)</f>
        <v>#N/A</v>
      </c>
      <c r="C124" s="185"/>
      <c r="D124" s="289"/>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2">
      <c r="A125" s="202"/>
      <c r="B125" s="204" t="e">
        <f>VLOOKUP(A125,Adr!A:B,2,FALSE)</f>
        <v>#N/A</v>
      </c>
      <c r="C125" s="185"/>
      <c r="D125" s="289"/>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2">
      <c r="A126" s="166"/>
      <c r="B126" s="204" t="e">
        <f>VLOOKUP(A126,Adr!A:B,2,FALSE)</f>
        <v>#N/A</v>
      </c>
      <c r="C126" s="196"/>
      <c r="D126" s="291"/>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2">
      <c r="A127" s="166"/>
      <c r="B127" s="204" t="e">
        <f>VLOOKUP(A127,Adr!A:B,2,FALSE)</f>
        <v>#N/A</v>
      </c>
      <c r="C127" s="196"/>
      <c r="D127" s="291"/>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2">
      <c r="A128" s="202"/>
      <c r="B128" s="204" t="e">
        <f>VLOOKUP(A128,Adr!A:B,2,FALSE)</f>
        <v>#N/A</v>
      </c>
      <c r="C128" s="196"/>
      <c r="D128" s="289"/>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2">
      <c r="A129" s="202"/>
      <c r="B129" s="204" t="e">
        <f>VLOOKUP(A129,Adr!A:B,2,FALSE)</f>
        <v>#N/A</v>
      </c>
      <c r="C129" s="196"/>
      <c r="D129" s="289"/>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2">
      <c r="A130" s="202"/>
      <c r="B130" s="204" t="e">
        <f>VLOOKUP(A130,Adr!A:B,2,FALSE)</f>
        <v>#N/A</v>
      </c>
      <c r="C130" s="185"/>
      <c r="D130" s="289"/>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2">
      <c r="A131" s="202"/>
      <c r="B131" s="204" t="e">
        <f>VLOOKUP(A131,Adr!A:B,2,FALSE)</f>
        <v>#N/A</v>
      </c>
      <c r="C131" s="185"/>
      <c r="D131" s="289"/>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2">
      <c r="A132" s="166"/>
      <c r="B132" s="204" t="e">
        <f>VLOOKUP(A132,Adr!A:B,2,FALSE)</f>
        <v>#N/A</v>
      </c>
      <c r="C132" s="169"/>
      <c r="D132" s="290"/>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2">
      <c r="A133" s="202"/>
      <c r="B133" s="204" t="e">
        <f>VLOOKUP(A133,Adr!A:B,2,FALSE)</f>
        <v>#N/A</v>
      </c>
      <c r="C133" s="185"/>
      <c r="D133" s="289"/>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2">
      <c r="A134" s="202"/>
      <c r="B134" s="204" t="e">
        <f>VLOOKUP(A134,Adr!A:B,2,FALSE)</f>
        <v>#N/A</v>
      </c>
      <c r="C134" s="169"/>
      <c r="D134" s="290"/>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2">
      <c r="A135" s="178"/>
      <c r="B135" s="204" t="e">
        <f>VLOOKUP(A135,Adr!A:B,2,FALSE)</f>
        <v>#N/A</v>
      </c>
      <c r="C135" s="196"/>
      <c r="D135" s="289"/>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2">
      <c r="A136" s="202"/>
      <c r="B136" s="204" t="e">
        <f>VLOOKUP(A136,Adr!A:B,2,FALSE)</f>
        <v>#N/A</v>
      </c>
      <c r="C136" s="185"/>
      <c r="D136" s="289"/>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2">
      <c r="A137" s="202"/>
      <c r="B137" s="204" t="e">
        <f>VLOOKUP(A137,Adr!A:B,2,FALSE)</f>
        <v>#N/A</v>
      </c>
      <c r="C137" s="185"/>
      <c r="D137" s="289"/>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2">
      <c r="A138" s="202"/>
      <c r="B138" s="204" t="e">
        <f>VLOOKUP(A138,Adr!A:B,2,FALSE)</f>
        <v>#N/A</v>
      </c>
      <c r="C138" s="185"/>
      <c r="D138" s="289"/>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2">
      <c r="A139" s="202"/>
      <c r="B139" s="204" t="e">
        <f>VLOOKUP(A139,Adr!A:B,2,FALSE)</f>
        <v>#N/A</v>
      </c>
      <c r="C139" s="185"/>
      <c r="D139" s="289"/>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2">
      <c r="A140" s="178"/>
      <c r="B140" s="204" t="e">
        <f>VLOOKUP(A140,Adr!A:B,2,FALSE)</f>
        <v>#N/A</v>
      </c>
      <c r="C140" s="196"/>
      <c r="D140" s="291"/>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2">
      <c r="A141" s="202"/>
      <c r="B141" s="204" t="e">
        <f>VLOOKUP(A141,Adr!A:B,2,FALSE)</f>
        <v>#N/A</v>
      </c>
      <c r="C141" s="185"/>
      <c r="D141" s="289"/>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2">
      <c r="A142" s="202"/>
      <c r="B142" s="204" t="e">
        <f>VLOOKUP(A142,Adr!A:B,2,FALSE)</f>
        <v>#N/A</v>
      </c>
      <c r="C142" s="185"/>
      <c r="D142" s="289"/>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2">
      <c r="A143" s="202"/>
      <c r="B143" s="204" t="e">
        <f>VLOOKUP(A143,Adr!A:B,2,FALSE)</f>
        <v>#N/A</v>
      </c>
      <c r="C143" s="185"/>
      <c r="D143" s="289"/>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2">
      <c r="A144" s="202"/>
      <c r="B144" s="204" t="e">
        <f>VLOOKUP(A144,Adr!A:B,2,FALSE)</f>
        <v>#N/A</v>
      </c>
      <c r="C144" s="185"/>
      <c r="D144" s="289"/>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2">
      <c r="A145" s="202"/>
      <c r="B145" s="204" t="e">
        <f>VLOOKUP(A145,Adr!A:B,2,FALSE)</f>
        <v>#N/A</v>
      </c>
      <c r="C145" s="169"/>
      <c r="D145" s="290"/>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2">
      <c r="A146" s="182"/>
      <c r="B146" s="204" t="e">
        <f>VLOOKUP(A146,Adr!A:B,2,FALSE)</f>
        <v>#N/A</v>
      </c>
      <c r="C146" s="185"/>
      <c r="D146" s="289"/>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2">
      <c r="A147" s="166"/>
      <c r="B147" s="204" t="e">
        <f>VLOOKUP(A147,Adr!A:B,2,FALSE)</f>
        <v>#N/A</v>
      </c>
      <c r="C147" s="196"/>
      <c r="D147" s="291"/>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2">
      <c r="A148" s="202"/>
      <c r="B148" s="204" t="e">
        <f>VLOOKUP(A148,Adr!A:B,2,FALSE)</f>
        <v>#N/A</v>
      </c>
      <c r="C148" s="185"/>
      <c r="D148" s="289"/>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2">
      <c r="A149" s="202"/>
      <c r="B149" s="204" t="e">
        <f>VLOOKUP(A149,Adr!A:B,2,FALSE)</f>
        <v>#N/A</v>
      </c>
      <c r="C149" s="169"/>
      <c r="D149" s="290"/>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2">
      <c r="A150" s="202"/>
      <c r="B150" s="204" t="e">
        <f>VLOOKUP(A150,Adr!A:B,2,FALSE)</f>
        <v>#N/A</v>
      </c>
      <c r="C150" s="185"/>
      <c r="D150" s="289"/>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2">
      <c r="A151" s="202"/>
      <c r="B151" s="204" t="e">
        <f>VLOOKUP(A151,Adr!A:B,2,FALSE)</f>
        <v>#N/A</v>
      </c>
      <c r="C151" s="185"/>
      <c r="D151" s="289"/>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2">
      <c r="A152" s="198"/>
      <c r="B152" s="204" t="e">
        <f>VLOOKUP(A152,Adr!A:B,2,FALSE)</f>
        <v>#N/A</v>
      </c>
      <c r="C152" s="185"/>
      <c r="D152" s="289"/>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2">
      <c r="A153" s="202"/>
      <c r="B153" s="204" t="e">
        <f>VLOOKUP(A153,Adr!A:B,2,FALSE)</f>
        <v>#N/A</v>
      </c>
      <c r="C153" s="185"/>
      <c r="D153" s="289"/>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2">
      <c r="A154" s="202"/>
      <c r="B154" s="204" t="e">
        <f>VLOOKUP(A154,Adr!A:B,2,FALSE)</f>
        <v>#N/A</v>
      </c>
      <c r="C154" s="196"/>
      <c r="D154" s="291"/>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2">
      <c r="A155" s="166"/>
      <c r="B155" s="204" t="e">
        <f>VLOOKUP(A155,Adr!A:B,2,FALSE)</f>
        <v>#N/A</v>
      </c>
      <c r="C155" s="196"/>
      <c r="D155" s="291"/>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2">
      <c r="A156" s="202"/>
      <c r="B156" s="204" t="e">
        <f>VLOOKUP(A156,Adr!A:B,2,FALSE)</f>
        <v>#N/A</v>
      </c>
      <c r="C156" s="185"/>
      <c r="D156" s="289"/>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2">
      <c r="A157" s="198"/>
      <c r="B157" s="204" t="e">
        <f>VLOOKUP(A157,Adr!A:B,2,FALSE)</f>
        <v>#N/A</v>
      </c>
      <c r="C157" s="185"/>
      <c r="D157" s="289"/>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2">
      <c r="A158" s="202"/>
      <c r="B158" s="204" t="e">
        <f>VLOOKUP(A158,Adr!A:B,2,FALSE)</f>
        <v>#N/A</v>
      </c>
      <c r="C158" s="185"/>
      <c r="D158" s="289"/>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2">
      <c r="A159" s="166"/>
      <c r="B159" s="204" t="e">
        <f>VLOOKUP(A159,Adr!A:B,2,FALSE)</f>
        <v>#N/A</v>
      </c>
      <c r="C159" s="196"/>
      <c r="D159" s="291"/>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2">
      <c r="A160" s="166"/>
      <c r="B160" s="204" t="e">
        <f>VLOOKUP(A160,Adr!A:B,2,FALSE)</f>
        <v>#N/A</v>
      </c>
      <c r="C160" s="169"/>
      <c r="D160" s="290"/>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2">
      <c r="A161" s="166"/>
      <c r="B161" s="204" t="e">
        <f>VLOOKUP(A161,Adr!A:B,2,FALSE)</f>
        <v>#N/A</v>
      </c>
      <c r="C161" s="196"/>
      <c r="D161" s="291"/>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2">
      <c r="A162" s="182"/>
      <c r="B162" s="204" t="e">
        <f>VLOOKUP(A162,Adr!A:B,2,FALSE)</f>
        <v>#N/A</v>
      </c>
      <c r="C162" s="185"/>
      <c r="D162" s="289"/>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2">
      <c r="A163" s="166"/>
      <c r="B163" s="204" t="e">
        <f>VLOOKUP(A163,Adr!A:B,2,FALSE)</f>
        <v>#N/A</v>
      </c>
      <c r="C163" s="197"/>
      <c r="D163" s="292"/>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2">
      <c r="A164" s="198"/>
      <c r="B164" s="204" t="e">
        <f>VLOOKUP(A164,Adr!A:B,2,FALSE)</f>
        <v>#N/A</v>
      </c>
      <c r="C164" s="169"/>
      <c r="D164" s="290"/>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2">
      <c r="A165" s="202"/>
      <c r="B165" s="204" t="e">
        <f>VLOOKUP(A165,Adr!A:B,2,FALSE)</f>
        <v>#N/A</v>
      </c>
      <c r="C165" s="185"/>
      <c r="D165" s="289"/>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2">
      <c r="A166" s="166"/>
      <c r="B166" s="204" t="e">
        <f>VLOOKUP(A166,Adr!A:B,2,FALSE)</f>
        <v>#N/A</v>
      </c>
      <c r="C166" s="196"/>
      <c r="D166" s="291"/>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2">
      <c r="A167" s="202"/>
      <c r="B167" s="204" t="e">
        <f>VLOOKUP(A167,Adr!A:B,2,FALSE)</f>
        <v>#N/A</v>
      </c>
      <c r="C167" s="196"/>
      <c r="D167" s="289"/>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2">
      <c r="A168" s="178"/>
      <c r="B168" s="204" t="e">
        <f>VLOOKUP(A168,Adr!A:B,2,FALSE)</f>
        <v>#N/A</v>
      </c>
      <c r="C168" s="169"/>
      <c r="D168" s="290"/>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2">
      <c r="A169" s="198"/>
      <c r="B169" s="204" t="e">
        <f>VLOOKUP(A169,Adr!A:B,2,FALSE)</f>
        <v>#N/A</v>
      </c>
      <c r="C169" s="185"/>
      <c r="D169" s="289"/>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2">
      <c r="A170" s="202"/>
      <c r="B170" s="204" t="e">
        <f>VLOOKUP(A170,Adr!A:B,2,FALSE)</f>
        <v>#N/A</v>
      </c>
      <c r="C170" s="185"/>
      <c r="D170" s="289"/>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2">
      <c r="A171" s="166"/>
      <c r="B171" s="204" t="e">
        <f>VLOOKUP(A171,Adr!A:B,2,FALSE)</f>
        <v>#N/A</v>
      </c>
      <c r="C171" s="196"/>
      <c r="D171" s="291"/>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2">
      <c r="A172" s="202"/>
      <c r="B172" s="204" t="e">
        <f>VLOOKUP(A172,Adr!A:B,2,FALSE)</f>
        <v>#N/A</v>
      </c>
      <c r="C172" s="169"/>
      <c r="D172" s="290"/>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2">
      <c r="A173" s="202"/>
      <c r="B173" s="204" t="e">
        <f>VLOOKUP(A173,Adr!A:B,2,FALSE)</f>
        <v>#N/A</v>
      </c>
      <c r="C173" s="185"/>
      <c r="D173" s="289"/>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2">
      <c r="A174" s="178"/>
      <c r="B174" s="204" t="e">
        <f>VLOOKUP(A174,Adr!A:B,2,FALSE)</f>
        <v>#N/A</v>
      </c>
      <c r="C174" s="190"/>
      <c r="D174" s="290"/>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2">
      <c r="A175" s="202"/>
      <c r="B175" s="204" t="e">
        <f>VLOOKUP(A175,Adr!A:B,2,FALSE)</f>
        <v>#N/A</v>
      </c>
      <c r="C175" s="185"/>
      <c r="D175" s="289"/>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2">
      <c r="A176" s="166"/>
      <c r="B176" s="204" t="e">
        <f>VLOOKUP(A176,Adr!A:B,2,FALSE)</f>
        <v>#N/A</v>
      </c>
      <c r="C176" s="196"/>
      <c r="D176" s="291"/>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2">
      <c r="A177" s="166"/>
      <c r="B177" s="204" t="e">
        <f>VLOOKUP(A177,Adr!A:B,2,FALSE)</f>
        <v>#N/A</v>
      </c>
      <c r="C177" s="196"/>
      <c r="D177" s="291"/>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2">
      <c r="A178" s="166"/>
      <c r="B178" s="204" t="e">
        <f>VLOOKUP(A178,Adr!A:B,2,FALSE)</f>
        <v>#N/A</v>
      </c>
      <c r="C178" s="196"/>
      <c r="D178" s="291"/>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2">
      <c r="A179" s="202"/>
      <c r="B179" s="204" t="e">
        <f>VLOOKUP(A179,Adr!A:B,2,FALSE)</f>
        <v>#N/A</v>
      </c>
      <c r="C179" s="185"/>
      <c r="D179" s="289"/>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2">
      <c r="A180" s="202"/>
      <c r="B180" s="204" t="e">
        <f>VLOOKUP(A180,Adr!A:B,2,FALSE)</f>
        <v>#N/A</v>
      </c>
      <c r="C180" s="196"/>
      <c r="D180" s="289"/>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2">
      <c r="A181" s="198"/>
      <c r="B181" s="204" t="e">
        <f>VLOOKUP(A181,Adr!A:B,2,FALSE)</f>
        <v>#N/A</v>
      </c>
      <c r="C181" s="169"/>
      <c r="D181" s="290"/>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2">
      <c r="A182" s="198"/>
      <c r="B182" s="204" t="e">
        <f>VLOOKUP(A182,Adr!A:B,2,FALSE)</f>
        <v>#N/A</v>
      </c>
      <c r="C182" s="190"/>
      <c r="D182" s="290"/>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2">
      <c r="A183" s="198"/>
      <c r="B183" s="204" t="e">
        <f>VLOOKUP(A183,Adr!A:B,2,FALSE)</f>
        <v>#N/A</v>
      </c>
      <c r="C183" s="185"/>
      <c r="D183" s="289"/>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2">
      <c r="A184" s="166"/>
      <c r="B184" s="204" t="e">
        <f>VLOOKUP(A184,Adr!A:B,2,FALSE)</f>
        <v>#N/A</v>
      </c>
      <c r="C184" s="185"/>
      <c r="D184" s="289"/>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2">
      <c r="A185" s="166"/>
      <c r="B185" s="204" t="e">
        <f>VLOOKUP(A185,Adr!A:B,2,FALSE)</f>
        <v>#N/A</v>
      </c>
      <c r="C185" s="196"/>
      <c r="D185" s="291"/>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2">
      <c r="A186" s="202"/>
      <c r="B186" s="204" t="e">
        <f>VLOOKUP(A186,Adr!A:B,2,FALSE)</f>
        <v>#N/A</v>
      </c>
      <c r="C186" s="169"/>
      <c r="D186" s="290"/>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2">
      <c r="A187" s="198"/>
      <c r="B187" s="204" t="e">
        <f>VLOOKUP(A187,Adr!A:B,2,FALSE)</f>
        <v>#N/A</v>
      </c>
      <c r="C187" s="196"/>
      <c r="D187" s="289"/>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2">
      <c r="A188" s="198"/>
      <c r="B188" s="204" t="e">
        <f>VLOOKUP(A188,Adr!A:B,2,FALSE)</f>
        <v>#N/A</v>
      </c>
      <c r="C188" s="196"/>
      <c r="D188" s="289"/>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2">
      <c r="A189" s="202"/>
      <c r="B189" s="204" t="e">
        <f>VLOOKUP(A189,Adr!A:B,2,FALSE)</f>
        <v>#N/A</v>
      </c>
      <c r="C189" s="185"/>
      <c r="D189" s="289"/>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2">
      <c r="A190" s="202"/>
      <c r="B190" s="204" t="e">
        <f>VLOOKUP(A190,Adr!A:B,2,FALSE)</f>
        <v>#N/A</v>
      </c>
      <c r="C190" s="185"/>
      <c r="D190" s="289"/>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2">
      <c r="A191" s="202"/>
      <c r="B191" s="204" t="e">
        <f>VLOOKUP(A191,Adr!A:B,2,FALSE)</f>
        <v>#N/A</v>
      </c>
      <c r="C191" s="169"/>
      <c r="D191" s="290"/>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2">
      <c r="A192" s="198"/>
      <c r="B192" s="204" t="e">
        <f>VLOOKUP(A192,Adr!A:B,2,FALSE)</f>
        <v>#N/A</v>
      </c>
      <c r="C192" s="169"/>
      <c r="D192" s="290"/>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2">
      <c r="A193" s="202"/>
      <c r="B193" s="204" t="e">
        <f>VLOOKUP(A193,Adr!A:B,2,FALSE)</f>
        <v>#N/A</v>
      </c>
      <c r="C193" s="185"/>
      <c r="D193" s="289"/>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2">
      <c r="A194" s="182"/>
      <c r="B194" s="204" t="e">
        <f>VLOOKUP(A194,Adr!A:B,2,FALSE)</f>
        <v>#N/A</v>
      </c>
      <c r="C194" s="196"/>
      <c r="D194" s="291"/>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2">
      <c r="A195" s="202"/>
      <c r="B195" s="204" t="e">
        <f>VLOOKUP(A195,Adr!A:B,2,FALSE)</f>
        <v>#N/A</v>
      </c>
      <c r="C195" s="196"/>
      <c r="D195" s="291"/>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2">
      <c r="A196" s="198"/>
      <c r="B196" s="204" t="e">
        <f>VLOOKUP(A196,Adr!A:B,2,FALSE)</f>
        <v>#N/A</v>
      </c>
      <c r="C196" s="169"/>
      <c r="D196" s="290"/>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2">
      <c r="A197" s="166"/>
      <c r="B197" s="204" t="e">
        <f>VLOOKUP(A197,Adr!A:B,2,FALSE)</f>
        <v>#N/A</v>
      </c>
      <c r="C197" s="196"/>
      <c r="D197" s="291"/>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2">
      <c r="A198" s="166"/>
      <c r="B198" s="204" t="e">
        <f>VLOOKUP(A198,Adr!A:B,2,FALSE)</f>
        <v>#N/A</v>
      </c>
      <c r="C198" s="196"/>
      <c r="D198" s="291"/>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2">
      <c r="A199" s="182"/>
      <c r="B199" s="204" t="e">
        <f>VLOOKUP(A199,Adr!A:B,2,FALSE)</f>
        <v>#N/A</v>
      </c>
      <c r="C199" s="185"/>
      <c r="D199" s="289"/>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2">
      <c r="A200" s="202"/>
      <c r="B200" s="204" t="e">
        <f>VLOOKUP(A200,Adr!A:B,2,FALSE)</f>
        <v>#N/A</v>
      </c>
      <c r="C200" s="169"/>
      <c r="D200" s="291"/>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2">
      <c r="A201" s="182"/>
      <c r="B201" s="204" t="e">
        <f>VLOOKUP(A201,Adr!A:B,2,FALSE)</f>
        <v>#N/A</v>
      </c>
      <c r="C201" s="185"/>
      <c r="D201" s="289"/>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2">
      <c r="A202" s="166"/>
      <c r="B202" s="204" t="e">
        <f>VLOOKUP(A202,Adr!A:B,2,FALSE)</f>
        <v>#N/A</v>
      </c>
      <c r="C202" s="196"/>
      <c r="D202" s="291"/>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2">
      <c r="A203" s="182"/>
      <c r="B203" s="204" t="e">
        <f>VLOOKUP(A203,Adr!A:B,2,FALSE)</f>
        <v>#N/A</v>
      </c>
      <c r="C203" s="185"/>
      <c r="D203" s="289"/>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2">
      <c r="A204" s="202"/>
      <c r="B204" s="204" t="e">
        <f>VLOOKUP(A204,Adr!A:B,2,FALSE)</f>
        <v>#N/A</v>
      </c>
      <c r="C204" s="169"/>
      <c r="D204" s="290"/>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2">
      <c r="A205" s="198"/>
      <c r="B205" s="204" t="e">
        <f>VLOOKUP(A205,Adr!A:B,2,FALSE)</f>
        <v>#N/A</v>
      </c>
      <c r="C205" s="185"/>
      <c r="D205" s="289"/>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2">
      <c r="A206" s="202"/>
      <c r="B206" s="204" t="e">
        <f>VLOOKUP(A206,Adr!A:B,2,FALSE)</f>
        <v>#N/A</v>
      </c>
      <c r="C206" s="185"/>
      <c r="D206" s="289"/>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2">
      <c r="A207" s="198"/>
      <c r="B207" s="204" t="e">
        <f>VLOOKUP(A207,Adr!A:B,2,FALSE)</f>
        <v>#N/A</v>
      </c>
      <c r="C207" s="169"/>
      <c r="D207" s="290"/>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2">
      <c r="A208" s="166"/>
      <c r="B208" s="204" t="e">
        <f>VLOOKUP(A208,Adr!A:B,2,FALSE)</f>
        <v>#N/A</v>
      </c>
      <c r="C208" s="185"/>
      <c r="D208" s="291"/>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2">
      <c r="A209" s="166"/>
      <c r="B209" s="204" t="e">
        <f>VLOOKUP(A209,Adr!A:B,2,FALSE)</f>
        <v>#N/A</v>
      </c>
      <c r="C209" s="196"/>
      <c r="D209" s="291"/>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2">
      <c r="A210" s="198"/>
      <c r="B210" s="204" t="e">
        <f>VLOOKUP(A210,Adr!A:B,2,FALSE)</f>
        <v>#N/A</v>
      </c>
      <c r="C210" s="169"/>
      <c r="D210" s="290"/>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2">
      <c r="A211" s="198"/>
      <c r="B211" s="204" t="e">
        <f>VLOOKUP(A211,Adr!A:B,2,FALSE)</f>
        <v>#N/A</v>
      </c>
      <c r="C211" s="169"/>
      <c r="D211" s="291"/>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2">
      <c r="A212" s="182"/>
      <c r="B212" s="204" t="e">
        <f>VLOOKUP(A212,Adr!A:B,2,FALSE)</f>
        <v>#N/A</v>
      </c>
      <c r="C212" s="169"/>
      <c r="D212" s="290"/>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2">
      <c r="A213" s="182"/>
      <c r="B213" s="204" t="e">
        <f>VLOOKUP(A213,Adr!A:B,2,FALSE)</f>
        <v>#N/A</v>
      </c>
      <c r="C213" s="185"/>
      <c r="D213" s="289"/>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2">
      <c r="A214" s="202"/>
      <c r="B214" s="204" t="e">
        <f>VLOOKUP(A214,Adr!A:B,2,FALSE)</f>
        <v>#N/A</v>
      </c>
      <c r="C214" s="196"/>
      <c r="D214" s="291"/>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2">
      <c r="A215" s="166"/>
      <c r="B215" s="204" t="e">
        <f>VLOOKUP(A215,Adr!A:B,2,FALSE)</f>
        <v>#N/A</v>
      </c>
      <c r="C215" s="185"/>
      <c r="D215" s="289"/>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2">
      <c r="A216" s="198"/>
      <c r="B216" s="204" t="e">
        <f>VLOOKUP(A216,Adr!A:B,2,FALSE)</f>
        <v>#N/A</v>
      </c>
      <c r="C216" s="185"/>
      <c r="D216" s="289"/>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2">
      <c r="A217" s="202"/>
      <c r="B217" s="204" t="e">
        <f>VLOOKUP(A217,Adr!A:B,2,FALSE)</f>
        <v>#N/A</v>
      </c>
      <c r="C217" s="185"/>
      <c r="D217" s="289"/>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2">
      <c r="A218" s="202"/>
      <c r="B218" s="204" t="e">
        <f>VLOOKUP(A218,Adr!A:B,2,FALSE)</f>
        <v>#N/A</v>
      </c>
      <c r="C218" s="196"/>
      <c r="D218" s="291"/>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2">
      <c r="A219" s="202"/>
      <c r="B219" s="204" t="e">
        <f>VLOOKUP(A219,Adr!A:B,2,FALSE)</f>
        <v>#N/A</v>
      </c>
      <c r="C219" s="190"/>
      <c r="D219" s="290"/>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2">
      <c r="A220" s="202"/>
      <c r="B220" s="204" t="e">
        <f>VLOOKUP(A220,Adr!A:B,2,FALSE)</f>
        <v>#N/A</v>
      </c>
      <c r="C220" s="185"/>
      <c r="D220" s="291"/>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2">
      <c r="A221" s="198"/>
      <c r="B221" s="204" t="e">
        <f>VLOOKUP(A221,Adr!A:B,2,FALSE)</f>
        <v>#N/A</v>
      </c>
      <c r="C221" s="169"/>
      <c r="D221" s="290"/>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2">
      <c r="A222" s="198"/>
      <c r="B222" s="204" t="e">
        <f>VLOOKUP(A222,Adr!A:B,2,FALSE)</f>
        <v>#N/A</v>
      </c>
      <c r="C222" s="169"/>
      <c r="D222" s="290"/>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2">
      <c r="A223" s="198"/>
      <c r="B223" s="204" t="e">
        <f>VLOOKUP(A223,Adr!A:B,2,FALSE)</f>
        <v>#N/A</v>
      </c>
      <c r="C223" s="185"/>
      <c r="D223" s="289"/>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2">
      <c r="A224" s="166"/>
      <c r="B224" s="204" t="e">
        <f>VLOOKUP(A224,Adr!A:B,2,FALSE)</f>
        <v>#N/A</v>
      </c>
      <c r="C224" s="196"/>
      <c r="D224" s="291"/>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2">
      <c r="A225" s="182"/>
      <c r="B225" s="204" t="e">
        <f>VLOOKUP(A225,Adr!A:B,2,FALSE)</f>
        <v>#N/A</v>
      </c>
      <c r="C225" s="185"/>
      <c r="D225" s="289"/>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2">
      <c r="A226" s="202"/>
      <c r="B226" s="204" t="e">
        <f>VLOOKUP(A226,Adr!A:B,2,FALSE)</f>
        <v>#N/A</v>
      </c>
      <c r="C226" s="185"/>
      <c r="D226" s="289"/>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2">
      <c r="A227" s="166"/>
      <c r="B227" s="204" t="e">
        <f>VLOOKUP(A227,Adr!A:B,2,FALSE)</f>
        <v>#N/A</v>
      </c>
      <c r="C227" s="196"/>
      <c r="D227" s="291"/>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2">
      <c r="A228" s="202"/>
      <c r="B228" s="204" t="e">
        <f>VLOOKUP(A228,Adr!A:B,2,FALSE)</f>
        <v>#N/A</v>
      </c>
      <c r="C228" s="196"/>
      <c r="D228" s="291"/>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2">
      <c r="A229" s="198"/>
      <c r="B229" s="204" t="e">
        <f>VLOOKUP(A229,Adr!A:B,2,FALSE)</f>
        <v>#N/A</v>
      </c>
      <c r="C229" s="196"/>
      <c r="D229" s="291"/>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2">
      <c r="A230" s="166"/>
      <c r="B230" s="204" t="e">
        <f>VLOOKUP(A230,Adr!A:B,2,FALSE)</f>
        <v>#N/A</v>
      </c>
      <c r="C230" s="185"/>
      <c r="D230" s="289"/>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2">
      <c r="A231" s="198"/>
      <c r="B231" s="204" t="e">
        <f>VLOOKUP(A231,Adr!A:B,2,FALSE)</f>
        <v>#N/A</v>
      </c>
      <c r="C231" s="169"/>
      <c r="D231" s="290"/>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2">
      <c r="A232" s="202"/>
      <c r="B232" s="204" t="e">
        <f>VLOOKUP(A232,Adr!A:B,2,FALSE)</f>
        <v>#N/A</v>
      </c>
      <c r="C232" s="185"/>
      <c r="D232" s="289"/>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2">
      <c r="A233" s="202"/>
      <c r="B233" s="204" t="e">
        <f>VLOOKUP(A233,Adr!A:B,2,FALSE)</f>
        <v>#N/A</v>
      </c>
      <c r="C233" s="185"/>
      <c r="D233" s="289"/>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2">
      <c r="A234" s="202"/>
      <c r="B234" s="204" t="e">
        <f>VLOOKUP(A234,Adr!A:B,2,FALSE)</f>
        <v>#N/A</v>
      </c>
      <c r="C234" s="185"/>
      <c r="D234" s="289"/>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2">
      <c r="A235" s="166"/>
      <c r="B235" s="204" t="e">
        <f>VLOOKUP(A235,Adr!A:B,2,FALSE)</f>
        <v>#N/A</v>
      </c>
      <c r="C235" s="196"/>
      <c r="D235" s="291"/>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2">
      <c r="A236" s="202"/>
      <c r="B236" s="204" t="e">
        <f>VLOOKUP(A236,Adr!A:B,2,FALSE)</f>
        <v>#N/A</v>
      </c>
      <c r="C236" s="185"/>
      <c r="D236" s="289"/>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2">
      <c r="A237" s="166"/>
      <c r="B237" s="204" t="e">
        <f>VLOOKUP(A237,Adr!A:B,2,FALSE)</f>
        <v>#N/A</v>
      </c>
      <c r="C237" s="196"/>
      <c r="D237" s="291"/>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2">
      <c r="A238" s="202"/>
      <c r="B238" s="204" t="e">
        <f>VLOOKUP(A238,Adr!A:B,2,FALSE)</f>
        <v>#N/A</v>
      </c>
      <c r="C238" s="185"/>
      <c r="D238" s="289"/>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2">
      <c r="A239" s="202"/>
      <c r="B239" s="204" t="e">
        <f>VLOOKUP(A239,Adr!A:B,2,FALSE)</f>
        <v>#N/A</v>
      </c>
      <c r="C239" s="185"/>
      <c r="D239" s="289"/>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2">
      <c r="A240" s="198"/>
      <c r="B240" s="204" t="e">
        <f>VLOOKUP(A240,Adr!A:B,2,FALSE)</f>
        <v>#N/A</v>
      </c>
      <c r="C240" s="196"/>
      <c r="D240" s="291"/>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2">
      <c r="A241" s="166"/>
      <c r="B241" s="204" t="e">
        <f>VLOOKUP(A241,Adr!A:B,2,FALSE)</f>
        <v>#N/A</v>
      </c>
      <c r="C241" s="196"/>
      <c r="D241" s="291"/>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2">
      <c r="A242" s="198"/>
      <c r="B242" s="204" t="e">
        <f>VLOOKUP(A242,Adr!A:B,2,FALSE)</f>
        <v>#N/A</v>
      </c>
      <c r="C242" s="185"/>
      <c r="D242" s="289"/>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2">
      <c r="A243" s="166"/>
      <c r="B243" s="204" t="e">
        <f>VLOOKUP(A243,Adr!A:B,2,FALSE)</f>
        <v>#N/A</v>
      </c>
      <c r="C243" s="196"/>
      <c r="D243" s="291"/>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2">
      <c r="A244" s="182"/>
      <c r="B244" s="204" t="e">
        <f>VLOOKUP(A244,Adr!A:B,2,FALSE)</f>
        <v>#N/A</v>
      </c>
      <c r="C244" s="185"/>
      <c r="D244" s="289"/>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2">
      <c r="A245" s="198"/>
      <c r="B245" s="204" t="e">
        <f>VLOOKUP(A245,Adr!A:B,2,FALSE)</f>
        <v>#N/A</v>
      </c>
      <c r="C245" s="169"/>
      <c r="D245" s="290"/>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2">
      <c r="A246" s="202"/>
      <c r="B246" s="204" t="e">
        <f>VLOOKUP(A246,Adr!A:B,2,FALSE)</f>
        <v>#N/A</v>
      </c>
      <c r="C246" s="185"/>
      <c r="D246" s="289"/>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2">
      <c r="A247" s="198"/>
      <c r="B247" s="204" t="e">
        <f>VLOOKUP(A247,Adr!A:B,2,FALSE)</f>
        <v>#N/A</v>
      </c>
      <c r="C247" s="185"/>
      <c r="D247" s="289"/>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2">
      <c r="A248" s="182"/>
      <c r="B248" s="204" t="e">
        <f>VLOOKUP(A248,Adr!A:B,2,FALSE)</f>
        <v>#N/A</v>
      </c>
      <c r="C248" s="185"/>
      <c r="D248" s="289"/>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2">
      <c r="A249" s="198"/>
      <c r="B249" s="204" t="e">
        <f>VLOOKUP(A249,Adr!A:B,2,FALSE)</f>
        <v>#N/A</v>
      </c>
      <c r="C249" s="169"/>
      <c r="D249" s="290"/>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2">
      <c r="A250" s="166"/>
      <c r="B250" s="204" t="e">
        <f>VLOOKUP(A250,Adr!A:B,2,FALSE)</f>
        <v>#N/A</v>
      </c>
      <c r="C250" s="196"/>
      <c r="D250" s="291"/>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2">
      <c r="A251" s="202"/>
      <c r="B251" s="204" t="e">
        <f>VLOOKUP(A251,Adr!A:B,2,FALSE)</f>
        <v>#N/A</v>
      </c>
      <c r="C251" s="185"/>
      <c r="D251" s="289"/>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2">
      <c r="A252" s="198"/>
      <c r="B252" s="204" t="e">
        <f>VLOOKUP(A252,Adr!A:B,2,FALSE)</f>
        <v>#N/A</v>
      </c>
      <c r="C252" s="185"/>
      <c r="D252" s="289"/>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2">
      <c r="A253" s="202"/>
      <c r="B253" s="204" t="e">
        <f>VLOOKUP(A253,Adr!A:B,2,FALSE)</f>
        <v>#N/A</v>
      </c>
      <c r="C253" s="185"/>
      <c r="D253" s="289"/>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2">
      <c r="A254" s="202"/>
      <c r="B254" s="204" t="e">
        <f>VLOOKUP(A254,Adr!A:B,2,FALSE)</f>
        <v>#N/A</v>
      </c>
      <c r="C254" s="185"/>
      <c r="D254" s="289"/>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2">
      <c r="A255" s="178"/>
      <c r="B255" s="204" t="e">
        <f>VLOOKUP(A255,Adr!A:B,2,FALSE)</f>
        <v>#N/A</v>
      </c>
      <c r="C255" s="169"/>
      <c r="D255" s="290"/>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2">
      <c r="A256" s="198"/>
      <c r="B256" s="204" t="e">
        <f>VLOOKUP(A256,Adr!A:B,2,FALSE)</f>
        <v>#N/A</v>
      </c>
      <c r="C256" s="185"/>
      <c r="D256" s="290"/>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2">
      <c r="A257" s="166"/>
      <c r="B257" s="204" t="e">
        <f>VLOOKUP(A257,Adr!A:B,2,FALSE)</f>
        <v>#N/A</v>
      </c>
      <c r="C257" s="169"/>
      <c r="D257" s="290"/>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2">
      <c r="A258" s="202"/>
      <c r="B258" s="204" t="e">
        <f>VLOOKUP(A258,Adr!A:B,2,FALSE)</f>
        <v>#N/A</v>
      </c>
      <c r="C258" s="185"/>
      <c r="D258" s="289"/>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2">
      <c r="A259" s="166"/>
      <c r="B259" s="204" t="e">
        <f>VLOOKUP(A259,Adr!A:B,2,FALSE)</f>
        <v>#N/A</v>
      </c>
      <c r="C259" s="196"/>
      <c r="D259" s="291"/>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2">
      <c r="A260" s="202"/>
      <c r="B260" s="204" t="e">
        <f>VLOOKUP(A260,Adr!A:B,2,FALSE)</f>
        <v>#N/A</v>
      </c>
      <c r="C260" s="185"/>
      <c r="D260" s="289"/>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2">
      <c r="A261" s="202"/>
      <c r="B261" s="204" t="e">
        <f>VLOOKUP(A261,Adr!A:B,2,FALSE)</f>
        <v>#N/A</v>
      </c>
      <c r="C261" s="185"/>
      <c r="D261" s="289"/>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2">
      <c r="A262" s="166"/>
      <c r="B262" s="204" t="e">
        <f>VLOOKUP(A262,Adr!A:B,2,FALSE)</f>
        <v>#N/A</v>
      </c>
      <c r="C262" s="196"/>
      <c r="D262" s="291"/>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2">
      <c r="A263" s="166"/>
      <c r="B263" s="204" t="e">
        <f>VLOOKUP(A263,Adr!A:B,2,FALSE)</f>
        <v>#N/A</v>
      </c>
      <c r="C263" s="185"/>
      <c r="D263" s="289"/>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2">
      <c r="A264" s="198"/>
      <c r="B264" s="204" t="e">
        <f>VLOOKUP(A264,Adr!A:B,2,FALSE)</f>
        <v>#N/A</v>
      </c>
      <c r="C264" s="185"/>
      <c r="D264" s="289"/>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2">
      <c r="A265" s="198"/>
      <c r="B265" s="204" t="e">
        <f>VLOOKUP(A265,Adr!A:B,2,FALSE)</f>
        <v>#N/A</v>
      </c>
      <c r="C265" s="185"/>
      <c r="D265" s="289"/>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2">
      <c r="A266" s="182"/>
      <c r="B266" s="204" t="e">
        <f>VLOOKUP(A266,Adr!A:B,2,FALSE)</f>
        <v>#N/A</v>
      </c>
      <c r="C266" s="185"/>
      <c r="D266" s="289"/>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2">
      <c r="A267" s="182"/>
      <c r="B267" s="204" t="e">
        <f>VLOOKUP(A267,Adr!A:B,2,FALSE)</f>
        <v>#N/A</v>
      </c>
      <c r="C267" s="185"/>
      <c r="D267" s="289"/>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2">
      <c r="A268" s="182"/>
      <c r="B268" s="204" t="e">
        <f>VLOOKUP(A268,Adr!A:B,2,FALSE)</f>
        <v>#N/A</v>
      </c>
      <c r="C268" s="185"/>
      <c r="D268" s="289"/>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2">
      <c r="A269" s="182"/>
      <c r="B269" s="204" t="e">
        <f>VLOOKUP(A269,Adr!A:B,2,FALSE)</f>
        <v>#N/A</v>
      </c>
      <c r="C269" s="185"/>
      <c r="D269" s="289"/>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2">
      <c r="A270" s="182"/>
      <c r="B270" s="204" t="e">
        <f>VLOOKUP(A270,Adr!A:B,2,FALSE)</f>
        <v>#N/A</v>
      </c>
      <c r="C270" s="185"/>
      <c r="D270" s="289"/>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2">
      <c r="A271" s="182"/>
      <c r="B271" s="204" t="e">
        <f>VLOOKUP(A271,Adr!A:B,2,FALSE)</f>
        <v>#N/A</v>
      </c>
      <c r="C271" s="185"/>
      <c r="D271" s="289"/>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2">
      <c r="A272" s="198"/>
      <c r="B272" s="204" t="e">
        <f>VLOOKUP(A272,Adr!A:B,2,FALSE)</f>
        <v>#N/A</v>
      </c>
      <c r="C272" s="169"/>
      <c r="D272" s="290"/>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2">
      <c r="A273" s="182"/>
      <c r="B273" s="204" t="e">
        <f>VLOOKUP(A273,Adr!A:B,2,FALSE)</f>
        <v>#N/A</v>
      </c>
      <c r="C273" s="185"/>
      <c r="D273" s="289"/>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2">
      <c r="A274" s="182"/>
      <c r="B274" s="204" t="e">
        <f>VLOOKUP(A274,Adr!A:B,2,FALSE)</f>
        <v>#N/A</v>
      </c>
      <c r="C274" s="185"/>
      <c r="D274" s="289"/>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2">
      <c r="A275" s="202"/>
      <c r="B275" s="204" t="e">
        <f>VLOOKUP(A275,Adr!A:B,2,FALSE)</f>
        <v>#N/A</v>
      </c>
      <c r="C275" s="185"/>
      <c r="D275" s="289"/>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2">
      <c r="A276" s="198"/>
      <c r="B276" s="204" t="e">
        <f>VLOOKUP(A276,Adr!A:B,2,FALSE)</f>
        <v>#N/A</v>
      </c>
      <c r="C276" s="185"/>
      <c r="D276" s="289"/>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2">
      <c r="A277" s="202"/>
      <c r="B277" s="204" t="e">
        <f>VLOOKUP(A277,Adr!A:B,2,FALSE)</f>
        <v>#N/A</v>
      </c>
      <c r="C277" s="185"/>
      <c r="D277" s="289"/>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2">
      <c r="A278" s="202"/>
      <c r="B278" s="204" t="e">
        <f>VLOOKUP(A278,Adr!A:B,2,FALSE)</f>
        <v>#N/A</v>
      </c>
      <c r="C278" s="185"/>
      <c r="D278" s="289"/>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2">
      <c r="A279" s="202"/>
      <c r="B279" s="204" t="e">
        <f>VLOOKUP(A279,Adr!A:B,2,FALSE)</f>
        <v>#N/A</v>
      </c>
      <c r="C279" s="196"/>
      <c r="D279" s="289"/>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2">
      <c r="A280" s="198"/>
      <c r="B280" s="204" t="e">
        <f>VLOOKUP(A280,Adr!A:B,2,FALSE)</f>
        <v>#N/A</v>
      </c>
      <c r="C280" s="169"/>
      <c r="D280" s="290"/>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2">
      <c r="A281" s="202"/>
      <c r="B281" s="204" t="e">
        <f>VLOOKUP(A281,Adr!A:B,2,FALSE)</f>
        <v>#N/A</v>
      </c>
      <c r="C281" s="185"/>
      <c r="D281" s="289"/>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2">
      <c r="A282" s="202"/>
      <c r="B282" s="204" t="e">
        <f>VLOOKUP(A282,Adr!A:B,2,FALSE)</f>
        <v>#N/A</v>
      </c>
      <c r="C282" s="185"/>
      <c r="D282" s="289"/>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2">
      <c r="A283" s="198"/>
      <c r="B283" s="204" t="e">
        <f>VLOOKUP(A283,Adr!A:B,2,FALSE)</f>
        <v>#N/A</v>
      </c>
      <c r="C283" s="185"/>
      <c r="D283" s="289"/>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2">
      <c r="A284" s="202"/>
      <c r="B284" s="204" t="e">
        <f>VLOOKUP(A284,Adr!A:B,2,FALSE)</f>
        <v>#N/A</v>
      </c>
      <c r="C284" s="185"/>
      <c r="D284" s="289"/>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2">
      <c r="A285" s="202"/>
      <c r="B285" s="204" t="e">
        <f>VLOOKUP(A285,Adr!A:B,2,FALSE)</f>
        <v>#N/A</v>
      </c>
      <c r="C285" s="185"/>
      <c r="D285" s="289"/>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2">
      <c r="A286" s="182"/>
      <c r="B286" s="204" t="e">
        <f>VLOOKUP(A286,Adr!A:B,2,FALSE)</f>
        <v>#N/A</v>
      </c>
      <c r="C286" s="196"/>
      <c r="D286" s="291"/>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2">
      <c r="A287" s="166"/>
      <c r="B287" s="204" t="e">
        <f>VLOOKUP(A287,Adr!A:B,2,FALSE)</f>
        <v>#N/A</v>
      </c>
      <c r="C287" s="185"/>
      <c r="D287" s="289"/>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2">
      <c r="A288" s="202"/>
      <c r="B288" s="204" t="e">
        <f>VLOOKUP(A288,Adr!A:B,2,FALSE)</f>
        <v>#N/A</v>
      </c>
      <c r="C288" s="196"/>
      <c r="D288" s="291"/>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2">
      <c r="A289" s="182"/>
      <c r="B289" s="204" t="e">
        <f>VLOOKUP(A289,Adr!A:B,2,FALSE)</f>
        <v>#N/A</v>
      </c>
      <c r="C289" s="185"/>
      <c r="D289" s="289"/>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2">
      <c r="A290" s="182"/>
      <c r="B290" s="204" t="e">
        <f>VLOOKUP(A290,Adr!A:B,2,FALSE)</f>
        <v>#N/A</v>
      </c>
      <c r="C290" s="185"/>
      <c r="D290" s="289"/>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2">
      <c r="A291" s="166"/>
      <c r="B291" s="204" t="e">
        <f>VLOOKUP(A291,Adr!A:B,2,FALSE)</f>
        <v>#N/A</v>
      </c>
      <c r="C291" s="185"/>
      <c r="D291" s="289"/>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2">
      <c r="A292" s="182"/>
      <c r="B292" s="204" t="e">
        <f>VLOOKUP(A292,Adr!A:B,2,FALSE)</f>
        <v>#N/A</v>
      </c>
      <c r="C292" s="185"/>
      <c r="D292" s="289"/>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2">
      <c r="A293" s="166"/>
      <c r="B293" s="204" t="e">
        <f>VLOOKUP(A293,Adr!A:B,2,FALSE)</f>
        <v>#N/A</v>
      </c>
      <c r="C293" s="196"/>
      <c r="D293" s="291"/>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2">
      <c r="A294" s="166"/>
      <c r="B294" s="204" t="e">
        <f>VLOOKUP(A294,Adr!A:B,2,FALSE)</f>
        <v>#N/A</v>
      </c>
      <c r="C294" s="196"/>
      <c r="D294" s="291"/>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2">
      <c r="A295" s="202"/>
      <c r="B295" s="204" t="e">
        <f>VLOOKUP(A295,Adr!A:B,2,FALSE)</f>
        <v>#N/A</v>
      </c>
      <c r="C295" s="185"/>
      <c r="D295" s="291"/>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2">
      <c r="A296" s="182"/>
      <c r="B296" s="204" t="e">
        <f>VLOOKUP(A296,Adr!A:B,2,FALSE)</f>
        <v>#N/A</v>
      </c>
      <c r="C296" s="185"/>
      <c r="D296" s="289"/>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2">
      <c r="A297" s="202"/>
      <c r="B297" s="204" t="e">
        <f>VLOOKUP(A297,Adr!A:B,2,FALSE)</f>
        <v>#N/A</v>
      </c>
      <c r="C297" s="190"/>
      <c r="D297" s="290"/>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2">
      <c r="A298" s="202"/>
      <c r="B298" s="204" t="e">
        <f>VLOOKUP(A298,Adr!A:B,2,FALSE)</f>
        <v>#N/A</v>
      </c>
      <c r="C298" s="185"/>
      <c r="D298" s="289"/>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2">
      <c r="A299" s="166"/>
      <c r="B299" s="204" t="e">
        <f>VLOOKUP(A299,Adr!A:B,2,FALSE)</f>
        <v>#N/A</v>
      </c>
      <c r="C299" s="185"/>
      <c r="D299" s="289"/>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2">
      <c r="A300" s="166"/>
      <c r="B300" s="204" t="e">
        <f>VLOOKUP(A300,Adr!A:B,2,FALSE)</f>
        <v>#N/A</v>
      </c>
      <c r="C300" s="185"/>
      <c r="D300" s="289"/>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2">
      <c r="A301" s="198"/>
      <c r="B301" s="204" t="e">
        <f>VLOOKUP(A301,Adr!A:B,2,FALSE)</f>
        <v>#N/A</v>
      </c>
      <c r="C301" s="169"/>
      <c r="D301" s="290"/>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2">
      <c r="A302" s="198"/>
      <c r="B302" s="204" t="e">
        <f>VLOOKUP(A302,Adr!A:B,2,FALSE)</f>
        <v>#N/A</v>
      </c>
      <c r="C302" s="185"/>
      <c r="D302" s="289"/>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2">
      <c r="A303" s="166"/>
      <c r="B303" s="204" t="e">
        <f>VLOOKUP(A303,Adr!A:B,2,FALSE)</f>
        <v>#N/A</v>
      </c>
      <c r="C303" s="196"/>
      <c r="D303" s="289"/>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2">
      <c r="A304" s="202"/>
      <c r="B304" s="204" t="e">
        <f>VLOOKUP(A304,Adr!A:B,2,FALSE)</f>
        <v>#N/A</v>
      </c>
      <c r="C304" s="196"/>
      <c r="D304" s="291"/>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2">
      <c r="A305" s="198"/>
      <c r="B305" s="204" t="e">
        <f>VLOOKUP(A305,Adr!A:B,2,FALSE)</f>
        <v>#N/A</v>
      </c>
      <c r="C305" s="185"/>
      <c r="D305" s="289"/>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2">
      <c r="A306" s="166"/>
      <c r="B306" s="204" t="e">
        <f>VLOOKUP(A306,Adr!A:B,2,FALSE)</f>
        <v>#N/A</v>
      </c>
      <c r="C306" s="197"/>
      <c r="D306" s="292"/>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2">
      <c r="A307" s="198"/>
      <c r="B307" s="204" t="e">
        <f>VLOOKUP(A307,Adr!A:B,2,FALSE)</f>
        <v>#N/A</v>
      </c>
      <c r="C307" s="185"/>
      <c r="D307" s="289"/>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2">
      <c r="A308" s="166"/>
      <c r="B308" s="204" t="e">
        <f>VLOOKUP(A308,Adr!A:B,2,FALSE)</f>
        <v>#N/A</v>
      </c>
      <c r="C308" s="185"/>
      <c r="D308" s="289"/>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2">
      <c r="A309" s="166"/>
      <c r="B309" s="204" t="e">
        <f>VLOOKUP(A309,Adr!A:B,2,FALSE)</f>
        <v>#N/A</v>
      </c>
      <c r="C309" s="196"/>
      <c r="D309" s="291"/>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2">
      <c r="A310" s="182"/>
      <c r="B310" s="204" t="e">
        <f>VLOOKUP(A310,Adr!A:B,2,FALSE)</f>
        <v>#N/A</v>
      </c>
      <c r="C310" s="185"/>
      <c r="D310" s="289"/>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2">
      <c r="A311" s="182"/>
      <c r="B311" s="204" t="e">
        <f>VLOOKUP(A311,Adr!A:B,2,FALSE)</f>
        <v>#N/A</v>
      </c>
      <c r="C311" s="185"/>
      <c r="D311" s="289"/>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2">
      <c r="A312" s="202"/>
      <c r="B312" s="204" t="e">
        <f>VLOOKUP(A312,Adr!A:B,2,FALSE)</f>
        <v>#N/A</v>
      </c>
      <c r="C312" s="185"/>
      <c r="D312" s="289"/>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2">
      <c r="A313" s="202"/>
      <c r="B313" s="204" t="e">
        <f>VLOOKUP(A313,Adr!A:B,2,FALSE)</f>
        <v>#N/A</v>
      </c>
      <c r="C313" s="185"/>
      <c r="D313" s="289"/>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2">
      <c r="A314" s="202"/>
      <c r="B314" s="204" t="e">
        <f>VLOOKUP(A314,Adr!A:B,2,FALSE)</f>
        <v>#N/A</v>
      </c>
      <c r="C314" s="185"/>
      <c r="D314" s="289"/>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2">
      <c r="A315" s="166"/>
      <c r="B315" s="204" t="e">
        <f>VLOOKUP(A315,Adr!A:B,2,FALSE)</f>
        <v>#N/A</v>
      </c>
      <c r="C315" s="185"/>
      <c r="D315" s="289"/>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2">
      <c r="A316" s="202"/>
      <c r="B316" s="204" t="e">
        <f>VLOOKUP(A316,Adr!A:B,2,FALSE)</f>
        <v>#N/A</v>
      </c>
      <c r="C316" s="196"/>
      <c r="D316" s="289"/>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2">
      <c r="A317" s="166"/>
      <c r="B317" s="204" t="e">
        <f>VLOOKUP(A317,Adr!A:B,2,FALSE)</f>
        <v>#N/A</v>
      </c>
      <c r="C317" s="185"/>
      <c r="D317" s="289"/>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2">
      <c r="A318" s="182"/>
      <c r="B318" s="204" t="e">
        <f>VLOOKUP(A318,Adr!A:B,2,FALSE)</f>
        <v>#N/A</v>
      </c>
      <c r="C318" s="185"/>
      <c r="D318" s="289"/>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2">
      <c r="A319" s="166"/>
      <c r="B319" s="204" t="e">
        <f>VLOOKUP(A319,Adr!A:B,2,FALSE)</f>
        <v>#N/A</v>
      </c>
      <c r="C319" s="196"/>
      <c r="D319" s="291"/>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2">
      <c r="A320" s="166"/>
      <c r="B320" s="204" t="e">
        <f>VLOOKUP(A320,Adr!A:B,2,FALSE)</f>
        <v>#N/A</v>
      </c>
      <c r="C320" s="196"/>
      <c r="D320" s="291"/>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2">
      <c r="A321" s="202"/>
      <c r="B321" s="204" t="e">
        <f>VLOOKUP(A321,Adr!A:B,2,FALSE)</f>
        <v>#N/A</v>
      </c>
      <c r="C321" s="185"/>
      <c r="D321" s="289"/>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2">
      <c r="A322" s="182"/>
      <c r="B322" s="204" t="e">
        <f>VLOOKUP(A322,Adr!A:B,2,FALSE)</f>
        <v>#N/A</v>
      </c>
      <c r="C322" s="185"/>
      <c r="D322" s="289"/>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2">
      <c r="A323" s="166"/>
      <c r="B323" s="204" t="e">
        <f>VLOOKUP(A323,Adr!A:B,2,FALSE)</f>
        <v>#N/A</v>
      </c>
      <c r="C323" s="185"/>
      <c r="D323" s="289"/>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2">
      <c r="A324" s="166"/>
      <c r="B324" s="204" t="e">
        <f>VLOOKUP(A324,Adr!A:B,2,FALSE)</f>
        <v>#N/A</v>
      </c>
      <c r="C324" s="197"/>
      <c r="D324" s="292"/>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2">
      <c r="A325" s="166"/>
      <c r="B325" s="204" t="e">
        <f>VLOOKUP(A325,Adr!A:B,2,FALSE)</f>
        <v>#N/A</v>
      </c>
      <c r="C325" s="196"/>
      <c r="D325" s="291"/>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2">
      <c r="A326" s="202"/>
      <c r="B326" s="204" t="e">
        <f>VLOOKUP(A326,Adr!A:B,2,FALSE)</f>
        <v>#N/A</v>
      </c>
      <c r="C326" s="185"/>
      <c r="D326" s="289"/>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2">
      <c r="A327" s="166"/>
      <c r="B327" s="204" t="e">
        <f>VLOOKUP(A327,Adr!A:B,2,FALSE)</f>
        <v>#N/A</v>
      </c>
      <c r="C327" s="196"/>
      <c r="D327" s="289"/>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2">
      <c r="A328" s="202"/>
      <c r="B328" s="204" t="e">
        <f>VLOOKUP(A328,Adr!A:B,2,FALSE)</f>
        <v>#N/A</v>
      </c>
      <c r="C328" s="190"/>
      <c r="D328" s="290"/>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2">
      <c r="A329" s="166"/>
      <c r="B329" s="204" t="e">
        <f>VLOOKUP(A329,Adr!A:B,2,FALSE)</f>
        <v>#N/A</v>
      </c>
      <c r="C329" s="185"/>
      <c r="D329" s="289"/>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2">
      <c r="A330" s="166"/>
      <c r="B330" s="204" t="e">
        <f>VLOOKUP(A330,Adr!A:B,2,FALSE)</f>
        <v>#N/A</v>
      </c>
      <c r="C330" s="196"/>
      <c r="D330" s="291"/>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2">
      <c r="A331" s="166"/>
      <c r="B331" s="204" t="e">
        <f>VLOOKUP(A331,Adr!A:B,2,FALSE)</f>
        <v>#N/A</v>
      </c>
      <c r="C331" s="196"/>
      <c r="D331" s="291"/>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2">
      <c r="A332" s="198"/>
      <c r="B332" s="204" t="e">
        <f>VLOOKUP(A332,Adr!A:B,2,FALSE)</f>
        <v>#N/A</v>
      </c>
      <c r="C332" s="185"/>
      <c r="D332" s="289"/>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2">
      <c r="A333" s="198"/>
      <c r="B333" s="204" t="e">
        <f>VLOOKUP(A333,Adr!A:B,2,FALSE)</f>
        <v>#N/A</v>
      </c>
      <c r="C333" s="185"/>
      <c r="D333" s="289"/>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2">
      <c r="A334" s="198"/>
      <c r="B334" s="204" t="e">
        <f>VLOOKUP(A334,Adr!A:B,2,FALSE)</f>
        <v>#N/A</v>
      </c>
      <c r="C334" s="196"/>
      <c r="D334" s="291"/>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2">
      <c r="A335" s="166"/>
      <c r="B335" s="204" t="e">
        <f>VLOOKUP(A335,Adr!A:B,2,FALSE)</f>
        <v>#N/A</v>
      </c>
      <c r="C335" s="185"/>
      <c r="D335" s="289"/>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2">
      <c r="A336" s="166"/>
      <c r="B336" s="204" t="e">
        <f>VLOOKUP(A336,Adr!A:B,2,FALSE)</f>
        <v>#N/A</v>
      </c>
      <c r="C336" s="185"/>
      <c r="D336" s="291"/>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2">
      <c r="A337" s="198"/>
      <c r="B337" s="204" t="e">
        <f>VLOOKUP(A337,Adr!A:B,2,FALSE)</f>
        <v>#N/A</v>
      </c>
      <c r="C337" s="196"/>
      <c r="D337" s="289"/>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2">
      <c r="A338" s="166"/>
      <c r="B338" s="204" t="e">
        <f>VLOOKUP(A338,Adr!A:B,2,FALSE)</f>
        <v>#N/A</v>
      </c>
      <c r="C338" s="190"/>
      <c r="D338" s="290"/>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2">
      <c r="A339" s="182"/>
      <c r="B339" s="204" t="e">
        <f>VLOOKUP(A339,Adr!A:B,2,FALSE)</f>
        <v>#N/A</v>
      </c>
      <c r="C339" s="185"/>
      <c r="D339" s="289"/>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2">
      <c r="A340" s="182"/>
      <c r="B340" s="204" t="e">
        <f>VLOOKUP(A340,Adr!A:B,2,FALSE)</f>
        <v>#N/A</v>
      </c>
      <c r="C340" s="196"/>
      <c r="D340" s="289"/>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2">
      <c r="A341" s="202"/>
      <c r="B341" s="204" t="e">
        <f>VLOOKUP(A341,Adr!A:B,2,FALSE)</f>
        <v>#N/A</v>
      </c>
      <c r="C341" s="196"/>
      <c r="D341" s="290"/>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2">
      <c r="A342" s="166"/>
      <c r="B342" s="204" t="e">
        <f>VLOOKUP(A342,Adr!A:B,2,FALSE)</f>
        <v>#N/A</v>
      </c>
      <c r="C342" s="196"/>
      <c r="D342" s="291"/>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2">
      <c r="A343" s="198"/>
      <c r="B343" s="204" t="e">
        <f>VLOOKUP(A343,Adr!A:B,2,FALSE)</f>
        <v>#N/A</v>
      </c>
      <c r="C343" s="169"/>
      <c r="D343" s="290"/>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2">
      <c r="A344" s="166"/>
      <c r="B344" s="204" t="e">
        <f>VLOOKUP(A344,Adr!A:B,2,FALSE)</f>
        <v>#N/A</v>
      </c>
      <c r="C344" s="196"/>
      <c r="D344" s="289"/>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2">
      <c r="A345" s="182"/>
      <c r="B345" s="204" t="e">
        <f>VLOOKUP(A345,Adr!A:B,2,FALSE)</f>
        <v>#N/A</v>
      </c>
      <c r="C345" s="185"/>
      <c r="D345" s="289"/>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2">
      <c r="A346" s="166"/>
      <c r="B346" s="204" t="e">
        <f>VLOOKUP(A346,Adr!A:B,2,FALSE)</f>
        <v>#N/A</v>
      </c>
      <c r="C346" s="196"/>
      <c r="D346" s="291"/>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2">
      <c r="A347" s="182"/>
      <c r="B347" s="204" t="e">
        <f>VLOOKUP(A347,Adr!A:B,2,FALSE)</f>
        <v>#N/A</v>
      </c>
      <c r="C347" s="185"/>
      <c r="D347" s="289"/>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2">
      <c r="A348" s="198"/>
      <c r="B348" s="204" t="e">
        <f>VLOOKUP(A348,Adr!A:B,2,FALSE)</f>
        <v>#N/A</v>
      </c>
      <c r="C348" s="185"/>
      <c r="D348" s="289"/>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2">
      <c r="A349" s="166"/>
      <c r="B349" s="204" t="e">
        <f>VLOOKUP(A349,Adr!A:B,2,FALSE)</f>
        <v>#N/A</v>
      </c>
      <c r="C349" s="185"/>
      <c r="D349" s="289"/>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2">
      <c r="A350" s="166"/>
      <c r="B350" s="204" t="e">
        <f>VLOOKUP(A350,Adr!A:B,2,FALSE)</f>
        <v>#N/A</v>
      </c>
      <c r="C350" s="196"/>
      <c r="D350" s="291"/>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2">
      <c r="A351" s="198"/>
      <c r="B351" s="204" t="e">
        <f>VLOOKUP(A351,Adr!A:B,2,FALSE)</f>
        <v>#N/A</v>
      </c>
      <c r="C351" s="196"/>
      <c r="D351" s="289"/>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2">
      <c r="A352" s="198"/>
      <c r="B352" s="204" t="e">
        <f>VLOOKUP(A352,Adr!A:B,2,FALSE)</f>
        <v>#N/A</v>
      </c>
      <c r="C352" s="185"/>
      <c r="D352" s="289"/>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2">
      <c r="A353" s="202"/>
      <c r="B353" s="204" t="e">
        <f>VLOOKUP(A353,Adr!A:B,2,FALSE)</f>
        <v>#N/A</v>
      </c>
      <c r="C353" s="196"/>
      <c r="D353" s="290"/>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2">
      <c r="A354" s="202"/>
      <c r="B354" s="204" t="e">
        <f>VLOOKUP(A354,Adr!A:B,2,FALSE)</f>
        <v>#N/A</v>
      </c>
      <c r="C354" s="185"/>
      <c r="D354" s="291"/>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2">
      <c r="A355" s="166"/>
      <c r="B355" s="204" t="e">
        <f>VLOOKUP(A355,Adr!A:B,2,FALSE)</f>
        <v>#N/A</v>
      </c>
      <c r="C355" s="169"/>
      <c r="D355" s="290"/>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2">
      <c r="A356" s="166"/>
      <c r="B356" s="204" t="e">
        <f>VLOOKUP(A356,Adr!A:B,2,FALSE)</f>
        <v>#N/A</v>
      </c>
      <c r="C356" s="185"/>
      <c r="D356" s="289"/>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2">
      <c r="A357" s="202"/>
      <c r="B357" s="204" t="e">
        <f>VLOOKUP(A357,Adr!A:B,2,FALSE)</f>
        <v>#N/A</v>
      </c>
      <c r="C357" s="196"/>
      <c r="D357" s="289"/>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2">
      <c r="A358" s="202"/>
      <c r="B358" s="204" t="e">
        <f>VLOOKUP(A358,Adr!A:B,2,FALSE)</f>
        <v>#N/A</v>
      </c>
      <c r="C358" s="169"/>
      <c r="D358" s="290"/>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2">
      <c r="A359" s="178"/>
      <c r="B359" s="204" t="e">
        <f>VLOOKUP(A359,Adr!A:B,2,FALSE)</f>
        <v>#N/A</v>
      </c>
      <c r="C359" s="185"/>
      <c r="D359" s="290"/>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2">
      <c r="A360" s="166"/>
      <c r="B360" s="204" t="e">
        <f>VLOOKUP(A360,Adr!A:B,2,FALSE)</f>
        <v>#N/A</v>
      </c>
      <c r="C360" s="185"/>
      <c r="D360" s="289"/>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2">
      <c r="A361" s="166"/>
      <c r="B361" s="204" t="e">
        <f>VLOOKUP(A361,Adr!A:B,2,FALSE)</f>
        <v>#N/A</v>
      </c>
      <c r="C361" s="196"/>
      <c r="D361" s="291"/>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2">
      <c r="A362" s="202"/>
      <c r="B362" s="204" t="e">
        <f>VLOOKUP(A362,Adr!A:B,2,FALSE)</f>
        <v>#N/A</v>
      </c>
      <c r="C362" s="196"/>
      <c r="D362" s="289"/>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2">
      <c r="A363" s="202"/>
      <c r="B363" s="204" t="e">
        <f>VLOOKUP(A363,Adr!A:B,2,FALSE)</f>
        <v>#N/A</v>
      </c>
      <c r="C363" s="196"/>
      <c r="D363" s="289"/>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2">
      <c r="A364" s="182"/>
      <c r="B364" s="204" t="e">
        <f>VLOOKUP(A364,Adr!A:B,2,FALSE)</f>
        <v>#N/A</v>
      </c>
      <c r="C364" s="185"/>
      <c r="D364" s="289"/>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2">
      <c r="A365" s="202"/>
      <c r="B365" s="204" t="e">
        <f>VLOOKUP(A365,Adr!A:B,2,FALSE)</f>
        <v>#N/A</v>
      </c>
      <c r="C365" s="185"/>
      <c r="D365" s="289"/>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2">
      <c r="A366" s="202"/>
      <c r="B366" s="204" t="e">
        <f>VLOOKUP(A366,Adr!A:B,2,FALSE)</f>
        <v>#N/A</v>
      </c>
      <c r="C366" s="196"/>
      <c r="D366" s="289"/>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2">
      <c r="A367" s="198"/>
      <c r="B367" s="204" t="e">
        <f>VLOOKUP(A367,Adr!A:B,2,FALSE)</f>
        <v>#N/A</v>
      </c>
      <c r="C367" s="185"/>
      <c r="D367" s="289"/>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2">
      <c r="A368" s="166"/>
      <c r="B368" s="204" t="e">
        <f>VLOOKUP(A368,Adr!A:B,2,FALSE)</f>
        <v>#N/A</v>
      </c>
      <c r="C368" s="196"/>
      <c r="D368" s="291"/>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2">
      <c r="A369" s="166"/>
      <c r="B369" s="204" t="e">
        <f>VLOOKUP(A369,Adr!A:B,2,FALSE)</f>
        <v>#N/A</v>
      </c>
      <c r="C369" s="185"/>
      <c r="D369" s="291"/>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2">
      <c r="A370" s="166"/>
      <c r="B370" s="204" t="e">
        <f>VLOOKUP(A370,Adr!A:B,2,FALSE)</f>
        <v>#N/A</v>
      </c>
      <c r="C370" s="196"/>
      <c r="D370" s="291"/>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2">
      <c r="A371" s="166"/>
      <c r="B371" s="204" t="e">
        <f>VLOOKUP(A371,Adr!A:B,2,FALSE)</f>
        <v>#N/A</v>
      </c>
      <c r="C371" s="185"/>
      <c r="D371" s="289"/>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2">
      <c r="A372" s="202"/>
      <c r="B372" s="204" t="e">
        <f>VLOOKUP(A372,Adr!A:B,2,FALSE)</f>
        <v>#N/A</v>
      </c>
      <c r="C372" s="190"/>
      <c r="D372" s="290"/>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2">
      <c r="A373" s="202"/>
      <c r="B373" s="204" t="e">
        <f>VLOOKUP(A373,Adr!A:B,2,FALSE)</f>
        <v>#N/A</v>
      </c>
      <c r="C373" s="185"/>
      <c r="D373" s="289"/>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2">
      <c r="A374" s="166"/>
      <c r="B374" s="204" t="e">
        <f>VLOOKUP(A374,Adr!A:B,2,FALSE)</f>
        <v>#N/A</v>
      </c>
      <c r="C374" s="196"/>
      <c r="D374" s="291"/>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2">
      <c r="A375" s="202"/>
      <c r="B375" s="204" t="e">
        <f>VLOOKUP(A375,Adr!A:B,2,FALSE)</f>
        <v>#N/A</v>
      </c>
      <c r="C375" s="196"/>
      <c r="D375" s="290"/>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2">
      <c r="A376" s="202"/>
      <c r="B376" s="204" t="e">
        <f>VLOOKUP(A376,Adr!A:B,2,FALSE)</f>
        <v>#N/A</v>
      </c>
      <c r="C376" s="196"/>
      <c r="D376" s="291"/>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2">
      <c r="A377" s="166"/>
      <c r="B377" s="204" t="e">
        <f>VLOOKUP(A377,Adr!A:B,2,FALSE)</f>
        <v>#N/A</v>
      </c>
      <c r="C377" s="197"/>
      <c r="D377" s="292"/>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2">
      <c r="A378" s="202"/>
      <c r="B378" s="204" t="e">
        <f>VLOOKUP(A378,Adr!A:B,2,FALSE)</f>
        <v>#N/A</v>
      </c>
      <c r="C378" s="185"/>
      <c r="D378" s="289"/>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2">
      <c r="A379" s="202"/>
      <c r="B379" s="204" t="e">
        <f>VLOOKUP(A379,Adr!A:B,2,FALSE)</f>
        <v>#N/A</v>
      </c>
      <c r="C379" s="196"/>
      <c r="D379" s="291"/>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2">
      <c r="A380" s="198"/>
      <c r="B380" s="204" t="e">
        <f>VLOOKUP(A380,Adr!A:B,2,FALSE)</f>
        <v>#N/A</v>
      </c>
      <c r="C380" s="196"/>
      <c r="D380" s="289"/>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2">
      <c r="A381" s="182"/>
      <c r="B381" s="204" t="e">
        <f>VLOOKUP(A381,Adr!A:B,2,FALSE)</f>
        <v>#N/A</v>
      </c>
      <c r="C381" s="185"/>
      <c r="D381" s="289"/>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2">
      <c r="A382" s="166"/>
      <c r="B382" s="204" t="e">
        <f>VLOOKUP(A382,Adr!A:B,2,FALSE)</f>
        <v>#N/A</v>
      </c>
      <c r="C382" s="196"/>
      <c r="D382" s="291"/>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2">
      <c r="A383" s="198"/>
      <c r="B383" s="204" t="e">
        <f>VLOOKUP(A383,Adr!A:B,2,FALSE)</f>
        <v>#N/A</v>
      </c>
      <c r="C383" s="169"/>
      <c r="D383" s="290"/>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2">
      <c r="A384" s="166"/>
      <c r="B384" s="204" t="e">
        <f>VLOOKUP(A384,Adr!A:B,2,FALSE)</f>
        <v>#N/A</v>
      </c>
      <c r="C384" s="197"/>
      <c r="D384" s="292"/>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2">
      <c r="A385" s="202"/>
      <c r="B385" s="204" t="e">
        <f>VLOOKUP(A385,Adr!A:B,2,FALSE)</f>
        <v>#N/A</v>
      </c>
      <c r="C385" s="185"/>
      <c r="D385" s="289"/>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2">
      <c r="A386" s="166"/>
      <c r="B386" s="204" t="e">
        <f>VLOOKUP(A386,Adr!A:B,2,FALSE)</f>
        <v>#N/A</v>
      </c>
      <c r="C386" s="196"/>
      <c r="D386" s="291"/>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2">
      <c r="A387" s="202"/>
      <c r="B387" s="204" t="e">
        <f>VLOOKUP(A387,Adr!A:B,2,FALSE)</f>
        <v>#N/A</v>
      </c>
      <c r="C387" s="169"/>
      <c r="D387" s="290"/>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2">
      <c r="A388" s="166"/>
      <c r="B388" s="204" t="e">
        <f>VLOOKUP(A388,Adr!A:B,2,FALSE)</f>
        <v>#N/A</v>
      </c>
      <c r="C388" s="196"/>
      <c r="D388" s="291"/>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2">
      <c r="A389" s="198"/>
      <c r="B389" s="204" t="e">
        <f>VLOOKUP(A389,Adr!A:B,2,FALSE)</f>
        <v>#N/A</v>
      </c>
      <c r="C389" s="185"/>
      <c r="D389" s="289"/>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2">
      <c r="A390" s="198"/>
      <c r="B390" s="204" t="e">
        <f>VLOOKUP(A390,Adr!A:B,2,FALSE)</f>
        <v>#N/A</v>
      </c>
      <c r="C390" s="196"/>
      <c r="D390" s="289"/>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2">
      <c r="A391" s="202"/>
      <c r="B391" s="204" t="e">
        <f>VLOOKUP(A391,Adr!A:B,2,FALSE)</f>
        <v>#N/A</v>
      </c>
      <c r="C391" s="185"/>
      <c r="D391" s="289"/>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2">
      <c r="A392" s="166"/>
      <c r="B392" s="204" t="e">
        <f>VLOOKUP(A392,Adr!A:B,2,FALSE)</f>
        <v>#N/A</v>
      </c>
      <c r="C392" s="197"/>
      <c r="D392" s="292"/>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2">
      <c r="A393" s="198"/>
      <c r="B393" s="204" t="e">
        <f>VLOOKUP(A393,Adr!A:B,2,FALSE)</f>
        <v>#N/A</v>
      </c>
      <c r="C393" s="169"/>
      <c r="D393" s="290"/>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2">
      <c r="A394" s="198"/>
      <c r="B394" s="204" t="e">
        <f>VLOOKUP(A394,Adr!A:B,2,FALSE)</f>
        <v>#N/A</v>
      </c>
      <c r="C394" s="196"/>
      <c r="D394" s="291"/>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2">
      <c r="A395" s="202"/>
      <c r="B395" s="204" t="e">
        <f>VLOOKUP(A395,Adr!A:B,2,FALSE)</f>
        <v>#N/A</v>
      </c>
      <c r="C395" s="185"/>
      <c r="D395" s="289"/>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2">
      <c r="A396" s="182"/>
      <c r="B396" s="204" t="e">
        <f>VLOOKUP(A396,Adr!A:B,2,FALSE)</f>
        <v>#N/A</v>
      </c>
      <c r="C396" s="185"/>
      <c r="D396" s="289"/>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2">
      <c r="A397" s="166"/>
      <c r="B397" s="204" t="e">
        <f>VLOOKUP(A397,Adr!A:B,2,FALSE)</f>
        <v>#N/A</v>
      </c>
      <c r="C397" s="196"/>
      <c r="D397" s="291"/>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2">
      <c r="A398" s="202"/>
      <c r="B398" s="204" t="e">
        <f>VLOOKUP(A398,Adr!A:B,2,FALSE)</f>
        <v>#N/A</v>
      </c>
      <c r="C398" s="185"/>
      <c r="D398" s="289"/>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2">
      <c r="A399" s="202"/>
      <c r="B399" s="204" t="e">
        <f>VLOOKUP(A399,Adr!A:B,2,FALSE)</f>
        <v>#N/A</v>
      </c>
      <c r="C399" s="185"/>
      <c r="D399" s="289"/>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2">
      <c r="A400" s="202"/>
      <c r="B400" s="204" t="e">
        <f>VLOOKUP(A400,Adr!A:B,2,FALSE)</f>
        <v>#N/A</v>
      </c>
      <c r="C400" s="196"/>
      <c r="D400" s="289"/>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2">
      <c r="A401" s="166"/>
      <c r="B401" s="204" t="e">
        <f>VLOOKUP(A401,Adr!A:B,2,FALSE)</f>
        <v>#N/A</v>
      </c>
      <c r="C401" s="196"/>
      <c r="D401" s="291"/>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2">
      <c r="A402" s="202"/>
      <c r="B402" s="204" t="e">
        <f>VLOOKUP(A402,Adr!A:B,2,FALSE)</f>
        <v>#N/A</v>
      </c>
      <c r="C402" s="169"/>
      <c r="D402" s="290"/>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2">
      <c r="A403" s="166"/>
      <c r="B403" s="204" t="e">
        <f>VLOOKUP(A403,Adr!A:B,2,FALSE)</f>
        <v>#N/A</v>
      </c>
      <c r="C403" s="196"/>
      <c r="D403" s="291"/>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2">
      <c r="A404" s="166"/>
      <c r="B404" s="204" t="e">
        <f>VLOOKUP(A404,Adr!A:B,2,FALSE)</f>
        <v>#N/A</v>
      </c>
      <c r="C404" s="196"/>
      <c r="D404" s="291"/>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2">
      <c r="A405" s="166"/>
      <c r="B405" s="204" t="e">
        <f>VLOOKUP(A405,Adr!A:B,2,FALSE)</f>
        <v>#N/A</v>
      </c>
      <c r="C405" s="196"/>
      <c r="D405" s="291"/>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2">
      <c r="A406" s="198"/>
      <c r="B406" s="204" t="e">
        <f>VLOOKUP(A406,Adr!A:B,2,FALSE)</f>
        <v>#N/A</v>
      </c>
      <c r="C406" s="169"/>
      <c r="D406" s="290"/>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2">
      <c r="A407" s="202"/>
      <c r="B407" s="204" t="e">
        <f>VLOOKUP(A407,Adr!A:B,2,FALSE)</f>
        <v>#N/A</v>
      </c>
      <c r="C407" s="185"/>
      <c r="D407" s="289"/>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2">
      <c r="A408" s="202"/>
      <c r="B408" s="204" t="e">
        <f>VLOOKUP(A408,Adr!A:B,2,FALSE)</f>
        <v>#N/A</v>
      </c>
      <c r="C408" s="197"/>
      <c r="D408" s="292"/>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2">
      <c r="A409" s="166"/>
      <c r="B409" s="204" t="e">
        <f>VLOOKUP(A409,Adr!A:B,2,FALSE)</f>
        <v>#N/A</v>
      </c>
      <c r="C409" s="169"/>
      <c r="D409" s="290"/>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2">
      <c r="A410" s="166"/>
      <c r="B410" s="204" t="e">
        <f>VLOOKUP(A410,Adr!A:B,2,FALSE)</f>
        <v>#N/A</v>
      </c>
      <c r="C410" s="196"/>
      <c r="D410" s="291"/>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2">
      <c r="A411" s="202"/>
      <c r="B411" s="204" t="e">
        <f>VLOOKUP(A411,Adr!A:B,2,FALSE)</f>
        <v>#N/A</v>
      </c>
      <c r="C411" s="169"/>
      <c r="D411" s="290"/>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2">
      <c r="A412" s="166"/>
      <c r="B412" s="204" t="e">
        <f>VLOOKUP(A412,Adr!A:B,2,FALSE)</f>
        <v>#N/A</v>
      </c>
      <c r="C412" s="197"/>
      <c r="D412" s="292"/>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2">
      <c r="A413" s="202"/>
      <c r="B413" s="204" t="e">
        <f>VLOOKUP(A413,Adr!A:B,2,FALSE)</f>
        <v>#N/A</v>
      </c>
      <c r="C413" s="185"/>
      <c r="D413" s="289"/>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2">
      <c r="A414" s="166"/>
      <c r="B414" s="204" t="e">
        <f>VLOOKUP(A414,Adr!A:B,2,FALSE)</f>
        <v>#N/A</v>
      </c>
      <c r="C414" s="185"/>
      <c r="D414" s="289"/>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2">
      <c r="A415" s="166"/>
      <c r="B415" s="204" t="e">
        <f>VLOOKUP(A415,Adr!A:B,2,FALSE)</f>
        <v>#N/A</v>
      </c>
      <c r="C415" s="185"/>
      <c r="D415" s="289"/>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2">
      <c r="A416" s="166"/>
      <c r="B416" s="204" t="e">
        <f>VLOOKUP(A416,Adr!A:B,2,FALSE)</f>
        <v>#N/A</v>
      </c>
      <c r="C416" s="197"/>
      <c r="D416" s="292"/>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2">
      <c r="A417" s="166"/>
      <c r="B417" s="204" t="e">
        <f>VLOOKUP(A417,Adr!A:B,2,FALSE)</f>
        <v>#N/A</v>
      </c>
      <c r="C417" s="185"/>
      <c r="D417" s="289"/>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2">
      <c r="A418" s="198"/>
      <c r="B418" s="204" t="e">
        <f>VLOOKUP(A418,Adr!A:B,2,FALSE)</f>
        <v>#N/A</v>
      </c>
      <c r="C418" s="169"/>
      <c r="D418" s="290"/>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2">
      <c r="A419" s="202"/>
      <c r="B419" s="204" t="e">
        <f>VLOOKUP(A419,Adr!A:B,2,FALSE)</f>
        <v>#N/A</v>
      </c>
      <c r="C419" s="185"/>
      <c r="D419" s="291"/>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2">
      <c r="A420" s="182"/>
      <c r="B420" s="204" t="e">
        <f>VLOOKUP(A420,Adr!A:B,2,FALSE)</f>
        <v>#N/A</v>
      </c>
      <c r="C420" s="185"/>
      <c r="D420" s="289"/>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2">
      <c r="A421" s="182"/>
      <c r="B421" s="204" t="e">
        <f>VLOOKUP(A421,Adr!A:B,2,FALSE)</f>
        <v>#N/A</v>
      </c>
      <c r="C421" s="185"/>
      <c r="D421" s="289"/>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2">
      <c r="A422" s="202"/>
      <c r="B422" s="204" t="e">
        <f>VLOOKUP(A422,Adr!A:B,2,FALSE)</f>
        <v>#N/A</v>
      </c>
      <c r="C422" s="185"/>
      <c r="D422" s="289"/>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2">
      <c r="A423" s="202"/>
      <c r="B423" s="204" t="e">
        <f>VLOOKUP(A423,Adr!A:B,2,FALSE)</f>
        <v>#N/A</v>
      </c>
      <c r="C423" s="169"/>
      <c r="D423" s="290"/>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2">
      <c r="A424" s="202"/>
      <c r="B424" s="204" t="e">
        <f>VLOOKUP(A424,Adr!A:B,2,FALSE)</f>
        <v>#N/A</v>
      </c>
      <c r="C424" s="197"/>
      <c r="D424" s="292"/>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2">
      <c r="A425" s="166"/>
      <c r="B425" s="204" t="e">
        <f>VLOOKUP(A425,Adr!A:B,2,FALSE)</f>
        <v>#N/A</v>
      </c>
      <c r="C425" s="196"/>
      <c r="D425" s="291"/>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2">
      <c r="A426" s="202"/>
      <c r="B426" s="204" t="e">
        <f>VLOOKUP(A426,Adr!A:B,2,FALSE)</f>
        <v>#N/A</v>
      </c>
      <c r="C426" s="196"/>
      <c r="D426" s="291"/>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2">
      <c r="A427" s="198"/>
      <c r="B427" s="204" t="e">
        <f>VLOOKUP(A427,Adr!A:B,2,FALSE)</f>
        <v>#N/A</v>
      </c>
      <c r="C427" s="185"/>
      <c r="D427" s="289"/>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2">
      <c r="A428" s="166"/>
      <c r="B428" s="204" t="e">
        <f>VLOOKUP(A428,Adr!A:B,2,FALSE)</f>
        <v>#N/A</v>
      </c>
      <c r="C428" s="196"/>
      <c r="D428" s="291"/>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2">
      <c r="A429" s="198"/>
      <c r="B429" s="204" t="e">
        <f>VLOOKUP(A429,Adr!A:B,2,FALSE)</f>
        <v>#N/A</v>
      </c>
      <c r="C429" s="185"/>
      <c r="D429" s="289"/>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2">
      <c r="A430" s="166"/>
      <c r="B430" s="204" t="e">
        <f>VLOOKUP(A430,Adr!A:B,2,FALSE)</f>
        <v>#N/A</v>
      </c>
      <c r="C430" s="197"/>
      <c r="D430" s="292"/>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2">
      <c r="A431" s="198"/>
      <c r="B431" s="204" t="e">
        <f>VLOOKUP(A431,Adr!A:B,2,FALSE)</f>
        <v>#N/A</v>
      </c>
      <c r="C431" s="185"/>
      <c r="D431" s="289"/>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2">
      <c r="A432" s="166"/>
      <c r="B432" s="204" t="e">
        <f>VLOOKUP(A432,Adr!A:B,2,FALSE)</f>
        <v>#N/A</v>
      </c>
      <c r="C432" s="197"/>
      <c r="D432" s="292"/>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2">
      <c r="A433" s="198"/>
      <c r="B433" s="204" t="e">
        <f>VLOOKUP(A433,Adr!A:B,2,FALSE)</f>
        <v>#N/A</v>
      </c>
      <c r="C433" s="185"/>
      <c r="D433" s="289"/>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2">
      <c r="A434" s="166"/>
      <c r="B434" s="204" t="e">
        <f>VLOOKUP(A434,Adr!A:B,2,FALSE)</f>
        <v>#N/A</v>
      </c>
      <c r="C434" s="197"/>
      <c r="D434" s="292"/>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2">
      <c r="A435" s="166"/>
      <c r="B435" s="204" t="e">
        <f>VLOOKUP(A435,Adr!A:B,2,FALSE)</f>
        <v>#N/A</v>
      </c>
      <c r="C435" s="197"/>
      <c r="D435" s="292"/>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2">
      <c r="A436" s="198"/>
      <c r="B436" s="204" t="e">
        <f>VLOOKUP(A436,Adr!A:B,2,FALSE)</f>
        <v>#N/A</v>
      </c>
      <c r="C436" s="185"/>
      <c r="D436" s="289"/>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2">
      <c r="A437" s="198"/>
      <c r="B437" s="204" t="e">
        <f>VLOOKUP(A437,Adr!A:B,2,FALSE)</f>
        <v>#N/A</v>
      </c>
      <c r="C437" s="185"/>
      <c r="D437" s="289"/>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2">
      <c r="A438" s="166"/>
      <c r="B438" s="204" t="e">
        <f>VLOOKUP(A438,Adr!A:B,2,FALSE)</f>
        <v>#N/A</v>
      </c>
      <c r="C438" s="196"/>
      <c r="D438" s="291"/>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2">
      <c r="A439" s="198"/>
      <c r="B439" s="204" t="e">
        <f>VLOOKUP(A439,Adr!A:B,2,FALSE)</f>
        <v>#N/A</v>
      </c>
      <c r="C439" s="185"/>
      <c r="D439" s="289"/>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2">
      <c r="A440" s="166"/>
      <c r="B440" s="204" t="e">
        <f>VLOOKUP(A440,Adr!A:B,2,FALSE)</f>
        <v>#N/A</v>
      </c>
      <c r="C440" s="196"/>
      <c r="D440" s="291"/>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2">
      <c r="A441" s="182"/>
      <c r="B441" s="204" t="e">
        <f>VLOOKUP(A441,Adr!A:B,2,FALSE)</f>
        <v>#N/A</v>
      </c>
      <c r="C441" s="185"/>
      <c r="D441" s="289"/>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2">
      <c r="A442" s="198"/>
      <c r="B442" s="204" t="e">
        <f>VLOOKUP(A442,Adr!A:B,2,FALSE)</f>
        <v>#N/A</v>
      </c>
      <c r="C442" s="185"/>
      <c r="D442" s="291"/>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2">
      <c r="A443" s="166"/>
      <c r="B443" s="204" t="e">
        <f>VLOOKUP(A443,Adr!A:B,2,FALSE)</f>
        <v>#N/A</v>
      </c>
      <c r="C443" s="196"/>
      <c r="D443" s="289"/>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2">
      <c r="A444" s="166"/>
      <c r="B444" s="204" t="e">
        <f>VLOOKUP(A444,Adr!A:B,2,FALSE)</f>
        <v>#N/A</v>
      </c>
      <c r="C444" s="197"/>
      <c r="D444" s="292"/>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2">
      <c r="A445" s="166"/>
      <c r="B445" s="204" t="e">
        <f>VLOOKUP(A445,Adr!A:B,2,FALSE)</f>
        <v>#N/A</v>
      </c>
      <c r="C445" s="196"/>
      <c r="D445" s="291"/>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2">
      <c r="A446" s="198"/>
      <c r="B446" s="204" t="e">
        <f>VLOOKUP(A446,Adr!A:B,2,FALSE)</f>
        <v>#N/A</v>
      </c>
      <c r="C446" s="185"/>
      <c r="D446" s="289"/>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2">
      <c r="A447" s="166"/>
      <c r="B447" s="204" t="e">
        <f>VLOOKUP(A447,Adr!A:B,2,FALSE)</f>
        <v>#N/A</v>
      </c>
      <c r="C447" s="196"/>
      <c r="D447" s="291"/>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2">
      <c r="A448" s="166"/>
      <c r="B448" s="204" t="e">
        <f>VLOOKUP(A448,Adr!A:B,2,FALSE)</f>
        <v>#N/A</v>
      </c>
      <c r="C448" s="185"/>
      <c r="D448" s="289"/>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2">
      <c r="A449" s="166"/>
      <c r="B449" s="204" t="e">
        <f>VLOOKUP(A449,Adr!A:B,2,FALSE)</f>
        <v>#N/A</v>
      </c>
      <c r="C449" s="185"/>
      <c r="D449" s="289"/>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2">
      <c r="A450" s="166"/>
      <c r="B450" s="204" t="e">
        <f>VLOOKUP(A450,Adr!A:B,2,FALSE)</f>
        <v>#N/A</v>
      </c>
      <c r="C450" s="185"/>
      <c r="D450" s="289"/>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2">
      <c r="A451" s="182"/>
      <c r="B451" s="204" t="e">
        <f>VLOOKUP(A451,Adr!A:B,2,FALSE)</f>
        <v>#N/A</v>
      </c>
      <c r="C451" s="185"/>
      <c r="D451" s="289"/>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2">
      <c r="A452" s="166"/>
      <c r="B452" s="204" t="e">
        <f>VLOOKUP(A452,Adr!A:B,2,FALSE)</f>
        <v>#N/A</v>
      </c>
      <c r="C452" s="197"/>
      <c r="D452" s="292"/>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2">
      <c r="A453" s="202"/>
      <c r="B453" s="204" t="e">
        <f>VLOOKUP(A453,Adr!A:B,2,FALSE)</f>
        <v>#N/A</v>
      </c>
      <c r="C453" s="185"/>
      <c r="D453" s="289"/>
      <c r="E453" s="230"/>
      <c r="F453" s="166"/>
      <c r="G453" s="169"/>
      <c r="H453" s="169"/>
      <c r="I453" s="192" t="str">
        <f t="shared" si="42"/>
        <v/>
      </c>
      <c r="J453" s="167" t="str">
        <f t="shared" si="43"/>
        <v/>
      </c>
      <c r="K453" s="5"/>
      <c r="L453" s="167" t="str">
        <f t="shared" si="44"/>
        <v/>
      </c>
      <c r="M453" s="5" t="e">
        <f t="shared" si="40"/>
        <v>#N/A</v>
      </c>
    </row>
    <row r="454" spans="1:14" x14ac:dyDescent="0.2">
      <c r="A454" s="202"/>
      <c r="B454" s="204" t="e">
        <f>VLOOKUP(A454,Adr!A:B,2,FALSE)</f>
        <v>#N/A</v>
      </c>
      <c r="C454" s="185"/>
      <c r="D454" s="289"/>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2">
      <c r="A455" s="166"/>
      <c r="B455" s="204" t="e">
        <f>VLOOKUP(A455,Adr!A:B,2,FALSE)</f>
        <v>#N/A</v>
      </c>
      <c r="C455" s="196"/>
      <c r="D455" s="291"/>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2">
      <c r="A456" s="166"/>
      <c r="B456" s="204" t="e">
        <f>VLOOKUP(A456,Adr!A:B,2,FALSE)</f>
        <v>#N/A</v>
      </c>
      <c r="C456" s="196"/>
      <c r="D456" s="291"/>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2">
      <c r="A457" s="182"/>
      <c r="B457" s="204" t="e">
        <f>VLOOKUP(A457,Adr!A:B,2,FALSE)</f>
        <v>#N/A</v>
      </c>
      <c r="C457" s="185"/>
      <c r="D457" s="289"/>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2">
      <c r="A458" s="166"/>
      <c r="B458" s="204" t="e">
        <f>VLOOKUP(A458,Adr!A:B,2,FALSE)</f>
        <v>#N/A</v>
      </c>
      <c r="C458" s="196"/>
      <c r="D458" s="291"/>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2">
      <c r="A459" s="166"/>
      <c r="B459" s="204" t="e">
        <f>VLOOKUP(A459,Adr!A:B,2,FALSE)</f>
        <v>#N/A</v>
      </c>
      <c r="C459" s="196"/>
      <c r="D459" s="291"/>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2">
      <c r="A460" s="166"/>
      <c r="B460" s="204" t="e">
        <f>VLOOKUP(A460,Adr!A:B,2,FALSE)</f>
        <v>#N/A</v>
      </c>
      <c r="C460" s="185"/>
      <c r="D460" s="289"/>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2">
      <c r="A461" s="166"/>
      <c r="B461" s="204" t="e">
        <f>VLOOKUP(A461,Adr!A:B,2,FALSE)</f>
        <v>#N/A</v>
      </c>
      <c r="C461" s="185"/>
      <c r="D461" s="289"/>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2">
      <c r="A462" s="198"/>
      <c r="B462" s="204" t="e">
        <f>VLOOKUP(A462,Adr!A:B,2,FALSE)</f>
        <v>#N/A</v>
      </c>
      <c r="C462" s="185"/>
      <c r="D462" s="289"/>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2">
      <c r="A463" s="166"/>
      <c r="B463" s="204" t="e">
        <f>VLOOKUP(A463,Adr!A:B,2,FALSE)</f>
        <v>#N/A</v>
      </c>
      <c r="C463" s="197"/>
      <c r="D463" s="292"/>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2">
      <c r="A464" s="198"/>
      <c r="B464" s="204" t="e">
        <f>VLOOKUP(A464,Adr!A:B,2,FALSE)</f>
        <v>#N/A</v>
      </c>
      <c r="C464" s="196"/>
      <c r="D464" s="291"/>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2">
      <c r="A465" s="198"/>
      <c r="B465" s="204" t="e">
        <f>VLOOKUP(A465,Adr!A:B,2,FALSE)</f>
        <v>#N/A</v>
      </c>
      <c r="C465" s="169"/>
      <c r="D465" s="290"/>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2">
      <c r="A466" s="198"/>
      <c r="B466" s="204" t="e">
        <f>VLOOKUP(A466,Adr!A:B,2,FALSE)</f>
        <v>#N/A</v>
      </c>
      <c r="C466" s="196"/>
      <c r="D466" s="291"/>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2">
      <c r="A467" s="198"/>
      <c r="B467" s="204" t="e">
        <f>VLOOKUP(A467,Adr!A:B,2,FALSE)</f>
        <v>#N/A</v>
      </c>
      <c r="C467" s="185"/>
      <c r="D467" s="289"/>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2">
      <c r="A468" s="166"/>
      <c r="B468" s="204" t="e">
        <f>VLOOKUP(A468,Adr!A:B,2,FALSE)</f>
        <v>#N/A</v>
      </c>
      <c r="C468" s="185"/>
      <c r="D468" s="289"/>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2">
      <c r="A469" s="202"/>
      <c r="B469" s="204" t="e">
        <f>VLOOKUP(A469,Adr!A:B,2,FALSE)</f>
        <v>#N/A</v>
      </c>
      <c r="C469" s="185"/>
      <c r="D469" s="289"/>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2">
      <c r="A470" s="166"/>
      <c r="B470" s="204" t="e">
        <f>VLOOKUP(A470,Adr!A:B,2,FALSE)</f>
        <v>#N/A</v>
      </c>
      <c r="C470" s="196"/>
      <c r="D470" s="291"/>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2">
      <c r="A471" s="202"/>
      <c r="B471" s="204" t="e">
        <f>VLOOKUP(A471,Adr!A:B,2,FALSE)</f>
        <v>#N/A</v>
      </c>
      <c r="C471" s="196"/>
      <c r="D471" s="289"/>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2">
      <c r="A472" s="166"/>
      <c r="B472" s="204" t="e">
        <f>VLOOKUP(A472,Adr!A:B,2,FALSE)</f>
        <v>#N/A</v>
      </c>
      <c r="C472" s="197"/>
      <c r="D472" s="292"/>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2">
      <c r="A473" s="182"/>
      <c r="B473" s="204" t="e">
        <f>VLOOKUP(A473,Adr!A:B,2,FALSE)</f>
        <v>#N/A</v>
      </c>
      <c r="C473" s="185"/>
      <c r="D473" s="291"/>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2">
      <c r="A474" s="182"/>
      <c r="B474" s="204" t="e">
        <f>VLOOKUP(A474,Adr!A:B,2,FALSE)</f>
        <v>#N/A</v>
      </c>
      <c r="C474" s="185"/>
      <c r="D474" s="291"/>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2">
      <c r="A475" s="198"/>
      <c r="B475" s="204" t="e">
        <f>VLOOKUP(A475,Adr!A:B,2,FALSE)</f>
        <v>#N/A</v>
      </c>
      <c r="C475" s="185"/>
      <c r="D475" s="289"/>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2">
      <c r="A476" s="166"/>
      <c r="B476" s="204" t="e">
        <f>VLOOKUP(A476,Adr!A:B,2,FALSE)</f>
        <v>#N/A</v>
      </c>
      <c r="C476" s="185"/>
      <c r="D476" s="289"/>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2">
      <c r="A477" s="182"/>
      <c r="B477" s="204" t="e">
        <f>VLOOKUP(A477,Adr!A:B,2,FALSE)</f>
        <v>#N/A</v>
      </c>
      <c r="C477" s="185"/>
      <c r="D477" s="289"/>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2">
      <c r="A478" s="166"/>
      <c r="B478" s="204" t="e">
        <f>VLOOKUP(A478,Adr!A:B,2,FALSE)</f>
        <v>#N/A</v>
      </c>
      <c r="C478" s="185"/>
      <c r="D478" s="289"/>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2">
      <c r="A479" s="166"/>
      <c r="B479" s="204" t="e">
        <f>VLOOKUP(A479,Adr!A:B,2,FALSE)</f>
        <v>#N/A</v>
      </c>
      <c r="C479" s="185"/>
      <c r="D479" s="289"/>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2">
      <c r="A480" s="166"/>
      <c r="B480" s="204" t="e">
        <f>VLOOKUP(A480,Adr!A:B,2,FALSE)</f>
        <v>#N/A</v>
      </c>
      <c r="C480" s="185"/>
      <c r="D480" s="289"/>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2">
      <c r="A481" s="166"/>
      <c r="B481" s="204" t="e">
        <f>VLOOKUP(A481,Adr!A:B,2,FALSE)</f>
        <v>#N/A</v>
      </c>
      <c r="C481" s="185"/>
      <c r="D481" s="289"/>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2">
      <c r="A482" s="198"/>
      <c r="B482" s="204" t="e">
        <f>VLOOKUP(A482,Adr!A:B,2,FALSE)</f>
        <v>#N/A</v>
      </c>
      <c r="C482" s="169"/>
      <c r="D482" s="290"/>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2">
      <c r="A483" s="198"/>
      <c r="B483" s="204" t="e">
        <f>VLOOKUP(A483,Adr!A:B,2,FALSE)</f>
        <v>#N/A</v>
      </c>
      <c r="C483" s="185"/>
      <c r="D483" s="289"/>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2">
      <c r="A484" s="202"/>
      <c r="B484" s="204" t="e">
        <f>VLOOKUP(A484,Adr!A:B,2,FALSE)</f>
        <v>#N/A</v>
      </c>
      <c r="C484" s="196"/>
      <c r="D484" s="289"/>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2">
      <c r="A485" s="166"/>
      <c r="B485" s="204" t="e">
        <f>VLOOKUP(A485,Adr!A:B,2,FALSE)</f>
        <v>#N/A</v>
      </c>
      <c r="C485" s="185"/>
      <c r="D485" s="291"/>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2">
      <c r="A486" s="166"/>
      <c r="B486" s="204" t="e">
        <f>VLOOKUP(A486,Adr!A:B,2,FALSE)</f>
        <v>#N/A</v>
      </c>
      <c r="C486" s="196"/>
      <c r="D486" s="289"/>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2">
      <c r="A487" s="166"/>
      <c r="B487" s="204" t="e">
        <f>VLOOKUP(A487,Adr!A:B,2,FALSE)</f>
        <v>#N/A</v>
      </c>
      <c r="C487" s="185"/>
      <c r="D487" s="289"/>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2">
      <c r="A488" s="166"/>
      <c r="B488" s="204" t="e">
        <f>VLOOKUP(A488,Adr!A:B,2,FALSE)</f>
        <v>#N/A</v>
      </c>
      <c r="C488" s="169"/>
      <c r="D488" s="290"/>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2">
      <c r="A489" s="166"/>
      <c r="B489" s="204" t="e">
        <f>VLOOKUP(A489,Adr!A:B,2,FALSE)</f>
        <v>#N/A</v>
      </c>
      <c r="C489" s="185"/>
      <c r="D489" s="289"/>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2">
      <c r="A490" s="198"/>
      <c r="B490" s="204" t="e">
        <f>VLOOKUP(A490,Adr!A:B,2,FALSE)</f>
        <v>#N/A</v>
      </c>
      <c r="C490" s="169"/>
      <c r="D490" s="290"/>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2">
      <c r="A491" s="166"/>
      <c r="B491" s="204" t="e">
        <f>VLOOKUP(A491,Adr!A:B,2,FALSE)</f>
        <v>#N/A</v>
      </c>
      <c r="C491" s="185"/>
      <c r="D491" s="289"/>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2">
      <c r="A492" s="166"/>
      <c r="B492" s="204" t="e">
        <f>VLOOKUP(A492,Adr!A:B,2,FALSE)</f>
        <v>#N/A</v>
      </c>
      <c r="C492" s="196"/>
      <c r="D492" s="291"/>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2">
      <c r="A493" s="202"/>
      <c r="B493" s="204" t="e">
        <f>VLOOKUP(A493,Adr!A:B,2,FALSE)</f>
        <v>#N/A</v>
      </c>
      <c r="C493" s="169"/>
      <c r="D493" s="290"/>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2">
      <c r="A494" s="202"/>
      <c r="B494" s="204" t="e">
        <f>VLOOKUP(A494,Adr!A:B,2,FALSE)</f>
        <v>#N/A</v>
      </c>
      <c r="C494" s="169"/>
      <c r="D494" s="290"/>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2">
      <c r="A495" s="198"/>
      <c r="B495" s="204" t="e">
        <f>VLOOKUP(A495,Adr!A:B,2,FALSE)</f>
        <v>#N/A</v>
      </c>
      <c r="C495" s="196"/>
      <c r="D495" s="291"/>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2">
      <c r="A496" s="202"/>
      <c r="B496" s="204" t="e">
        <f>VLOOKUP(A496,Adr!A:B,2,FALSE)</f>
        <v>#N/A</v>
      </c>
      <c r="C496" s="185"/>
      <c r="D496" s="289"/>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2">
      <c r="A497" s="198"/>
      <c r="B497" s="204" t="e">
        <f>VLOOKUP(A497,Adr!A:B,2,FALSE)</f>
        <v>#N/A</v>
      </c>
      <c r="C497" s="169"/>
      <c r="D497" s="290"/>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2">
      <c r="A498" s="198"/>
      <c r="B498" s="204" t="e">
        <f>VLOOKUP(A498,Adr!A:B,2,FALSE)</f>
        <v>#N/A</v>
      </c>
      <c r="C498" s="185"/>
      <c r="D498" s="289"/>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2">
      <c r="A499" s="178"/>
      <c r="B499" s="204" t="e">
        <f>VLOOKUP(A499,Adr!A:B,2,FALSE)</f>
        <v>#N/A</v>
      </c>
      <c r="C499" s="196"/>
      <c r="D499" s="289"/>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2">
      <c r="A500" s="166"/>
      <c r="B500" s="204" t="e">
        <f>VLOOKUP(A500,Adr!A:B,2,FALSE)</f>
        <v>#N/A</v>
      </c>
      <c r="C500" s="196"/>
      <c r="D500" s="291"/>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2">
      <c r="A501" s="202"/>
      <c r="B501" s="204" t="e">
        <f>VLOOKUP(A501,Adr!A:B,2,FALSE)</f>
        <v>#N/A</v>
      </c>
      <c r="C501" s="185"/>
      <c r="D501" s="289"/>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2">
      <c r="A502" s="202"/>
      <c r="B502" s="204" t="e">
        <f>VLOOKUP(A502,Adr!A:B,2,FALSE)</f>
        <v>#N/A</v>
      </c>
      <c r="C502" s="185"/>
      <c r="D502" s="289"/>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2">
      <c r="A503" s="166"/>
      <c r="B503" s="204" t="e">
        <f>VLOOKUP(A503,Adr!A:B,2,FALSE)</f>
        <v>#N/A</v>
      </c>
      <c r="C503" s="196"/>
      <c r="D503" s="291"/>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2">
      <c r="A504" s="202"/>
      <c r="B504" s="204" t="e">
        <f>VLOOKUP(A504,Adr!A:B,2,FALSE)</f>
        <v>#N/A</v>
      </c>
      <c r="C504" s="196"/>
      <c r="D504" s="291"/>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2">
      <c r="A505" s="202"/>
      <c r="B505" s="204" t="e">
        <f>VLOOKUP(A505,Adr!A:B,2,FALSE)</f>
        <v>#N/A</v>
      </c>
      <c r="C505" s="185"/>
      <c r="D505" s="289"/>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2">
      <c r="A506" s="166"/>
      <c r="B506" s="204" t="e">
        <f>VLOOKUP(A506,Adr!A:B,2,FALSE)</f>
        <v>#N/A</v>
      </c>
      <c r="C506" s="196"/>
      <c r="D506" s="291"/>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2">
      <c r="A507" s="166"/>
      <c r="B507" s="204" t="e">
        <f>VLOOKUP(A507,Adr!A:B,2,FALSE)</f>
        <v>#N/A</v>
      </c>
      <c r="C507" s="185"/>
      <c r="D507" s="289"/>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2">
      <c r="A508" s="198"/>
      <c r="B508" s="204" t="e">
        <f>VLOOKUP(A508,Adr!A:B,2,FALSE)</f>
        <v>#N/A</v>
      </c>
      <c r="C508" s="169"/>
      <c r="D508" s="290"/>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2">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2">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2">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2">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2">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2">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2">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2">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2">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2">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2">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2">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2">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2">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2">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2">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2">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2">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2">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2">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2">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2">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2">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2">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2">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2">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2">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2">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2">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2">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2">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2">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2">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2">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2">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2">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2">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2">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2">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2">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2">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2">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2">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2">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2">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2">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2">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2">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2">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2">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2">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2">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2">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2">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2">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2">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2">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2">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2">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2">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2">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2">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2">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2">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2">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2">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2">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2">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2">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2">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2">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2">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2">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2">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2">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2">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2">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2">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2">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2">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2">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2">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2">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2">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2">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2">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2">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2">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2">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2">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2">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2">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2">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2">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2">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2">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2">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2">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2">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2">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2">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2">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2">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2">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2">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2">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2">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2">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2">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2">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2">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2">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2">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2">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2">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2">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2">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2">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2">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2">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2">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2">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2">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2">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2">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2">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2">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2">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2">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2">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2">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2">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2">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2">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2">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2">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2">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2">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2">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2">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2">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2">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2">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2">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2">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2">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2">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2">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2">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2">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2">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2">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2">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2">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2">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2">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2">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2">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2">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2">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2">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2">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2">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2">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2">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2">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2">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2">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2">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2">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2">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2">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2">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2">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2">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2">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2">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2">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2">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2">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2">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2">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2">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2">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2">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2">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2">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2">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2">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2">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2">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2">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2">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2">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2">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2">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2">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2">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2">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2">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2">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2">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2">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2">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2">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2">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2">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2">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2">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2">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2">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2">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2">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2">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2">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2">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2">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2">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2">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2">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2">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2">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2">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2">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2">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2">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2">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2">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2">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2">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2">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2">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2">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2">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2">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2">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2">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2">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2">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2">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2">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2">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2">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2">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2">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2">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2">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2">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2">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2">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2">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2">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2">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2">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2">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2">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2">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2">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2">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2">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2">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2">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2">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1054</v>
      </c>
      <c r="B1" s="2"/>
      <c r="C1" s="2" t="s">
        <v>335</v>
      </c>
      <c r="D1" s="2" t="s">
        <v>1219</v>
      </c>
      <c r="E1" s="2" t="s">
        <v>1220</v>
      </c>
      <c r="F1" s="2" t="s">
        <v>315</v>
      </c>
      <c r="G1" s="2" t="s">
        <v>1221</v>
      </c>
      <c r="H1" s="2"/>
      <c r="I1" s="2" t="s">
        <v>315</v>
      </c>
      <c r="J1" s="2" t="s">
        <v>1222</v>
      </c>
      <c r="K1" s="2"/>
      <c r="L1" s="2"/>
      <c r="M1" s="2"/>
      <c r="N1" s="2"/>
    </row>
    <row r="2" spans="1:14" x14ac:dyDescent="0.25">
      <c r="A2" t="s">
        <v>1223</v>
      </c>
      <c r="C2" t="s">
        <v>338</v>
      </c>
      <c r="D2" t="s">
        <v>1224</v>
      </c>
      <c r="E2">
        <v>1</v>
      </c>
      <c r="F2" t="s">
        <v>319</v>
      </c>
      <c r="G2" t="s">
        <v>1225</v>
      </c>
      <c r="I2" t="s">
        <v>317</v>
      </c>
      <c r="J2" t="s">
        <v>1226</v>
      </c>
    </row>
    <row r="3" spans="1:14" x14ac:dyDescent="0.25">
      <c r="A3" t="s">
        <v>1060</v>
      </c>
      <c r="C3" t="s">
        <v>340</v>
      </c>
      <c r="D3" t="s">
        <v>1227</v>
      </c>
      <c r="E3">
        <v>1</v>
      </c>
      <c r="F3" t="s">
        <v>319</v>
      </c>
      <c r="G3" t="s">
        <v>1225</v>
      </c>
      <c r="I3" t="s">
        <v>319</v>
      </c>
      <c r="J3" t="s">
        <v>320</v>
      </c>
    </row>
    <row r="4" spans="1:14" x14ac:dyDescent="0.25">
      <c r="A4" t="s">
        <v>1124</v>
      </c>
      <c r="C4" t="s">
        <v>342</v>
      </c>
      <c r="D4" t="s">
        <v>1228</v>
      </c>
      <c r="E4">
        <v>1</v>
      </c>
      <c r="F4" t="s">
        <v>319</v>
      </c>
      <c r="G4" t="s">
        <v>1225</v>
      </c>
      <c r="I4" t="s">
        <v>321</v>
      </c>
      <c r="J4" t="s">
        <v>322</v>
      </c>
    </row>
    <row r="5" spans="1:14" x14ac:dyDescent="0.25">
      <c r="A5" t="s">
        <v>1080</v>
      </c>
      <c r="C5" t="s">
        <v>344</v>
      </c>
      <c r="D5" t="s">
        <v>1229</v>
      </c>
      <c r="E5">
        <v>1</v>
      </c>
      <c r="F5" t="s">
        <v>319</v>
      </c>
      <c r="G5" t="s">
        <v>1225</v>
      </c>
      <c r="I5" t="s">
        <v>323</v>
      </c>
      <c r="J5" t="s">
        <v>324</v>
      </c>
    </row>
    <row r="6" spans="1:14" x14ac:dyDescent="0.25">
      <c r="A6" t="s">
        <v>1230</v>
      </c>
      <c r="C6" t="s">
        <v>346</v>
      </c>
      <c r="D6" t="s">
        <v>1231</v>
      </c>
      <c r="E6">
        <v>1</v>
      </c>
      <c r="F6" t="s">
        <v>319</v>
      </c>
      <c r="G6" t="s">
        <v>1225</v>
      </c>
      <c r="I6" t="s">
        <v>325</v>
      </c>
      <c r="J6" t="s">
        <v>1232</v>
      </c>
    </row>
    <row r="7" spans="1:14" x14ac:dyDescent="0.25">
      <c r="A7" t="s">
        <v>1233</v>
      </c>
      <c r="C7" t="s">
        <v>348</v>
      </c>
      <c r="D7" t="s">
        <v>1234</v>
      </c>
      <c r="E7">
        <v>2</v>
      </c>
      <c r="F7" t="s">
        <v>321</v>
      </c>
      <c r="G7" t="s">
        <v>1235</v>
      </c>
    </row>
    <row r="8" spans="1:14" x14ac:dyDescent="0.25">
      <c r="A8" t="s">
        <v>1088</v>
      </c>
      <c r="C8" t="s">
        <v>350</v>
      </c>
      <c r="D8" t="s">
        <v>1236</v>
      </c>
      <c r="E8">
        <v>3</v>
      </c>
      <c r="F8" t="s">
        <v>321</v>
      </c>
      <c r="G8" t="s">
        <v>1237</v>
      </c>
    </row>
    <row r="9" spans="1:14" x14ac:dyDescent="0.25">
      <c r="A9" t="s">
        <v>1238</v>
      </c>
      <c r="C9" t="s">
        <v>352</v>
      </c>
      <c r="D9" t="s">
        <v>1239</v>
      </c>
      <c r="E9">
        <v>3</v>
      </c>
      <c r="F9" t="s">
        <v>321</v>
      </c>
      <c r="G9" t="s">
        <v>1240</v>
      </c>
    </row>
    <row r="10" spans="1:14" x14ac:dyDescent="0.25">
      <c r="A10" t="s">
        <v>1162</v>
      </c>
      <c r="C10" t="s">
        <v>354</v>
      </c>
      <c r="D10" t="s">
        <v>1241</v>
      </c>
      <c r="E10">
        <v>4</v>
      </c>
      <c r="F10" t="s">
        <v>321</v>
      </c>
      <c r="G10" t="s">
        <v>1242</v>
      </c>
    </row>
    <row r="11" spans="1:14" x14ac:dyDescent="0.25">
      <c r="A11" t="s">
        <v>1164</v>
      </c>
      <c r="C11" t="s">
        <v>356</v>
      </c>
      <c r="D11" t="s">
        <v>1243</v>
      </c>
      <c r="E11">
        <v>4</v>
      </c>
      <c r="F11" t="s">
        <v>317</v>
      </c>
      <c r="G11" t="s">
        <v>1242</v>
      </c>
    </row>
    <row r="12" spans="1:14" x14ac:dyDescent="0.25">
      <c r="A12" t="s">
        <v>1126</v>
      </c>
      <c r="C12" t="s">
        <v>358</v>
      </c>
      <c r="D12" t="s">
        <v>1244</v>
      </c>
      <c r="E12">
        <v>4</v>
      </c>
      <c r="F12" t="s">
        <v>317</v>
      </c>
      <c r="G12" t="s">
        <v>1242</v>
      </c>
    </row>
    <row r="13" spans="1:14" x14ac:dyDescent="0.25">
      <c r="A13" t="s">
        <v>1166</v>
      </c>
      <c r="C13" t="s">
        <v>360</v>
      </c>
      <c r="D13" t="s">
        <v>1245</v>
      </c>
      <c r="E13">
        <v>4</v>
      </c>
      <c r="F13" t="s">
        <v>325</v>
      </c>
      <c r="G13" t="s">
        <v>1242</v>
      </c>
    </row>
    <row r="14" spans="1:14" x14ac:dyDescent="0.25">
      <c r="A14" t="s">
        <v>1062</v>
      </c>
      <c r="C14" t="s">
        <v>362</v>
      </c>
      <c r="D14" t="s">
        <v>1246</v>
      </c>
      <c r="E14">
        <v>4</v>
      </c>
      <c r="F14" t="s">
        <v>321</v>
      </c>
      <c r="G14" t="s">
        <v>1242</v>
      </c>
    </row>
    <row r="15" spans="1:14" x14ac:dyDescent="0.25">
      <c r="A15" t="s">
        <v>1064</v>
      </c>
      <c r="C15" t="s">
        <v>364</v>
      </c>
    </row>
    <row r="16" spans="1:14" x14ac:dyDescent="0.25">
      <c r="A16" t="s">
        <v>1128</v>
      </c>
      <c r="C16" t="s">
        <v>365</v>
      </c>
    </row>
    <row r="17" spans="1:3" x14ac:dyDescent="0.25">
      <c r="A17" t="s">
        <v>1090</v>
      </c>
      <c r="C17" t="s">
        <v>366</v>
      </c>
    </row>
    <row r="18" spans="1:3" x14ac:dyDescent="0.25">
      <c r="A18" t="s">
        <v>1130</v>
      </c>
      <c r="C18" t="s">
        <v>367</v>
      </c>
    </row>
    <row r="19" spans="1:3" x14ac:dyDescent="0.25">
      <c r="A19" t="s">
        <v>1132</v>
      </c>
      <c r="C19" t="s">
        <v>368</v>
      </c>
    </row>
    <row r="20" spans="1:3" x14ac:dyDescent="0.25">
      <c r="A20" t="s">
        <v>1168</v>
      </c>
      <c r="C20" t="s">
        <v>1247</v>
      </c>
    </row>
    <row r="21" spans="1:3" x14ac:dyDescent="0.25">
      <c r="A21" t="s">
        <v>1248</v>
      </c>
      <c r="C21" t="s">
        <v>1249</v>
      </c>
    </row>
    <row r="22" spans="1:3" x14ac:dyDescent="0.25">
      <c r="A22" t="s">
        <v>1250</v>
      </c>
      <c r="C22" t="s">
        <v>1251</v>
      </c>
    </row>
    <row r="23" spans="1:3" x14ac:dyDescent="0.25">
      <c r="A23" t="s">
        <v>1170</v>
      </c>
      <c r="C23" t="s">
        <v>1252</v>
      </c>
    </row>
    <row r="24" spans="1:3" x14ac:dyDescent="0.25">
      <c r="A24" t="s">
        <v>1253</v>
      </c>
      <c r="C24" t="s">
        <v>1254</v>
      </c>
    </row>
    <row r="25" spans="1:3" x14ac:dyDescent="0.25">
      <c r="A25" t="s">
        <v>1172</v>
      </c>
      <c r="C25" t="s">
        <v>1255</v>
      </c>
    </row>
    <row r="26" spans="1:3" x14ac:dyDescent="0.25">
      <c r="A26" t="s">
        <v>1134</v>
      </c>
      <c r="C26" t="s">
        <v>1256</v>
      </c>
    </row>
    <row r="27" spans="1:3" x14ac:dyDescent="0.25">
      <c r="A27" t="s">
        <v>1076</v>
      </c>
      <c r="C27" t="s">
        <v>1257</v>
      </c>
    </row>
    <row r="28" spans="1:3" x14ac:dyDescent="0.25">
      <c r="A28" t="s">
        <v>1094</v>
      </c>
    </row>
    <row r="29" spans="1:3" x14ac:dyDescent="0.25">
      <c r="A29" t="s">
        <v>1096</v>
      </c>
    </row>
    <row r="30" spans="1:3" x14ac:dyDescent="0.25">
      <c r="A30" t="s">
        <v>1174</v>
      </c>
    </row>
    <row r="31" spans="1:3" x14ac:dyDescent="0.25">
      <c r="A31" t="s">
        <v>1136</v>
      </c>
    </row>
    <row r="32" spans="1:3" x14ac:dyDescent="0.25">
      <c r="A32" t="s">
        <v>1176</v>
      </c>
    </row>
    <row r="33" spans="1:1" x14ac:dyDescent="0.25">
      <c r="A33" t="s">
        <v>1100</v>
      </c>
    </row>
    <row r="34" spans="1:1" x14ac:dyDescent="0.25">
      <c r="A34" t="s">
        <v>1178</v>
      </c>
    </row>
    <row r="35" spans="1:1" x14ac:dyDescent="0.25">
      <c r="A35" t="s">
        <v>1198</v>
      </c>
    </row>
    <row r="36" spans="1:1" x14ac:dyDescent="0.25">
      <c r="A36" t="s">
        <v>1102</v>
      </c>
    </row>
    <row r="37" spans="1:1" x14ac:dyDescent="0.25">
      <c r="A37" t="s">
        <v>1180</v>
      </c>
    </row>
    <row r="38" spans="1:1" x14ac:dyDescent="0.25">
      <c r="A38" t="s">
        <v>1258</v>
      </c>
    </row>
    <row r="39" spans="1:1" x14ac:dyDescent="0.25">
      <c r="A39" t="s">
        <v>1182</v>
      </c>
    </row>
    <row r="40" spans="1:1" x14ac:dyDescent="0.25">
      <c r="A40" t="s">
        <v>1216</v>
      </c>
    </row>
    <row r="41" spans="1:1" x14ac:dyDescent="0.25">
      <c r="A41" t="s">
        <v>1078</v>
      </c>
    </row>
    <row r="42" spans="1:1" x14ac:dyDescent="0.25">
      <c r="A42" t="s">
        <v>1140</v>
      </c>
    </row>
    <row r="43" spans="1:1" x14ac:dyDescent="0.25">
      <c r="A43" t="s">
        <v>1259</v>
      </c>
    </row>
    <row r="44" spans="1:1" x14ac:dyDescent="0.25">
      <c r="A44" t="s">
        <v>1260</v>
      </c>
    </row>
    <row r="45" spans="1:1" x14ac:dyDescent="0.25">
      <c r="A45" t="s">
        <v>1261</v>
      </c>
    </row>
    <row r="46" spans="1:1" x14ac:dyDescent="0.25">
      <c r="A46" t="s">
        <v>1184</v>
      </c>
    </row>
    <row r="47" spans="1:1" x14ac:dyDescent="0.25">
      <c r="A47" t="s">
        <v>1104</v>
      </c>
    </row>
    <row r="48" spans="1:1" x14ac:dyDescent="0.25">
      <c r="A48" t="s">
        <v>1144</v>
      </c>
    </row>
    <row r="49" spans="1:1" x14ac:dyDescent="0.25">
      <c r="A49" t="s">
        <v>1142</v>
      </c>
    </row>
    <row r="50" spans="1:1" x14ac:dyDescent="0.25">
      <c r="A50" t="s">
        <v>1218</v>
      </c>
    </row>
    <row r="51" spans="1:1" x14ac:dyDescent="0.25">
      <c r="A51" t="s">
        <v>1186</v>
      </c>
    </row>
    <row r="52" spans="1:1" x14ac:dyDescent="0.25">
      <c r="A52" t="s">
        <v>1106</v>
      </c>
    </row>
    <row r="53" spans="1:1" x14ac:dyDescent="0.25">
      <c r="A53" t="s">
        <v>1262</v>
      </c>
    </row>
    <row r="54" spans="1:1" x14ac:dyDescent="0.25">
      <c r="A54" t="s">
        <v>1188</v>
      </c>
    </row>
    <row r="55" spans="1:1" x14ac:dyDescent="0.25">
      <c r="A55" t="s">
        <v>1263</v>
      </c>
    </row>
    <row r="56" spans="1:1" x14ac:dyDescent="0.25">
      <c r="A56" t="s">
        <v>1110</v>
      </c>
    </row>
    <row r="57" spans="1:1" x14ac:dyDescent="0.25">
      <c r="A57" t="s">
        <v>1264</v>
      </c>
    </row>
    <row r="58" spans="1:1" x14ac:dyDescent="0.25">
      <c r="A58" t="s">
        <v>1214</v>
      </c>
    </row>
    <row r="59" spans="1:1" x14ac:dyDescent="0.25">
      <c r="A59" t="s">
        <v>1265</v>
      </c>
    </row>
    <row r="60" spans="1:1" x14ac:dyDescent="0.25">
      <c r="A60" t="s">
        <v>1190</v>
      </c>
    </row>
    <row r="61" spans="1:1" x14ac:dyDescent="0.25">
      <c r="A61" t="s">
        <v>1266</v>
      </c>
    </row>
    <row r="62" spans="1:1" x14ac:dyDescent="0.25">
      <c r="A62" t="s">
        <v>1192</v>
      </c>
    </row>
    <row r="63" spans="1:1" x14ac:dyDescent="0.25">
      <c r="A63" t="s">
        <v>1267</v>
      </c>
    </row>
    <row r="64" spans="1:1" x14ac:dyDescent="0.25">
      <c r="A64" t="s">
        <v>1112</v>
      </c>
    </row>
    <row r="65" spans="1:1" x14ac:dyDescent="0.25">
      <c r="A65" t="s">
        <v>1194</v>
      </c>
    </row>
    <row r="66" spans="1:1" x14ac:dyDescent="0.25">
      <c r="A66" t="s">
        <v>1146</v>
      </c>
    </row>
    <row r="67" spans="1:1" x14ac:dyDescent="0.25">
      <c r="A67" t="s">
        <v>1268</v>
      </c>
    </row>
    <row r="68" spans="1:1" x14ac:dyDescent="0.25">
      <c r="A68" t="s">
        <v>1196</v>
      </c>
    </row>
    <row r="69" spans="1:1" x14ac:dyDescent="0.25">
      <c r="A69" t="s">
        <v>1269</v>
      </c>
    </row>
    <row r="70" spans="1:1" x14ac:dyDescent="0.25">
      <c r="A70" t="s">
        <v>1270</v>
      </c>
    </row>
    <row r="71" spans="1:1" x14ac:dyDescent="0.25">
      <c r="A71" t="s">
        <v>1072</v>
      </c>
    </row>
    <row r="72" spans="1:1" x14ac:dyDescent="0.25">
      <c r="A72" t="s">
        <v>1114</v>
      </c>
    </row>
    <row r="73" spans="1:1" x14ac:dyDescent="0.25">
      <c r="A73" t="s">
        <v>1271</v>
      </c>
    </row>
    <row r="74" spans="1:1" x14ac:dyDescent="0.25">
      <c r="A74" t="s">
        <v>1116</v>
      </c>
    </row>
    <row r="75" spans="1:1" x14ac:dyDescent="0.25">
      <c r="A75" t="s">
        <v>1118</v>
      </c>
    </row>
    <row r="76" spans="1:1" x14ac:dyDescent="0.25">
      <c r="A76" t="s">
        <v>1148</v>
      </c>
    </row>
    <row r="77" spans="1:1" x14ac:dyDescent="0.25">
      <c r="A77" t="s">
        <v>1150</v>
      </c>
    </row>
    <row r="78" spans="1:1" x14ac:dyDescent="0.25">
      <c r="A78" t="s">
        <v>1272</v>
      </c>
    </row>
    <row r="79" spans="1:1" x14ac:dyDescent="0.25">
      <c r="A79" t="s">
        <v>1273</v>
      </c>
    </row>
    <row r="80" spans="1:1" x14ac:dyDescent="0.25">
      <c r="A80" t="s">
        <v>1152</v>
      </c>
    </row>
    <row r="81" spans="1:1" x14ac:dyDescent="0.25">
      <c r="A81" t="s">
        <v>1154</v>
      </c>
    </row>
    <row r="82" spans="1:1" x14ac:dyDescent="0.25">
      <c r="A82" t="s">
        <v>1212</v>
      </c>
    </row>
    <row r="83" spans="1:1" x14ac:dyDescent="0.25">
      <c r="A83" t="s">
        <v>1274</v>
      </c>
    </row>
    <row r="84" spans="1:1" x14ac:dyDescent="0.25">
      <c r="A84" t="s">
        <v>1200</v>
      </c>
    </row>
    <row r="85" spans="1:1" x14ac:dyDescent="0.25">
      <c r="A85" t="s">
        <v>1074</v>
      </c>
    </row>
    <row r="86" spans="1:1" x14ac:dyDescent="0.25">
      <c r="A86" t="s">
        <v>1084</v>
      </c>
    </row>
    <row r="87" spans="1:1" x14ac:dyDescent="0.25">
      <c r="A87" t="s">
        <v>1202</v>
      </c>
    </row>
    <row r="88" spans="1:1" x14ac:dyDescent="0.25">
      <c r="A88" t="s">
        <v>1156</v>
      </c>
    </row>
    <row r="89" spans="1:1" x14ac:dyDescent="0.25">
      <c r="A89" t="s">
        <v>1108</v>
      </c>
    </row>
    <row r="90" spans="1:1" x14ac:dyDescent="0.25">
      <c r="A90" t="s">
        <v>1120</v>
      </c>
    </row>
    <row r="91" spans="1:1" x14ac:dyDescent="0.25">
      <c r="A91" t="s">
        <v>1158</v>
      </c>
    </row>
    <row r="92" spans="1:1" x14ac:dyDescent="0.25">
      <c r="A92" t="s">
        <v>1204</v>
      </c>
    </row>
    <row r="93" spans="1:1" x14ac:dyDescent="0.25">
      <c r="A93" t="s">
        <v>1275</v>
      </c>
    </row>
    <row r="94" spans="1:1" x14ac:dyDescent="0.25">
      <c r="A94" t="s">
        <v>1206</v>
      </c>
    </row>
    <row r="95" spans="1:1" x14ac:dyDescent="0.25">
      <c r="A95" t="s">
        <v>1122</v>
      </c>
    </row>
    <row r="96" spans="1:1" x14ac:dyDescent="0.25">
      <c r="A96" t="s">
        <v>1208</v>
      </c>
    </row>
    <row r="97" spans="1:1" x14ac:dyDescent="0.25">
      <c r="A97" t="s">
        <v>1066</v>
      </c>
    </row>
    <row r="98" spans="1:1" x14ac:dyDescent="0.25">
      <c r="A98" t="s">
        <v>1160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07" sqref="B107:J334"/>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73" t="str">
        <f>Spolu!C3&amp;", "&amp;Spolu!C6</f>
        <v>Zväz potápačov Slovenska, Wolkrova 4, Bratislava, 851 01</v>
      </c>
      <c r="B1" s="373"/>
      <c r="C1" s="373"/>
      <c r="N1" s="137" t="str">
        <f>O1&amp;" - "&amp;P1</f>
        <v>a - príspevok uznaným športom</v>
      </c>
      <c r="O1" s="137" t="s">
        <v>338</v>
      </c>
      <c r="P1" s="137" t="s">
        <v>339</v>
      </c>
    </row>
    <row r="2" spans="1:16" x14ac:dyDescent="0.25">
      <c r="N2" s="137" t="str">
        <f t="shared" ref="N2:N18" si="0">O2&amp;" - "&amp;P2</f>
        <v>b - príspevok Slovenskému olympijskému a športovému výboru</v>
      </c>
      <c r="O2" s="137" t="s">
        <v>340</v>
      </c>
      <c r="P2" s="137" t="s">
        <v>341</v>
      </c>
    </row>
    <row r="3" spans="1:16" x14ac:dyDescent="0.25">
      <c r="E3" s="374" t="s">
        <v>1276</v>
      </c>
      <c r="F3" s="375"/>
      <c r="N3" s="137" t="str">
        <f t="shared" si="0"/>
        <v>c - príspevok Slovenskému paralympijskému výboru</v>
      </c>
      <c r="O3" s="137" t="s">
        <v>342</v>
      </c>
      <c r="P3" s="137" t="s">
        <v>343</v>
      </c>
    </row>
    <row r="4" spans="1:16" ht="45.75" customHeight="1" x14ac:dyDescent="0.25">
      <c r="E4" s="375"/>
      <c r="F4" s="375"/>
      <c r="N4" s="137" t="str">
        <f t="shared" si="0"/>
        <v>d - príspevok športovcom top tímu</v>
      </c>
      <c r="O4" s="137" t="s">
        <v>344</v>
      </c>
      <c r="P4" s="137" t="s">
        <v>345</v>
      </c>
    </row>
    <row r="5" spans="1:16" ht="30.75" customHeight="1" x14ac:dyDescent="0.25">
      <c r="C5" s="138" t="s">
        <v>1277</v>
      </c>
      <c r="N5" s="137" t="str">
        <f t="shared" si="0"/>
        <v>e - rozvoj športov, ktoré nie sú uznanými podľa zákona č. 440/2015 Z. z.</v>
      </c>
      <c r="O5" s="137" t="s">
        <v>346</v>
      </c>
      <c r="P5" s="137" t="s">
        <v>351</v>
      </c>
    </row>
    <row r="6" spans="1:16" ht="30" x14ac:dyDescent="0.25">
      <c r="C6" s="138" t="s">
        <v>1278</v>
      </c>
      <c r="E6" s="140" t="s">
        <v>1279</v>
      </c>
      <c r="F6" s="149"/>
      <c r="N6" s="137" t="str">
        <f t="shared" si="0"/>
        <v>f - organizovanie významných a tradičných športových podujatí na území SR v roku 2020</v>
      </c>
      <c r="O6" s="137" t="s">
        <v>348</v>
      </c>
      <c r="P6" s="137" t="s">
        <v>1280</v>
      </c>
    </row>
    <row r="7" spans="1:16" x14ac:dyDescent="0.25">
      <c r="C7" s="138" t="s">
        <v>1281</v>
      </c>
      <c r="E7" s="140" t="s">
        <v>1282</v>
      </c>
      <c r="F7" s="150"/>
      <c r="N7" s="137" t="str">
        <f t="shared" si="0"/>
        <v>g - projekty školského, univerzitného športu a športu pre všetkých</v>
      </c>
      <c r="O7" s="137" t="s">
        <v>350</v>
      </c>
      <c r="P7" s="137" t="s">
        <v>1283</v>
      </c>
    </row>
    <row r="8" spans="1:16" x14ac:dyDescent="0.25">
      <c r="C8" s="138" t="s">
        <v>1284</v>
      </c>
      <c r="E8" s="140" t="s">
        <v>1285</v>
      </c>
      <c r="F8" s="151"/>
      <c r="N8" s="137" t="str">
        <f t="shared" si="0"/>
        <v>h - podpora a rozvoj turistických a cykloturistických trás</v>
      </c>
      <c r="O8" s="137" t="s">
        <v>352</v>
      </c>
      <c r="P8" s="137" t="s">
        <v>353</v>
      </c>
    </row>
    <row r="9" spans="1:16" x14ac:dyDescent="0.25">
      <c r="E9" s="140" t="s">
        <v>1286</v>
      </c>
      <c r="F9" s="149"/>
      <c r="N9" s="137" t="str">
        <f t="shared" si="0"/>
        <v>i - finančné odmeny športovcom za výsledky dosiahnuté v roku 2019 a trénerom mládeže za dosiahnuté výsledky ich športovcov v roku 2019 a za celoživotnú prácu s mládežou</v>
      </c>
      <c r="O9" s="137" t="s">
        <v>354</v>
      </c>
      <c r="P9" s="137" t="s">
        <v>1287</v>
      </c>
    </row>
    <row r="10" spans="1:16" x14ac:dyDescent="0.25">
      <c r="N10" s="137" t="str">
        <f t="shared" si="0"/>
        <v>j - projekty pre popularizáciu pohybových aktivít detí, mládeže a seniorov</v>
      </c>
      <c r="O10" s="137" t="s">
        <v>356</v>
      </c>
      <c r="P10" s="137" t="s">
        <v>1288</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76" t="s">
        <v>1289</v>
      </c>
      <c r="B12" s="376"/>
      <c r="C12" s="376"/>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1290</v>
      </c>
    </row>
    <row r="14" spans="1:16" ht="45" customHeight="1" x14ac:dyDescent="0.25">
      <c r="A14" s="377"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7"/>
      <c r="C14" s="377"/>
      <c r="F14" s="141"/>
      <c r="N14" s="137" t="str">
        <f t="shared" si="0"/>
        <v>n - organizovanie významnej súťaže podľa § 55 ods. 1 písm. b)</v>
      </c>
      <c r="O14" s="137" t="s">
        <v>364</v>
      </c>
      <c r="P14" s="137" t="s">
        <v>1291</v>
      </c>
    </row>
    <row r="15" spans="1:16" ht="32.1" customHeight="1" thickBot="1" x14ac:dyDescent="0.3">
      <c r="A15" s="139" t="s">
        <v>1292</v>
      </c>
      <c r="B15" s="378" t="s">
        <v>1293</v>
      </c>
      <c r="C15" s="379"/>
      <c r="N15" s="137" t="str">
        <f t="shared" si="0"/>
        <v>o - účasť na významnej súťaži podľa § 3 písm. h) druhého až štvrtého bodu Zákona o športe vrátane prípravy na túto súťaž</v>
      </c>
      <c r="O15" s="137" t="s">
        <v>365</v>
      </c>
      <c r="P15" s="137" t="s">
        <v>1294</v>
      </c>
    </row>
    <row r="16" spans="1:16" x14ac:dyDescent="0.25">
      <c r="A16" s="139" t="s">
        <v>1295</v>
      </c>
      <c r="B16" s="142">
        <f>F8</f>
        <v>0</v>
      </c>
      <c r="E16" s="145" t="s">
        <v>1296</v>
      </c>
      <c r="F16" s="146"/>
      <c r="N16" s="137" t="str">
        <f t="shared" si="0"/>
        <v>p - účasť na významnej súťaži podľa § 3 písm. h) prvého bodu Zákona o športe</v>
      </c>
      <c r="O16" s="137" t="s">
        <v>366</v>
      </c>
      <c r="P16" s="137" t="s">
        <v>1297</v>
      </c>
    </row>
    <row r="17" spans="1:16" x14ac:dyDescent="0.25">
      <c r="A17" s="139" t="s">
        <v>1298</v>
      </c>
      <c r="B17" s="254" t="s">
        <v>1299</v>
      </c>
      <c r="C17" s="194"/>
      <c r="E17" s="147"/>
      <c r="F17" s="284"/>
      <c r="N17" s="137" t="str">
        <f t="shared" si="0"/>
        <v xml:space="preserve">q - </v>
      </c>
      <c r="O17" s="137" t="s">
        <v>367</v>
      </c>
    </row>
    <row r="18" spans="1:16" x14ac:dyDescent="0.25">
      <c r="B18" s="193" t="s">
        <v>1300</v>
      </c>
      <c r="C18" s="142" t="str">
        <f>Spolu!C4</f>
        <v>00585319</v>
      </c>
      <c r="E18" s="147" t="s">
        <v>1301</v>
      </c>
      <c r="F18" s="284">
        <v>421947749446</v>
      </c>
      <c r="N18" s="137" t="str">
        <f t="shared" si="0"/>
        <v xml:space="preserve">r - </v>
      </c>
      <c r="O18" s="137" t="s">
        <v>368</v>
      </c>
    </row>
    <row r="19" spans="1:16" x14ac:dyDescent="0.25">
      <c r="E19" s="147" t="s">
        <v>1302</v>
      </c>
      <c r="F19" s="284">
        <v>421947749756</v>
      </c>
    </row>
    <row r="20" spans="1:16" ht="15.6" thickBot="1" x14ac:dyDescent="0.3">
      <c r="A20" s="139" t="s">
        <v>396</v>
      </c>
      <c r="B20" s="143">
        <f>F6</f>
        <v>0</v>
      </c>
      <c r="E20" s="208"/>
      <c r="F20" s="285"/>
    </row>
    <row r="21" spans="1:16" ht="189" customHeight="1" x14ac:dyDescent="0.25">
      <c r="B21" s="211"/>
      <c r="C21" s="144"/>
    </row>
    <row r="22" spans="1:16" ht="39.75" customHeight="1" x14ac:dyDescent="0.25">
      <c r="B22" s="372" t="s">
        <v>1303</v>
      </c>
      <c r="C22" s="372"/>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1304</v>
      </c>
    </row>
    <row r="29" spans="1:16" x14ac:dyDescent="0.25">
      <c r="N29" s="137" t="s">
        <v>1305</v>
      </c>
    </row>
    <row r="30" spans="1:16" x14ac:dyDescent="0.25">
      <c r="N30" s="137" t="s">
        <v>1306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73" t="str">
        <f>Spolu!C3&amp;", "&amp;Spolu!C6</f>
        <v>Zväz potápačov Slovenska, Wolkrova 4, Bratislava, 851 01</v>
      </c>
      <c r="B1" s="373"/>
      <c r="C1" s="373"/>
      <c r="N1" s="137" t="str">
        <f>O1&amp;" - "&amp;P1</f>
        <v>a - príspevok uznaným športom</v>
      </c>
      <c r="O1" s="137" t="s">
        <v>338</v>
      </c>
      <c r="P1" s="137" t="str">
        <f>Spolu!B17</f>
        <v>príspevok uznaným športom</v>
      </c>
    </row>
    <row r="2" spans="1:16" x14ac:dyDescent="0.25">
      <c r="N2" s="137" t="str">
        <f t="shared" ref="N2:N19" si="0">O2&amp;" - "&amp;P2</f>
        <v>b - príspevok Slovenskému olympijskému a športovému výboru</v>
      </c>
      <c r="O2" s="137" t="s">
        <v>340</v>
      </c>
      <c r="P2" s="137" t="str">
        <f>Spolu!B18</f>
        <v>príspevok Slovenskému olympijskému a športovému výboru</v>
      </c>
    </row>
    <row r="3" spans="1:16" x14ac:dyDescent="0.25">
      <c r="E3" s="374" t="s">
        <v>1276</v>
      </c>
      <c r="F3" s="375"/>
      <c r="N3" s="137" t="str">
        <f t="shared" si="0"/>
        <v>c - príspevok Slovenskému paralympijskému výboru</v>
      </c>
      <c r="O3" s="137" t="s">
        <v>342</v>
      </c>
      <c r="P3" s="137" t="str">
        <f>Spolu!B19</f>
        <v>príspevok Slovenskému paralympijskému výboru</v>
      </c>
    </row>
    <row r="4" spans="1:16" ht="45.75" customHeight="1" x14ac:dyDescent="0.25">
      <c r="E4" s="375"/>
      <c r="F4" s="375"/>
      <c r="N4" s="137" t="str">
        <f t="shared" si="0"/>
        <v>d - príspevok športovcom top tímu</v>
      </c>
      <c r="O4" s="137" t="s">
        <v>344</v>
      </c>
      <c r="P4" s="137" t="str">
        <f>Spolu!B20</f>
        <v>príspevok športovcom top tímu</v>
      </c>
    </row>
    <row r="5" spans="1:16" ht="30.75" customHeight="1" x14ac:dyDescent="0.25">
      <c r="C5" s="272" t="s">
        <v>1277</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 x14ac:dyDescent="0.25">
      <c r="C6" s="138" t="s">
        <v>1278</v>
      </c>
      <c r="E6" s="140" t="s">
        <v>1279</v>
      </c>
      <c r="F6" s="149"/>
      <c r="N6" s="137" t="str">
        <f t="shared" si="0"/>
        <v>f - plnenie úloh verejného záujmu v športe</v>
      </c>
      <c r="O6" s="137" t="s">
        <v>348</v>
      </c>
      <c r="P6" s="137" t="str">
        <f>Spolu!B22</f>
        <v>plnenie úloh verejného záujmu v športe</v>
      </c>
    </row>
    <row r="7" spans="1:16" x14ac:dyDescent="0.25">
      <c r="C7" s="138" t="s">
        <v>1281</v>
      </c>
      <c r="E7" s="140" t="s">
        <v>1282</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5">
      <c r="C8" s="138" t="s">
        <v>1284</v>
      </c>
      <c r="E8" s="140" t="s">
        <v>1285</v>
      </c>
      <c r="F8" s="151"/>
      <c r="N8" s="137" t="str">
        <f t="shared" si="0"/>
        <v>h - podpora a rozvoj turistických a cykloturistických trás</v>
      </c>
      <c r="O8" s="137" t="s">
        <v>352</v>
      </c>
      <c r="P8" s="137" t="str">
        <f>Spolu!B24</f>
        <v>podpora a rozvoj turistických a cykloturistických trás</v>
      </c>
    </row>
    <row r="9" spans="1:16" x14ac:dyDescent="0.25">
      <c r="C9" s="273"/>
      <c r="E9" s="140" t="s">
        <v>1307</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5">
      <c r="E10" s="140" t="s">
        <v>1286</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76" t="s">
        <v>1308</v>
      </c>
      <c r="B12" s="376"/>
      <c r="C12" s="376"/>
      <c r="D12" s="138"/>
      <c r="E12" s="138"/>
      <c r="F12" s="195" t="s">
        <v>1309</v>
      </c>
      <c r="G12" s="138"/>
      <c r="N12" s="137" t="str">
        <f t="shared" si="0"/>
        <v>l - podpora zdravotne postihnutých športovcov</v>
      </c>
      <c r="O12" s="137" t="s">
        <v>360</v>
      </c>
      <c r="P12" s="137" t="str">
        <f>Spolu!B28</f>
        <v>podpora zdravotne postihnutých športovcov</v>
      </c>
    </row>
    <row r="13" spans="1:16" ht="55.35" customHeight="1" x14ac:dyDescent="0.25">
      <c r="A13" s="377"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7"/>
      <c r="C13" s="377"/>
      <c r="F13" s="195" t="s">
        <v>1400</v>
      </c>
      <c r="N13" s="137" t="str">
        <f t="shared" si="0"/>
        <v>m - organizácia tradičných športových podujatí</v>
      </c>
      <c r="O13" s="137" t="s">
        <v>362</v>
      </c>
      <c r="P13" s="137" t="str">
        <f>Spolu!B29</f>
        <v>organizácia tradičných športových podujatí</v>
      </c>
    </row>
    <row r="14" spans="1:16" ht="34.35" customHeight="1" x14ac:dyDescent="0.25">
      <c r="A14" s="139" t="s">
        <v>1292</v>
      </c>
      <c r="B14" s="378" t="s">
        <v>1310</v>
      </c>
      <c r="C14" s="379"/>
      <c r="F14" s="313"/>
      <c r="N14" s="137" t="str">
        <f t="shared" si="0"/>
        <v xml:space="preserve">n - </v>
      </c>
      <c r="O14" s="137" t="s">
        <v>364</v>
      </c>
    </row>
    <row r="15" spans="1:16" ht="34.35" customHeight="1" x14ac:dyDescent="0.25">
      <c r="A15" s="139" t="s">
        <v>1311</v>
      </c>
      <c r="B15" s="378"/>
      <c r="C15" s="379"/>
      <c r="F15" s="381"/>
      <c r="N15" s="137" t="str">
        <f t="shared" si="0"/>
        <v xml:space="preserve">o - </v>
      </c>
      <c r="O15" s="137" t="s">
        <v>365</v>
      </c>
    </row>
    <row r="16" spans="1:16" x14ac:dyDescent="0.25">
      <c r="A16" s="139" t="s">
        <v>1295</v>
      </c>
      <c r="B16" s="142">
        <f>F8</f>
        <v>0</v>
      </c>
      <c r="C16" s="137"/>
      <c r="F16" s="381"/>
      <c r="N16" s="137" t="str">
        <f t="shared" si="0"/>
        <v xml:space="preserve">p - </v>
      </c>
      <c r="O16" s="137" t="s">
        <v>366</v>
      </c>
    </row>
    <row r="17" spans="1:16" ht="32.1" customHeight="1" x14ac:dyDescent="0.25">
      <c r="A17" s="139" t="s">
        <v>1298</v>
      </c>
      <c r="B17" s="142">
        <f>F9</f>
        <v>0</v>
      </c>
      <c r="C17" s="137"/>
      <c r="F17" s="381"/>
      <c r="N17" s="137" t="str">
        <f t="shared" si="0"/>
        <v xml:space="preserve">q - </v>
      </c>
      <c r="O17" s="137" t="s">
        <v>367</v>
      </c>
    </row>
    <row r="18" spans="1:16" ht="15.6" thickBot="1" x14ac:dyDescent="0.3">
      <c r="B18" s="193" t="s">
        <v>1312</v>
      </c>
      <c r="C18" s="194">
        <v>31</v>
      </c>
      <c r="N18" s="137" t="str">
        <f t="shared" si="0"/>
        <v xml:space="preserve">r - </v>
      </c>
      <c r="O18" s="137" t="s">
        <v>368</v>
      </c>
    </row>
    <row r="19" spans="1:16" x14ac:dyDescent="0.25">
      <c r="B19" s="193" t="s">
        <v>1300</v>
      </c>
      <c r="C19" s="142" t="str">
        <f>Spolu!C4</f>
        <v>00585319</v>
      </c>
      <c r="F19" s="145" t="s">
        <v>1296</v>
      </c>
      <c r="G19" s="207"/>
      <c r="H19" s="146"/>
      <c r="N19" s="137" t="str">
        <f t="shared" si="0"/>
        <v xml:space="preserve"> - </v>
      </c>
    </row>
    <row r="20" spans="1:16" x14ac:dyDescent="0.25">
      <c r="A20" s="139" t="s">
        <v>396</v>
      </c>
      <c r="B20" s="143">
        <f>F6</f>
        <v>0</v>
      </c>
      <c r="C20" s="137"/>
      <c r="F20" s="147"/>
      <c r="G20" s="286"/>
      <c r="H20" s="148"/>
    </row>
    <row r="21" spans="1:16" x14ac:dyDescent="0.25">
      <c r="B21" s="137"/>
      <c r="C21" s="137"/>
      <c r="F21" s="147" t="s">
        <v>1301</v>
      </c>
      <c r="G21" s="286">
        <v>421947749446</v>
      </c>
      <c r="H21" s="148"/>
      <c r="N21" s="137" t="str">
        <f>O21&amp;" - "&amp;P21</f>
        <v>026 01 - Šport pre všetkých, školský a univerzitný šport</v>
      </c>
      <c r="O21" s="137" t="s">
        <v>317</v>
      </c>
      <c r="P21" s="137" t="s">
        <v>318</v>
      </c>
    </row>
    <row r="22" spans="1:16" x14ac:dyDescent="0.25">
      <c r="A22" s="137"/>
      <c r="B22" s="137"/>
      <c r="F22" s="147" t="s">
        <v>1302</v>
      </c>
      <c r="G22" s="286">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0" t="s">
        <v>1303</v>
      </c>
      <c r="C24" s="380"/>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1313</v>
      </c>
    </row>
    <row r="28" spans="1:16" x14ac:dyDescent="0.25">
      <c r="N28" s="137" t="s">
        <v>1314</v>
      </c>
    </row>
    <row r="29" spans="1:16" x14ac:dyDescent="0.25">
      <c r="N29" s="137" t="s">
        <v>1315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1316</v>
      </c>
    </row>
    <row r="2" spans="1:2" ht="30" customHeight="1" x14ac:dyDescent="0.25">
      <c r="A2" s="382" t="s">
        <v>1317</v>
      </c>
      <c r="B2" s="382"/>
    </row>
    <row r="3" spans="1:2" x14ac:dyDescent="0.25">
      <c r="A3" s="61" t="s">
        <v>1318</v>
      </c>
      <c r="B3" s="61" t="s">
        <v>1319</v>
      </c>
    </row>
    <row r="4" spans="1:2" x14ac:dyDescent="0.25">
      <c r="A4" s="62" t="s">
        <v>1320</v>
      </c>
      <c r="B4" s="62" t="s">
        <v>1321</v>
      </c>
    </row>
    <row r="5" spans="1:2" x14ac:dyDescent="0.25">
      <c r="A5" s="62" t="s">
        <v>1322</v>
      </c>
      <c r="B5" s="62" t="s">
        <v>1323</v>
      </c>
    </row>
    <row r="6" spans="1:2" x14ac:dyDescent="0.25">
      <c r="A6" s="62" t="s">
        <v>1324</v>
      </c>
      <c r="B6" s="62" t="s">
        <v>1325</v>
      </c>
    </row>
    <row r="7" spans="1:2" x14ac:dyDescent="0.25">
      <c r="A7" s="62" t="s">
        <v>1326</v>
      </c>
      <c r="B7" s="62" t="s">
        <v>1327</v>
      </c>
    </row>
    <row r="8" spans="1:2" x14ac:dyDescent="0.25">
      <c r="A8" s="62" t="s">
        <v>1328</v>
      </c>
      <c r="B8" s="62" t="s">
        <v>1329</v>
      </c>
    </row>
    <row r="9" spans="1:2" x14ac:dyDescent="0.25">
      <c r="A9" s="62" t="s">
        <v>1330</v>
      </c>
      <c r="B9" s="62" t="s">
        <v>1331</v>
      </c>
    </row>
    <row r="10" spans="1:2" x14ac:dyDescent="0.25">
      <c r="A10" s="62" t="s">
        <v>1332</v>
      </c>
      <c r="B10" s="62" t="s">
        <v>1333</v>
      </c>
    </row>
    <row r="11" spans="1:2" x14ac:dyDescent="0.25">
      <c r="A11" s="62" t="s">
        <v>1334</v>
      </c>
      <c r="B11" s="62" t="s">
        <v>1335</v>
      </c>
    </row>
    <row r="12" spans="1:2" x14ac:dyDescent="0.25">
      <c r="A12" s="62" t="s">
        <v>1336</v>
      </c>
      <c r="B12" s="62" t="s">
        <v>1337</v>
      </c>
    </row>
    <row r="13" spans="1:2" x14ac:dyDescent="0.25">
      <c r="A13" s="62" t="s">
        <v>1338</v>
      </c>
      <c r="B13" s="62" t="s">
        <v>1339</v>
      </c>
    </row>
    <row r="14" spans="1:2" x14ac:dyDescent="0.25">
      <c r="A14" s="62" t="s">
        <v>1340</v>
      </c>
      <c r="B14" s="62" t="s">
        <v>1341</v>
      </c>
    </row>
    <row r="15" spans="1:2" x14ac:dyDescent="0.25">
      <c r="A15" s="62" t="s">
        <v>1342</v>
      </c>
      <c r="B15" s="62" t="s">
        <v>1343</v>
      </c>
    </row>
    <row r="16" spans="1:2" x14ac:dyDescent="0.25">
      <c r="A16" s="62" t="s">
        <v>1344</v>
      </c>
      <c r="B16" s="62" t="s">
        <v>1345</v>
      </c>
    </row>
    <row r="17" spans="1:2" x14ac:dyDescent="0.25">
      <c r="A17" s="62" t="s">
        <v>1346</v>
      </c>
      <c r="B17" s="62" t="s">
        <v>1347</v>
      </c>
    </row>
    <row r="18" spans="1:2" x14ac:dyDescent="0.25">
      <c r="A18" s="62" t="s">
        <v>1348</v>
      </c>
      <c r="B18" s="62" t="s">
        <v>1349</v>
      </c>
    </row>
    <row r="19" spans="1:2" x14ac:dyDescent="0.25">
      <c r="A19" s="62" t="s">
        <v>1350</v>
      </c>
      <c r="B19" s="62" t="s">
        <v>1351</v>
      </c>
    </row>
    <row r="20" spans="1:2" x14ac:dyDescent="0.25">
      <c r="A20" s="62" t="s">
        <v>1352</v>
      </c>
      <c r="B20" s="62" t="s">
        <v>1353</v>
      </c>
    </row>
    <row r="21" spans="1:2" x14ac:dyDescent="0.25">
      <c r="A21" s="62" t="s">
        <v>1354</v>
      </c>
      <c r="B21" s="62" t="s">
        <v>1355</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B3C1FF37-FAEA-430F-81A0-5BEA0F7AA300}">
  <ds:schemaRefs>
    <ds:schemaRef ds:uri="http://purl.org/dc/dcmitype/"/>
    <ds:schemaRef ds:uri="http://purl.org/dc/elements/1.1/"/>
    <ds:schemaRef ds:uri="http://www.w3.org/XML/1998/namespace"/>
    <ds:schemaRef ds:uri="1761cb37-c33f-42c7-9eeb-6f00cca254d3"/>
    <ds:schemaRef ds:uri="http://schemas.microsoft.com/office/infopath/2007/PartnerControls"/>
    <ds:schemaRef ds:uri="http://schemas.microsoft.com/office/2006/documentManagement/types"/>
    <ds:schemaRef ds:uri="http://schemas.openxmlformats.org/package/2006/metadata/core-properties"/>
    <ds:schemaRef ds:uri="6bdf28ae-65c4-4f6e-bc50-9bbd2c60ae30"/>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'Avízo - vratka'!Print_Area</vt:lpstr>
      <vt:lpstr>'Avízo - výnosy'!Print_Area</vt:lpstr>
      <vt:lpstr>Doklady!Print_Area</vt:lpstr>
      <vt:lpstr>Príjmy!Print_Area</vt:lpstr>
      <vt:lpstr>Príklady!Print_Area</vt:lpstr>
      <vt:lpstr>Skratky!Print_Area</vt:lpstr>
      <vt:lpstr>Spolu!Print_Area</vt:lpstr>
      <vt:lpstr>Usmernenie!Print_Area</vt:lpstr>
      <vt:lpstr>Doklady!Print_Titles</vt:lpstr>
      <vt:lpstr>Príklady!Print_Titles</vt:lpstr>
      <vt:lpstr>Spolu!Print_Titles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Zuzana Žecová</cp:lastModifiedBy>
  <cp:revision/>
  <cp:lastPrinted>2026-03-16T06:03:17Z</cp:lastPrinted>
  <dcterms:created xsi:type="dcterms:W3CDTF">2017-02-20T06:20:12Z</dcterms:created>
  <dcterms:modified xsi:type="dcterms:W3CDTF">2026-03-29T10:42:30Z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