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Z:\JARI\moje veci\osobné vecičky\EplusJ\Slovenský veslársky zväz\SVZ 2025\Vyúčtovanie Ministerstvo\Final_ministerstvo\"/>
    </mc:Choice>
  </mc:AlternateContent>
  <xr:revisionPtr revIDLastSave="0" documentId="13_ncr:1_{EA553CBB-A581-4CB3-BEA7-BD3C8C1C159E}" xr6:coauthVersionLast="36" xr6:coauthVersionMax="47" xr10:uidLastSave="{00000000-0000-0000-0000-000000000000}"/>
  <bookViews>
    <workbookView xWindow="0" yWindow="0" windowWidth="28800" windowHeight="12105"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<sst xmlns="http://schemas.openxmlformats.org/spreadsheetml/2006/main" count="7897" uniqueCount="3804">
  <si>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</si>
  <si>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</si>
  <si>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</si>
  <si>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</si>
  <si>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</si>
  <si>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</si>
  <si>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</si>
  <si>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</si>
  <si>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</si>
  <si>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</si>
  <si>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</si>
  <si>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</si>
  <si>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</si>
  <si>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</si>
  <si>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</si>
  <si>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</si>
  <si>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</si>
  <si>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</si>
  <si>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</si>
  <si>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</si>
  <si>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</si>
  <si>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</si>
  <si>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</si>
  <si>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</si>
  <si>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</si>
  <si>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</si>
  <si>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</si>
  <si>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</si>
  <si>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</si>
  <si>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</si>
  <si>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</si>
  <si>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</si>
  <si>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</si>
  <si>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</si>
  <si>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</si>
  <si>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</si>
  <si>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</si>
  <si>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</si>
  <si>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</si>
  <si>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</si>
  <si>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</si>
  <si>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</si>
  <si>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</si>
  <si>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</si>
  <si>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</si>
  <si>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</si>
  <si>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</si>
  <si>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</si>
  <si>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</si>
  <si>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</si>
  <si>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</si>
  <si>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</si>
  <si>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</si>
  <si>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</si>
  <si>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</si>
  <si>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</si>
  <si>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</si>
  <si>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</si>
  <si>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</si>
  <si>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</si>
  <si>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</si>
  <si>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</si>
  <si>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</si>
  <si>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</si>
  <si>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</si>
  <si>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</si>
  <si>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</si>
  <si>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</si>
  <si>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</si>
  <si>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</si>
  <si>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</si>
  <si>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</si>
  <si>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</si>
  <si>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</si>
  <si>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</si>
  <si>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</si>
  <si>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</si>
  <si>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</si>
  <si>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</si>
  <si>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</si>
  <si>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</si>
  <si>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</si>
  <si>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</si>
  <si>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</si>
  <si>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</si>
  <si>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</si>
  <si>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</si>
  <si>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</si>
  <si>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</si>
  <si>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</si>
  <si>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</si>
  <si>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</si>
  <si>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</si>
  <si>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</si>
  <si>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</si>
  <si>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</si>
  <si>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</si>
  <si>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</si>
  <si>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</si>
  <si>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</si>
  <si>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</si>
  <si>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</si>
  <si>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</si>
  <si>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</si>
  <si>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</si>
  <si>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</si>
  <si>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</si>
  <si>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</si>
  <si>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</si>
  <si>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</si>
  <si>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</si>
  <si>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</si>
  <si>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</si>
  <si>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</si>
  <si>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</si>
  <si>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</si>
  <si>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</si>
  <si>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</si>
  <si>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</si>
  <si>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</si>
  <si>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</si>
  <si>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</si>
  <si>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</si>
  <si>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</si>
  <si>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</si>
  <si>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</si>
  <si>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</si>
  <si>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</si>
  <si>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</si>
  <si>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</si>
  <si>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</si>
  <si>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</si>
  <si>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</si>
  <si>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</si>
  <si>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</si>
  <si>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</si>
  <si>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</si>
  <si>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</si>
  <si>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</si>
  <si>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</si>
  <si>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</si>
  <si>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</si>
  <si>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</si>
  <si>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</si>
  <si>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</si>
  <si>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</si>
  <si>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</si>
  <si>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</si>
  <si>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</si>
  <si>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</si>
  <si>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</si>
  <si>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</si>
  <si>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</si>
  <si>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</si>
  <si>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</si>
  <si>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</si>
  <si>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</si>
  <si>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</si>
  <si>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</si>
  <si>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</si>
  <si>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</si>
  <si>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</si>
  <si>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</si>
  <si>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</si>
  <si>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</si>
  <si>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</si>
  <si>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</si>
  <si>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</si>
  <si>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</si>
  <si>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</si>
  <si>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</si>
  <si>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</si>
  <si>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</si>
  <si>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</si>
  <si>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</si>
  <si>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</si>
  <si>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</si>
  <si>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</si>
  <si>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</si>
  <si>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</si>
  <si>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</si>
  <si>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</si>
  <si>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</si>
  <si>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</si>
  <si>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</si>
  <si>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</si>
  <si>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</si>
  <si>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</si>
  <si>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</si>
  <si>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</si>
  <si>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</si>
  <si>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</si>
  <si>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</si>
  <si>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</si>
  <si>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</si>
  <si>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</si>
  <si>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</si>
  <si>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</si>
  <si>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</si>
  <si>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</si>
  <si>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</si>
  <si>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</si>
  <si>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</si>
  <si>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</si>
  <si>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</si>
  <si>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</si>
  <si>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</si>
  <si>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</si>
  <si>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</si>
  <si>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</si>
  <si>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</si>
  <si>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</si>
  <si>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</si>
  <si>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</si>
  <si>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</si>
  <si>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</si>
  <si>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</si>
  <si>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</si>
  <si>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</si>
  <si>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</si>
  <si>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</si>
  <si>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</si>
  <si>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</si>
  <si>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</si>
  <si>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</si>
  <si>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</si>
  <si>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</si>
  <si>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</si>
  <si>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</si>
  <si>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</si>
  <si>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</si>
  <si>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</si>
  <si>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</si>
  <si>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</si>
  <si>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</si>
  <si>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</si>
  <si>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</si>
  <si>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</si>
  <si>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</si>
  <si>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</si>
  <si>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</si>
  <si>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</si>
  <si>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</si>
  <si>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</si>
  <si>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</si>
  <si>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</si>
  <si>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</si>
  <si>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</si>
  <si>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</si>
  <si>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</si>
  <si>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</si>
  <si>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</si>
  <si>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</si>
  <si>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</si>
  <si>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</si>
  <si>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</si>
  <si>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</si>
  <si>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</si>
  <si>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</si>
  <si>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</si>
  <si>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</si>
  <si>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</si>
  <si>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</si>
  <si>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</si>
  <si>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</si>
  <si>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</si>
  <si>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</si>
  <si>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</si>
  <si>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</si>
  <si>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</si>
  <si>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</si>
  <si>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</si>
  <si>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</si>
  <si>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</si>
  <si>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</si>
  <si>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</si>
  <si>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</si>
  <si>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</si>
  <si>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</si>
  <si>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</si>
  <si>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</si>
  <si>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</si>
  <si>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</si>
  <si>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</si>
  <si>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</si>
  <si>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</si>
  <si>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</si>
  <si>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</si>
  <si>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</si>
  <si>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</si>
  <si>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</si>
  <si>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</si>
  <si>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</si>
  <si>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</si>
  <si>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</si>
  <si>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</si>
  <si>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</si>
  <si>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</si>
  <si>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</si>
  <si>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</si>
  <si>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</si>
  <si>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</si>
  <si>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</si>
  <si>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</si>
  <si>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</si>
  <si>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</si>
  <si>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</si>
  <si>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</si>
  <si>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</si>
  <si>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</si>
  <si>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</si>
  <si>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</si>
  <si>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</si>
  <si>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</si>
  <si>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</si>
  <si>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</si>
  <si>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</si>
  <si>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</si>
  <si>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</si>
  <si>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</si>
  <si>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</si>
  <si>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</si>
  <si>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</si>
  <si>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</si>
  <si>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</si>
  <si>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</si>
  <si>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</si>
  <si>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</si>
  <si>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</si>
  <si>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</si>
  <si>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</si>
  <si>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</si>
  <si>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</si>
  <si>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</si>
  <si>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</si>
  <si>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</si>
  <si>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</si>
  <si>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</si>
  <si>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</si>
  <si>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</si>
  <si>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</si>
  <si>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</si>
  <si>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</si>
  <si>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</si>
  <si>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</si>
  <si>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</si>
  <si>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</si>
  <si>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</si>
  <si>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</si>
  <si>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</si>
  <si>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</si>
  <si>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</si>
  <si>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</si>
  <si>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</si>
  <si>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</si>
  <si>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</si>
  <si>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</si>
  <si>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</si>
  <si>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</si>
  <si>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</si>
  <si>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</si>
  <si>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</si>
  <si>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</si>
  <si>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</si>
  <si>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</si>
  <si>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</si>
  <si>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</si>
  <si>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</si>
  <si>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</si>
  <si>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</si>
  <si>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</si>
  <si>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</si>
  <si>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</si>
  <si>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</si>
  <si>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</si>
  <si>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</si>
  <si>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</si>
  <si>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</si>
  <si>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</si>
  <si>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</si>
  <si>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</si>
  <si>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</si>
  <si>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</si>
  <si>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</si>
  <si>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</si>
  <si>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</si>
  <si>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</si>
  <si>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</si>
  <si>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</si>
  <si>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</si>
  <si>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</si>
  <si>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</si>
  <si>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</si>
  <si>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</si>
  <si>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</si>
  <si>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</si>
  <si>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</si>
  <si>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</si>
  <si>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</si>
  <si>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</si>
  <si>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</si>
  <si>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</si>
  <si>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</si>
  <si>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</si>
  <si>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</si>
  <si>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</si>
  <si>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</si>
  <si>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</si>
  <si>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</si>
  <si>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</si>
  <si>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</si>
  <si>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</si>
  <si>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</si>
  <si>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</si>
  <si>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</si>
  <si>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</si>
  <si>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</si>
  <si>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</si>
  <si>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</si>
  <si>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</si>
  <si>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</si>
  <si>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</si>
  <si>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</si>
  <si>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</si>
  <si>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</si>
  <si>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</si>
  <si>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</si>
  <si>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</si>
  <si>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</si>
  <si>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</si>
  <si>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</si>
  <si>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</si>
  <si>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</si>
  <si>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</si>
  <si>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</si>
  <si>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</si>
  <si>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</si>
  <si>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</si>
  <si>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</si>
  <si>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</si>
  <si>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</si>
  <si>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</si>
  <si>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</si>
  <si>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</si>
  <si>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</si>
  <si>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</si>
  <si>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</si>
  <si>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</si>
  <si>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</si>
  <si>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</si>
  <si>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</si>
  <si>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</si>
  <si>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</si>
  <si>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</si>
  <si>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</si>
  <si>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</si>
  <si>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</si>
  <si>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</si>
  <si>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</si>
  <si>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</si>
  <si>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</si>
  <si>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</si>
  <si>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</si>
  <si>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</si>
  <si>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</si>
  <si>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</si>
  <si>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</si>
  <si>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</si>
  <si>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</si>
  <si>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</si>
  <si>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</si>
  <si>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</si>
  <si>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</si>
  <si>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</si>
  <si>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</si>
  <si>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</si>
  <si>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</si>
  <si>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</si>
  <si>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</si>
  <si>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</si>
  <si>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</si>
  <si>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</si>
  <si>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</si>
  <si>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</si>
  <si>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</si>
  <si>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</si>
  <si>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</si>
  <si>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</si>
  <si>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</si>
  <si>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</si>
  <si>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</si>
  <si>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</si>
  <si>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</si>
  <si>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</si>
  <si>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</si>
  <si>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</si>
  <si>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</si>
  <si>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</si>
  <si>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</si>
  <si>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</si>
  <si>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</si>
  <si>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</si>
  <si>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</si>
  <si>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</si>
  <si>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</si>
  <si>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</si>
  <si>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</si>
  <si>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</si>
  <si>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</si>
  <si>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</si>
  <si>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</si>
  <si>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</si>
  <si>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</si>
  <si>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</si>
  <si>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</si>
  <si>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</si>
  <si>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</si>
  <si>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</si>
  <si>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</si>
  <si>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</si>
  <si>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</si>
  <si>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</si>
  <si>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</si>
  <si>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</si>
  <si>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</si>
  <si>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</si>
  <si>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</si>
  <si>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</si>
  <si>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</si>
  <si>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</si>
  <si>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</si>
  <si>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</si>
  <si>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</si>
  <si>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</si>
  <si>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</si>
  <si>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</si>
  <si>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</si>
  <si>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</si>
  <si>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</si>
  <si>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</si>
  <si>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</si>
  <si>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</si>
  <si>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</si>
  <si>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</si>
  <si>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</si>
  <si>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</si>
  <si>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</si>
  <si>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</si>
  <si>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</si>
  <si>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</si>
  <si>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</si>
  <si>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</si>
  <si>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</si>
  <si>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</si>
  <si>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</si>
  <si>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</si>
  <si>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</si>
  <si>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</si>
  <si>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</si>
  <si>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</si>
  <si>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</si>
  <si>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</si>
  <si>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</si>
  <si>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</si>
  <si>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</si>
  <si>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</si>
  <si>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</si>
  <si>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</si>
  <si>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</si>
  <si>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</si>
  <si>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</si>
  <si>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</si>
  <si>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</si>
  <si>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</si>
  <si>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</si>
  <si>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</si>
  <si>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</si>
  <si>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</si>
  <si>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</si>
  <si>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</si>
  <si>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</si>
  <si>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</si>
  <si>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</si>
  <si>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</si>
  <si>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</si>
  <si>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</si>
  <si>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</si>
  <si>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</si>
  <si>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</si>
  <si>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</si>
  <si>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</si>
  <si>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</si>
  <si>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</si>
  <si>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</si>
  <si>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</si>
  <si>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</si>
  <si>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</si>
  <si>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</si>
  <si>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</si>
  <si>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</si>
  <si>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</si>
  <si>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</si>
  <si>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</si>
  <si>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</si>
  <si>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</si>
  <si>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</si>
  <si>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</si>
  <si>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</si>
  <si>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</si>
  <si>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</si>
  <si>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</si>
  <si>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</si>
  <si>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</si>
  <si>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</si>
  <si>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</si>
  <si>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</si>
  <si>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</si>
  <si>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</si>
  <si>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</si>
  <si>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</si>
  <si>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</si>
  <si>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</si>
  <si>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</si>
  <si>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</si>
  <si>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</si>
  <si>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</si>
  <si>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</si>
  <si>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</si>
  <si>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</si>
  <si>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</si>
  <si>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</si>
  <si>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</si>
  <si>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</si>
  <si>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</si>
  <si>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</si>
  <si>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</si>
  <si>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</si>
  <si>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</si>
  <si>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</si>
  <si>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</si>
  <si>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</si>
  <si>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</si>
  <si>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</si>
  <si>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</si>
  <si>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</si>
  <si>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</si>
  <si>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</si>
  <si>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</si>
  <si>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</si>
  <si>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</si>
  <si>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</si>
  <si>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</si>
  <si>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</si>
  <si>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</si>
  <si>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</si>
  <si>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</si>
  <si>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</si>
  <si>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</si>
  <si>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</si>
  <si>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</si>
  <si>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</si>
  <si>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</si>
  <si>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</si>
  <si>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</si>
  <si>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</si>
  <si>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</si>
  <si>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</si>
  <si>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</si>
  <si>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</si>
  <si>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</si>
  <si>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</si>
  <si>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</si>
  <si>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</si>
  <si>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</si>
  <si>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</si>
  <si>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</si>
  <si>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</si>
  <si>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</si>
  <si>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</si>
  <si>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</si>
  <si>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</si>
  <si>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</si>
  <si>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</si>
  <si>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</si>
  <si>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</si>
  <si>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</si>
  <si>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</si>
  <si>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</si>
  <si>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</si>
  <si>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</si>
  <si>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</si>
  <si>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</si>
  <si>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</si>
  <si>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</si>
  <si>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</si>
  <si>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</si>
  <si>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</si>
  <si>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</si>
  <si>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</si>
  <si>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</si>
  <si>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</si>
  <si>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</si>
  <si>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</si>
  <si>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</si>
  <si>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</si>
  <si>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</si>
  <si>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</si>
  <si>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</si>
  <si>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</si>
  <si>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</si>
  <si>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</si>
  <si>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</si>
  <si>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</si>
  <si>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</si>
  <si>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</si>
  <si>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</si>
  <si>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</si>
  <si>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</si>
  <si>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</si>
  <si>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</si>
  <si>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</si>
  <si>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</si>
  <si>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</si>
  <si>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</si>
  <si>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</si>
  <si>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</si>
  <si>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</si>
  <si>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</si>
  <si>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</si>
  <si>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</si>
  <si>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</si>
  <si>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</si>
  <si>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</si>
  <si>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</si>
  <si>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</si>
  <si>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</si>
  <si>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</si>
  <si>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</si>
  <si>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</si>
  <si>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</si>
  <si>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</si>
  <si>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</si>
  <si>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</si>
  <si>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</si>
  <si>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</si>
  <si>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</si>
  <si>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</si>
  <si>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</si>
  <si>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</si>
  <si>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</si>
  <si>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</si>
  <si>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</si>
  <si>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</si>
  <si>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</si>
  <si>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</si>
  <si>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</si>
  <si>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</si>
  <si>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</si>
  <si>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</si>
  <si>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</si>
  <si>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</si>
  <si>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</si>
  <si>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</si>
  <si>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</si>
  <si>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</si>
  <si>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</si>
  <si>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</si>
  <si>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</si>
  <si>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</si>
  <si>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</si>
  <si>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</si>
  <si>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</si>
  <si>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</si>
  <si>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</si>
  <si>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</si>
  <si>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</si>
  <si>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</si>
  <si>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</si>
  <si>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</si>
  <si>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</si>
  <si>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</si>
  <si>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</si>
  <si>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</si>
  <si>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</si>
  <si>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</si>
  <si>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</si>
  <si>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</si>
  <si>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</si>
  <si>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</si>
  <si>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</si>
  <si>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</si>
  <si>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</si>
  <si>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</si>
  <si>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</si>
  <si>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</si>
  <si>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</si>
  <si>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</si>
  <si>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</si>
  <si>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</si>
  <si>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</si>
  <si>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</si>
  <si>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</si>
  <si>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</si>
  <si>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</si>
  <si>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</si>
  <si>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</si>
  <si>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</si>
  <si>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</si>
  <si>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</si>
  <si>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</si>
  <si>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</si>
  <si>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</si>
  <si>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</si>
  <si>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</si>
  <si>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</si>
  <si>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</si>
  <si>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</si>
  <si>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</si>
  <si>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</si>
  <si>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</si>
  <si>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</si>
  <si>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</si>
  <si>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</si>
  <si>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</si>
  <si>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</si>
  <si>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</si>
  <si>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</si>
  <si>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</si>
  <si>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</si>
  <si>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</si>
  <si>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</si>
  <si>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</si>
  <si>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</si>
  <si>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</si>
  <si>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</si>
  <si>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</si>
  <si>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</si>
  <si>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</si>
  <si>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</si>
  <si>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</si>
  <si>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</si>
  <si>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</si>
  <si>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</si>
  <si>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</si>
  <si>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</si>
  <si>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</si>
  <si>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</si>
  <si>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</si>
  <si>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</si>
  <si>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</si>
  <si>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</si>
  <si>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</si>
  <si>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</si>
  <si>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</si>
  <si>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</si>
  <si>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</si>
  <si>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</si>
  <si>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</si>
  <si>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</si>
  <si>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</si>
  <si>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</si>
  <si>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</si>
  <si>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</si>
  <si>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</si>
  <si>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</si>
  <si>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</si>
  <si>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</si>
  <si>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</si>
  <si>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</si>
  <si>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</si>
  <si>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</si>
  <si>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</si>
  <si>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</si>
  <si>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</si>
  <si>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</si>
  <si>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</si>
  <si>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</si>
  <si>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</si>
  <si>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</si>
  <si>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</si>
  <si>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</si>
  <si>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</si>
  <si>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</si>
  <si>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</si>
  <si>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</si>
  <si>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</si>
  <si>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</si>
  <si>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</si>
  <si>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</si>
  <si>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</si>
  <si>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</si>
  <si>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</si>
  <si>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</si>
  <si>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</si>
  <si>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</si>
  <si>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</si>
  <si>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</si>
  <si>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</si>
  <si>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</si>
  <si>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</si>
  <si>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</si>
  <si>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</si>
  <si>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</si>
  <si>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</si>
  <si>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</si>
  <si>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</si>
  <si>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</si>
  <si>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</si>
  <si>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</si>
  <si>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</si>
  <si>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</si>
  <si>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</si>
  <si>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</si>
  <si>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</si>
  <si>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</si>
  <si>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</si>
  <si>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</si>
  <si>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</si>
  <si>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</si>
  <si>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</si>
  <si>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</si>
  <si>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</si>
  <si>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</si>
  <si>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</si>
  <si>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</si>
  <si>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</si>
  <si>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</si>
  <si>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</si>
  <si>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</si>
  <si>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</si>
  <si>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</si>
  <si>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</si>
  <si>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</si>
  <si>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</si>
  <si>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</si>
  <si>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</si>
  <si>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</si>
  <si>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</si>
  <si>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</si>
  <si>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</si>
  <si>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</si>
  <si>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</si>
  <si>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</si>
  <si>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</si>
  <si>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</si>
  <si>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</si>
  <si>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</si>
  <si>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</si>
  <si>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</si>
  <si>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</si>
  <si>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</si>
  <si>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</si>
  <si>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</si>
  <si>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</si>
  <si>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</si>
  <si>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</si>
  <si>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</si>
  <si>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</si>
  <si>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</si>
  <si>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</si>
  <si>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</si>
  <si>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</si>
  <si>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</si>
  <si>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</si>
  <si>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</si>
  <si>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</si>
  <si>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</si>
  <si>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</si>
  <si>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</si>
  <si>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</si>
  <si>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</si>
  <si>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</si>
  <si>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</si>
  <si>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</si>
  <si>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</si>
  <si>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</si>
  <si>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</si>
  <si>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</si>
  <si>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</si>
  <si>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</si>
  <si>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</si>
  <si>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</si>
  <si>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</si>
  <si>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</si>
  <si>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</si>
  <si>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</si>
  <si>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</si>
  <si>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</si>
  <si>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</si>
  <si>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</si>
  <si>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</si>
  <si>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</si>
  <si>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</si>
  <si>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</si>
  <si>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</si>
  <si>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</si>
  <si>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</si>
  <si>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</si>
  <si>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</si>
  <si>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</si>
  <si>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</si>
  <si>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</si>
  <si>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</si>
  <si>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</si>
  <si>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</si>
  <si>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</si>
  <si>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</si>
  <si>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</si>
  <si>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</si>
  <si>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</si>
  <si>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</si>
  <si>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</si>
  <si>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</si>
  <si>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</si>
  <si>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</si>
  <si>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</si>
  <si>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</si>
  <si>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</si>
  <si>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</si>
  <si>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</si>
  <si>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</si>
  <si>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</si>
  <si>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</si>
  <si>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</si>
  <si>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</si>
  <si>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</si>
  <si>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</si>
  <si>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</si>
  <si>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</si>
  <si>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</si>
  <si>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</si>
  <si>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</si>
  <si>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</si>
  <si>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</si>
  <si>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</si>
  <si>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</si>
  <si>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</si>
  <si>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</si>
  <si>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</si>
  <si>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</si>
  <si>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</si>
  <si>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</si>
  <si>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</si>
  <si>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</si>
  <si>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</si>
  <si>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</si>
  <si>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</si>
  <si>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</si>
  <si>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</si>
  <si>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</si>
  <si>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</si>
  <si>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</si>
  <si>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</si>
  <si>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</si>
  <si>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</si>
  <si>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</si>
  <si>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</si>
  <si>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</si>
  <si>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</si>
  <si>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</si>
  <si>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</si>
  <si>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</si>
  <si>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</si>
  <si>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</si>
  <si>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</si>
  <si>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</si>
  <si>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</si>
  <si>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</si>
  <si>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</si>
  <si>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</si>
  <si>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</si>
  <si>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</si>
  <si>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</si>
  <si>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</si>
  <si>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</si>
  <si>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</si>
  <si>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</si>
  <si>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</si>
  <si>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</si>
  <si>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</si>
  <si>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</si>
  <si>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</si>
  <si>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</si>
  <si>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</si>
  <si>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</si>
  <si>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</si>
  <si>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</si>
  <si>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</si>
  <si>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</si>
  <si>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</si>
  <si>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</si>
  <si>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</si>
  <si>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</si>
  <si>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</si>
  <si>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</si>
  <si>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</si>
  <si>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</si>
  <si>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</si>
  <si>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</si>
  <si>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</si>
  <si>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</si>
  <si>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</si>
  <si>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</si>
  <si>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</si>
  <si>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</si>
  <si>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</si>
  <si>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</si>
  <si>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</si>
  <si>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</si>
  <si>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</si>
  <si>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</si>
  <si>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</si>
  <si>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</si>
  <si>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</si>
  <si>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</si>
  <si>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</si>
  <si>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</si>
  <si>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</si>
  <si>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</si>
  <si>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</si>
  <si>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</si>
  <si>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</si>
  <si>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</si>
  <si>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</si>
  <si>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</si>
  <si>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</si>
  <si>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</si>
  <si>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</si>
  <si>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</si>
  <si>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</si>
  <si>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</si>
  <si>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</si>
  <si>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</si>
  <si>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</si>
  <si>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</si>
  <si>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</si>
  <si>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</si>
  <si>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</si>
  <si>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</si>
  <si>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</si>
  <si>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</si>
  <si>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</si>
  <si>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</si>
  <si>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</si>
  <si>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</si>
  <si>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</si>
  <si>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</si>
  <si>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</si>
  <si>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</si>
  <si>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</si>
  <si>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</si>
  <si>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</si>
  <si>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</si>
  <si>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</si>
  <si>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</si>
  <si>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</si>
  <si>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</si>
  <si>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</si>
  <si>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</si>
  <si>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</si>
  <si>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</si>
  <si>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</si>
  <si>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</si>
  <si>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</si>
  <si>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</si>
  <si>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</si>
  <si>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</si>
  <si>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</si>
  <si>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</si>
  <si>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</si>
  <si>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</si>
  <si>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</si>
  <si>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</si>
  <si>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</si>
  <si>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</si>
  <si>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</si>
  <si>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</si>
  <si>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</si>
  <si>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</si>
  <si>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</si>
  <si>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</si>
  <si>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</si>
  <si>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</si>
  <si>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</si>
  <si>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</si>
  <si>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</si>
  <si>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</si>
  <si>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</si>
  <si>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</si>
  <si>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</si>
  <si>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</si>
  <si>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</si>
  <si>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</si>
  <si>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</si>
  <si>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</si>
  <si>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</si>
  <si>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</si>
  <si>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</si>
  <si>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</si>
  <si>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</si>
  <si>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</si>
  <si>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</si>
  <si>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</si>
  <si>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</si>
  <si>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</si>
  <si>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</si>
  <si>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</si>
  <si>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</si>
  <si>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</si>
  <si>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</si>
  <si>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</si>
  <si>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</si>
  <si>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</si>
  <si>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</si>
  <si>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</si>
  <si>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</si>
  <si>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</si>
  <si>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</si>
  <si>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</si>
  <si>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</si>
  <si>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</si>
  <si>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</si>
  <si>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</si>
  <si>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</si>
  <si>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</si>
  <si>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</si>
  <si>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</si>
  <si>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</si>
  <si>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</si>
  <si>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</si>
  <si>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</si>
  <si>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</si>
  <si>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</si>
  <si>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</si>
  <si>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</si>
  <si>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</si>
  <si>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</si>
  <si>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</si>
  <si>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</si>
  <si>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</si>
  <si>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</si>
  <si>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</si>
  <si>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</si>
  <si>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</si>
  <si>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</si>
  <si>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</si>
  <si>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</si>
  <si>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</si>
  <si>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</si>
  <si>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</si>
  <si>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</si>
  <si>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</si>
  <si>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</si>
  <si>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</si>
  <si>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</si>
  <si>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</si>
  <si>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</si>
  <si>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</si>
  <si>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</si>
  <si>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</si>
  <si>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</si>
  <si>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</si>
  <si>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</si>
  <si>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</si>
  <si>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</si>
  <si>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</si>
  <si>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</si>
  <si>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</si>
  <si>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</si>
  <si>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</si>
  <si>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</si>
  <si>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</si>
  <si>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</si>
  <si>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</si>
  <si>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</si>
  <si>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</si>
  <si>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</si>
  <si>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</si>
  <si>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</si>
  <si>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</si>
  <si>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</si>
  <si>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</si>
  <si>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</si>
  <si>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</si>
  <si>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</si>
  <si>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</si>
  <si>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</si>
  <si>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</si>
  <si>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</si>
  <si>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</si>
  <si>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</si>
  <si>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</si>
  <si>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</si>
  <si>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</si>
  <si>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</si>
  <si>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</si>
  <si>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</si>
  <si>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</si>
  <si>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</si>
  <si>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</si>
  <si>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</si>
  <si>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</si>
  <si>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</si>
  <si>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</si>
  <si>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</si>
  <si>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</si>
  <si>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</si>
  <si>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</si>
  <si>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</si>
  <si>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</si>
  <si>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</si>
  <si>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</si>
  <si>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</si>
  <si>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</si>
  <si>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</si>
  <si>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</si>
  <si>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</si>
  <si>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</si>
  <si>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</si>
  <si>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</si>
  <si>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</si>
  <si>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</si>
  <si>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</si>
  <si>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</si>
  <si>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</si>
  <si>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</si>
  <si>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</si>
  <si>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</si>
  <si>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</si>
  <si>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</si>
  <si>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</si>
  <si>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</si>
  <si>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</si>
  <si>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</si>
  <si>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</si>
  <si>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</si>
  <si>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</si>
  <si>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</si>
  <si>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</si>
  <si>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</si>
  <si>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</si>
  <si>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</si>
  <si>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</si>
  <si>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</si>
  <si>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</si>
  <si>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</si>
  <si>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</si>
  <si>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</si>
  <si>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</si>
  <si>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</si>
  <si>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</si>
  <si>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</si>
  <si>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</si>
  <si>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</si>
  <si>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</si>
  <si>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</si>
  <si>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</si>
  <si>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</si>
  <si>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</si>
  <si>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</si>
  <si>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</si>
  <si>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</si>
  <si>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</si>
  <si>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</si>
  <si>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</si>
  <si>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</si>
  <si>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</si>
  <si>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</si>
  <si>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</si>
  <si>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</si>
  <si>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</si>
  <si>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</si>
  <si>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</si>
  <si>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</si>
  <si>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</si>
  <si>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</si>
  <si>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</si>
  <si>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</si>
  <si>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</si>
  <si>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</si>
  <si>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</si>
  <si>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</si>
  <si>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</si>
  <si>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</si>
  <si>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</si>
  <si>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</si>
  <si>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</si>
  <si>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</si>
  <si>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</si>
  <si>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</si>
  <si>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</si>
  <si>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</si>
  <si>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</si>
  <si>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</si>
  <si>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</si>
  <si>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</si>
  <si>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</si>
  <si>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</si>
  <si>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</si>
  <si>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</si>
  <si>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</si>
  <si>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</si>
  <si>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</si>
  <si>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</si>
  <si>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</si>
  <si>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</si>
  <si>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</si>
  <si>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</si>
  <si>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</si>
  <si>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</si>
  <si>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</si>
  <si>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</si>
  <si>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</si>
  <si>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</si>
  <si>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</si>
  <si>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</si>
  <si>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</si>
  <si>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</si>
  <si>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</si>
  <si>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</si>
  <si>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</si>
  <si>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</si>
  <si>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</si>
  <si>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</si>
  <si>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</si>
  <si>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</si>
  <si>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</si>
  <si>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</si>
  <si>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</si>
  <si>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</si>
  <si>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</si>
  <si>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</si>
  <si>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</si>
  <si>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</si>
  <si>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</si>
  <si>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</si>
  <si>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</si>
  <si>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</si>
  <si>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</si>
  <si>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</si>
  <si>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</si>
  <si>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</si>
  <si>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</si>
  <si>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</si>
  <si>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</si>
  <si>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</si>
  <si>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</si>
  <si>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</si>
  <si>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</si>
  <si>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</si>
  <si>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</si>
  <si>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</si>
  <si>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</si>
  <si>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</si>
  <si>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</si>
  <si>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</si>
  <si>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</si>
  <si>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</si>
  <si>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</si>
  <si>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</si>
  <si>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</si>
  <si>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</si>
  <si>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</si>
  <si>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</si>
  <si>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</si>
  <si>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</si>
  <si>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</si>
  <si>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</si>
  <si>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</si>
  <si>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</si>
  <si>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</si>
  <si>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</si>
  <si>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</si>
  <si>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</si>
  <si>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</si>
  <si>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</si>
  <si>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</si>
  <si>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</si>
  <si>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</si>
  <si>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</si>
  <si>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</si>
  <si>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</si>
  <si>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</si>
  <si>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</si>
  <si>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</si>
  <si>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</si>
  <si>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</si>
  <si>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</si>
  <si>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</si>
  <si>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</si>
  <si>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</si>
  <si>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</si>
  <si>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</si>
  <si>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</si>
  <si>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</si>
  <si>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</si>
  <si>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</si>
  <si>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</si>
  <si>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</si>
  <si>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</si>
  <si>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</si>
  <si>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</si>
  <si>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</si>
  <si>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</si>
  <si>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</si>
  <si>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</si>
  <si>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</si>
  <si>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</si>
  <si>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</si>
  <si>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</si>
  <si>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</si>
  <si>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</si>
  <si>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</si>
  <si>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</si>
  <si>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</si>
  <si>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</si>
  <si>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</si>
  <si>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</si>
  <si>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</si>
  <si>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</si>
  <si>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</si>
  <si>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</si>
  <si>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</si>
  <si>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</si>
  <si>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</si>
  <si>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</si>
  <si>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</si>
  <si>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</si>
  <si>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</si>
  <si>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</si>
  <si>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</si>
  <si>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</si>
  <si>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</si>
  <si>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</si>
  <si>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</si>
  <si>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</si>
  <si>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</si>
  <si>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</si>
  <si>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</si>
  <si>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</si>
  <si>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</si>
  <si>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</si>
  <si>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</si>
  <si>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</si>
  <si>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</si>
  <si>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</si>
  <si>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</si>
  <si>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</si>
  <si>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</si>
  <si>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</si>
  <si>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</si>
  <si>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</si>
  <si>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</si>
  <si>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</si>
  <si>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</si>
  <si>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</si>
  <si>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</si>
  <si>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</si>
  <si>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</si>
  <si>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</si>
  <si>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</si>
  <si>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</si>
  <si>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</si>
  <si>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</si>
  <si>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</si>
  <si>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</si>
  <si>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</si>
  <si>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</si>
  <si>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</si>
  <si>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</si>
  <si>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</si>
  <si>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</si>
  <si>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</si>
  <si>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</si>
  <si>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</si>
  <si>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</si>
  <si>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</si>
  <si>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</si>
  <si>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</si>
  <si>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</si>
  <si>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</si>
  <si>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</si>
  <si>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</si>
  <si>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</si>
  <si>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</si>
  <si>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</si>
  <si>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</si>
  <si>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</si>
  <si>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</si>
  <si>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</si>
  <si>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</si>
  <si>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</si>
  <si>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</si>
  <si>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</si>
  <si>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</si>
  <si>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</si>
  <si>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</si>
  <si>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</si>
  <si>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</si>
  <si>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</si>
  <si>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</si>
  <si>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</si>
  <si>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</si>
  <si>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</si>
  <si>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</si>
  <si>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</si>
  <si>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</si>
  <si>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</si>
  <si>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</si>
  <si>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</si>
  <si>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</si>
  <si>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</si>
  <si>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</si>
  <si>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</si>
  <si>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</si>
  <si>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</si>
  <si>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</si>
  <si>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</si>
  <si>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</si>
  <si>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</si>
  <si>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</si>
  <si>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</si>
  <si>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</si>
  <si>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</si>
  <si>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</si>
  <si>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</si>
  <si>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</si>
  <si>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</si>
  <si>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</si>
  <si>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</si>
  <si>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</si>
  <si>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</si>
  <si>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</si>
  <si>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</si>
  <si>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</si>
  <si>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</si>
  <si>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</si>
  <si>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</si>
  <si>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</si>
  <si>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</si>
  <si>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</si>
  <si>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</si>
  <si>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</si>
  <si>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</si>
  <si>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</si>
  <si>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</si>
  <si>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</si>
  <si>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</si>
  <si>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</si>
  <si>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</si>
  <si>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</si>
  <si>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</si>
  <si>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</si>
  <si>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</si>
  <si>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</si>
  <si>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</si>
  <si>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</si>
  <si>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</si>
  <si>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</si>
  <si>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</si>
  <si>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</si>
  <si>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</si>
  <si>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</si>
  <si>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</si>
  <si>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</si>
  <si>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</si>
  <si>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</si>
  <si>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</si>
  <si>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</si>
  <si>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</si>
  <si>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</si>
  <si>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</si>
  <si>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</si>
  <si>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</si>
  <si>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</si>
  <si>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</si>
  <si>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</si>
  <si>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</si>
  <si>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</si>
  <si>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</si>
  <si>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</si>
  <si>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</si>
  <si>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</si>
  <si>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</si>
  <si>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</si>
  <si>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</si>
  <si>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</si>
  <si>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</si>
  <si>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</si>
  <si>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</si>
  <si>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</si>
  <si>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</si>
  <si>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</si>
  <si>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</si>
  <si>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</si>
  <si>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</si>
  <si>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</si>
  <si>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</si>
  <si>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</si>
  <si>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</si>
  <si>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</si>
  <si>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</si>
  <si>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</si>
  <si>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</si>
  <si>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</si>
  <si>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</si>
  <si>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</si>
  <si>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</si>
  <si>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</si>
  <si>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</si>
  <si>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</si>
  <si>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</si>
  <si>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</si>
  <si>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</si>
  <si>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</si>
  <si>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</si>
  <si>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</si>
  <si>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</si>
  <si>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</si>
  <si>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</si>
  <si>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</si>
  <si>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</si>
  <si>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</si>
  <si>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</si>
  <si>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</si>
  <si>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</si>
  <si>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</si>
  <si>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</si>
  <si>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</si>
  <si>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</si>
  <si>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</si>
  <si>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</si>
  <si>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</si>
  <si>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</si>
  <si>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</si>
  <si>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</si>
  <si>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</si>
  <si>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</si>
  <si>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</si>
  <si>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</si>
  <si>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</si>
  <si>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</si>
  <si>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</si>
  <si>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</si>
  <si>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</si>
  <si>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</si>
  <si>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</si>
  <si>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</si>
  <si>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</si>
  <si>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</si>
  <si>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</si>
  <si>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</si>
  <si>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</si>
  <si>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</si>
  <si>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</si>
  <si>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</si>
  <si>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</si>
  <si>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</si>
  <si>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</si>
  <si>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</si>
  <si>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</si>
  <si>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</si>
  <si>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</si>
  <si>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</si>
  <si>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</si>
  <si>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</si>
  <si>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</si>
  <si>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</si>
  <si>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</si>
  <si>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</si>
  <si>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</si>
  <si>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</si>
  <si>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</si>
  <si>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</si>
  <si>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</si>
  <si>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</si>
  <si>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</si>
  <si>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</si>
  <si>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</si>
  <si>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</si>
  <si>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</si>
  <si>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</si>
  <si>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</si>
  <si>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</si>
  <si>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</si>
  <si>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</si>
  <si>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</si>
  <si>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</si>
  <si>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</si>
  <si>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</si>
  <si>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</si>
  <si>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</si>
  <si>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</si>
  <si>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</si>
  <si>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</si>
  <si>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</si>
  <si>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</si>
  <si>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</si>
  <si>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</si>
  <si>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</si>
  <si>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</si>
  <si>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</si>
  <si>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</si>
  <si>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</si>
  <si>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</si>
  <si>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</si>
  <si>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</si>
  <si>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</si>
  <si>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</si>
  <si>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</si>
  <si>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</si>
  <si>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</si>
  <si>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</si>
  <si>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</si>
  <si>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</si>
  <si>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</si>
  <si>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</si>
  <si>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</si>
  <si>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</si>
  <si>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</si>
  <si>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</si>
  <si>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</si>
  <si>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</si>
  <si>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</si>
  <si>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</si>
  <si>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</si>
  <si>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</si>
  <si>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</si>
  <si>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</si>
  <si>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</si>
  <si>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</si>
  <si>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</si>
  <si>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</si>
  <si>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</si>
  <si>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</si>
  <si>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</si>
  <si>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</si>
  <si>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</si>
  <si>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</si>
  <si>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</si>
  <si>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</si>
  <si>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</si>
  <si>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</si>
  <si>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</si>
  <si>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</si>
  <si>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</si>
  <si>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</si>
  <si>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</si>
  <si>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</si>
  <si>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</si>
  <si>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</si>
  <si>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</si>
  <si>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</si>
  <si>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</si>
  <si>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</si>
  <si>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</si>
  <si>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</si>
  <si>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</si>
  <si>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</si>
  <si>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</si>
  <si>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</si>
  <si>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</si>
  <si>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</si>
  <si>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</si>
  <si>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</si>
  <si>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</si>
  <si>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</si>
  <si>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</si>
  <si>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</si>
  <si>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</si>
  <si>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</si>
  <si>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</si>
  <si>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</si>
  <si>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</si>
  <si>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</si>
  <si>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</si>
  <si>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</si>
  <si>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</si>
  <si>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</si>
  <si>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</si>
  <si>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</si>
  <si>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</si>
  <si>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</si>
  <si>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</si>
  <si>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</si>
  <si>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</si>
  <si>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</si>
  <si>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</si>
  <si>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</si>
  <si>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</si>
  <si>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</si>
  <si>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</si>
  <si>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</si>
  <si>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</si>
  <si>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</si>
  <si>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</si>
  <si>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</si>
  <si>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</si>
  <si>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</si>
  <si>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</si>
  <si>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</si>
  <si>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</si>
  <si>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</si>
  <si>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</si>
  <si>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</si>
  <si>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</si>
  <si>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</si>
  <si>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</si>
  <si>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</si>
  <si>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</si>
  <si>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</si>
  <si>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</si>
  <si>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</si>
  <si>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</si>
  <si>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</si>
  <si>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</si>
  <si>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</si>
  <si>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</si>
  <si>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</si>
  <si>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</si>
  <si>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</si>
  <si>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</si>
  <si>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</si>
  <si>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</si>
  <si>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</si>
  <si>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</si>
  <si>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</si>
  <si>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</si>
  <si>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</si>
  <si>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</si>
  <si>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</si>
  <si>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</si>
  <si>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</si>
  <si>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</si>
  <si>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</si>
  <si>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</si>
  <si>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</si>
  <si>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</si>
  <si>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</si>
  <si>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</si>
  <si>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</si>
  <si>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</si>
  <si>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</si>
  <si>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</si>
  <si>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</si>
  <si>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</si>
  <si>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</si>
  <si>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</si>
  <si>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</si>
  <si>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</si>
  <si>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</si>
  <si>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</si>
  <si>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</si>
  <si>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</si>
  <si>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</si>
  <si>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</si>
  <si>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</si>
  <si>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</si>
  <si>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</si>
  <si>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</si>
  <si>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</si>
  <si>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</si>
  <si>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</si>
  <si>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</si>
  <si>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</si>
  <si>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</si>
  <si>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</si>
  <si>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</si>
  <si>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</si>
  <si>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</si>
  <si>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</si>
  <si>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</si>
  <si>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</si>
  <si>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</si>
  <si>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</si>
  <si>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</si>
  <si>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</si>
  <si>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</si>
  <si>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</si>
  <si>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</si>
  <si>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</si>
  <si>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</si>
  <si>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</si>
  <si>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</si>
  <si>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</si>
  <si>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</si>
  <si>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</si>
  <si>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</si>
  <si>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</si>
  <si>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</si>
  <si>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</si>
  <si>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</si>
  <si>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</si>
  <si>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</si>
  <si>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</si>
  <si>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</si>
  <si>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</si>
  <si>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</si>
  <si>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</si>
  <si>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</si>
  <si>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</si>
  <si>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</si>
  <si>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</si>
  <si>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</si>
  <si>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</si>
  <si>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</si>
  <si>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</si>
  <si>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</si>
  <si>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</si>
  <si>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</si>
  <si>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</si>
  <si>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</si>
  <si>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</si>
  <si>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</si>
  <si>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</si>
  <si>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</si>
  <si>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</si>
  <si>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</si>
  <si>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</si>
  <si>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</si>
  <si>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</si>
  <si>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</si>
  <si>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</si>
  <si>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</si>
  <si>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</si>
  <si>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</si>
  <si>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</si>
  <si>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</si>
  <si>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</si>
  <si>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</si>
  <si>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</si>
  <si>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</si>
  <si>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</si>
  <si>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</si>
  <si>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</si>
  <si>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</si>
  <si>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</si>
  <si>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</si>
  <si>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</si>
  <si>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</si>
  <si>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</si>
  <si>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</si>
  <si>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</si>
  <si>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</si>
  <si>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</si>
  <si>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</si>
  <si>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</si>
  <si>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</si>
  <si>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</si>
  <si>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</si>
  <si>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</si>
  <si>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</si>
  <si>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</si>
  <si>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</si>
  <si>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</si>
  <si>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</si>
  <si>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</si>
  <si>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</si>
  <si>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</si>
  <si>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</si>
  <si>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</si>
  <si>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</si>
  <si>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</si>
  <si>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</si>
  <si>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</si>
  <si>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</si>
  <si>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</si>
  <si>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</si>
  <si>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</si>
  <si>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</si>
  <si>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</si>
  <si>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</si>
  <si>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</si>
  <si>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</si>
  <si>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</si>
  <si>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</si>
  <si>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</si>
  <si>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</si>
  <si>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</si>
  <si>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</si>
  <si>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</si>
  <si>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</si>
  <si>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</si>
  <si>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</si>
  <si>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</si>
  <si>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</si>
  <si>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</si>
  <si>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</si>
  <si>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</si>
  <si>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</si>
  <si>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</si>
  <si>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</si>
  <si>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</si>
  <si>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</si>
  <si>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</si>
  <si>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</si>
  <si>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</si>
  <si>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</si>
  <si>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</si>
  <si>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</si>
  <si>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</si>
  <si>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</si>
  <si>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</si>
  <si>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</si>
  <si>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</si>
  <si>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</si>
  <si>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</si>
  <si>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</si>
  <si>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</si>
  <si>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</si>
  <si>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</si>
  <si>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</si>
  <si>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</si>
  <si>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</si>
  <si>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</si>
  <si>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</si>
  <si>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</si>
  <si>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</si>
  <si>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</si>
  <si>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</si>
  <si>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</si>
  <si>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</si>
  <si>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</si>
  <si>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</si>
  <si>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</si>
  <si>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</si>
  <si>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</si>
  <si>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</si>
  <si>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</si>
  <si>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</si>
  <si>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</si>
  <si>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</si>
  <si>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</si>
  <si>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</si>
  <si>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</si>
  <si>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</si>
  <si>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</si>
  <si>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</si>
  <si>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</si>
  <si>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</si>
  <si>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</si>
  <si>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</si>
  <si>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</si>
  <si>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</si>
  <si>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</si>
  <si>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</si>
  <si>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</si>
  <si>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</si>
  <si>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</si>
  <si>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</si>
  <si>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</si>
  <si>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</si>
  <si>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</si>
  <si>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</si>
  <si>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</si>
  <si>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</si>
  <si>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</si>
  <si>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</si>
  <si>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</si>
  <si>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</si>
  <si>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</si>
  <si>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</si>
  <si>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</si>
  <si>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</si>
  <si>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</si>
  <si>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</si>
  <si>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</si>
  <si>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</si>
  <si>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</si>
  <si>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</si>
  <si>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</si>
  <si>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</si>
  <si>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</si>
  <si>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</si>
  <si>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</si>
  <si>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</si>
  <si>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</si>
  <si>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</si>
  <si>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</si>
  <si>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</si>
  <si>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</si>
  <si>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</si>
  <si>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</si>
  <si>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</si>
  <si>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</si>
  <si>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</si>
  <si>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</si>
  <si>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</si>
  <si>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</si>
  <si>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</si>
  <si>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</si>
  <si>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</si>
  <si>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</si>
  <si>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</si>
  <si>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</si>
  <si>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</si>
  <si>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</si>
  <si>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</si>
  <si>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</si>
  <si>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</si>
  <si>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</si>
  <si>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</si>
  <si>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</si>
  <si>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</si>
  <si>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</si>
  <si>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</si>
  <si>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</si>
  <si>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</si>
  <si>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</si>
  <si>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</si>
  <si>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</si>
  <si>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</si>
  <si>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</si>
  <si>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</si>
  <si>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</si>
  <si>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</si>
  <si>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</si>
  <si>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</si>
  <si>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</si>
  <si>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</si>
  <si>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</si>
  <si>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</si>
  <si>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</si>
  <si>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</si>
  <si>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</si>
  <si>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</si>
  <si>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</si>
  <si>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</si>
  <si>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</si>
  <si>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</si>
  <si>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</si>
  <si>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</si>
  <si>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</si>
  <si>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</si>
  <si>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</si>
  <si>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</si>
  <si>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</si>
  <si>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</si>
  <si>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</si>
  <si>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</si>
  <si>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</si>
  <si>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</si>
  <si>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</si>
  <si>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</si>
  <si>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</si>
  <si>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</si>
  <si>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</si>
  <si>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</si>
  <si>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</si>
  <si>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</si>
  <si>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</si>
  <si>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</si>
  <si>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</si>
  <si>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</si>
  <si>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</si>
  <si>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</si>
  <si>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</si>
  <si>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</si>
  <si>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</si>
  <si>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</si>
  <si>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</si>
  <si>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</si>
  <si>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</si>
  <si>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</si>
  <si>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</si>
  <si>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</si>
  <si>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</si>
  <si>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</si>
  <si>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</si>
  <si>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</si>
  <si>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</si>
  <si>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</si>
  <si>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</si>
  <si>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</si>
  <si>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</si>
  <si>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</si>
  <si>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</si>
  <si>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</si>
  <si>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</si>
  <si>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</si>
  <si>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</si>
  <si>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</si>
  <si>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</si>
  <si>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</si>
  <si>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</si>
  <si>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</si>
  <si>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</si>
  <si>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</si>
  <si>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</si>
  <si>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</si>
  <si>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</si>
  <si>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</si>
  <si>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</si>
  <si>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</si>
  <si>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</si>
  <si>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</si>
  <si>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</si>
  <si>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</si>
  <si>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</si>
  <si>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</si>
  <si>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</si>
  <si>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</si>
  <si>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</si>
  <si>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</si>
  <si>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</si>
  <si>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</si>
  <si>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</si>
  <si>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</si>
  <si>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</si>
  <si>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</si>
  <si>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</si>
  <si>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</si>
  <si>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</si>
  <si>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</si>
  <si>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</si>
  <si>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</si>
  <si>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</si>
  <si>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</si>
  <si>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</si>
  <si>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</si>
  <si>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</si>
  <si>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</si>
  <si>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</si>
  <si>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</si>
  <si>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</si>
  <si>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</si>
  <si>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</si>
  <si>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</si>
  <si>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</si>
  <si>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</si>
  <si>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</si>
  <si>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</si>
  <si>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</si>
  <si>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</si>
  <si>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</si>
  <si>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</si>
  <si>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</si>
  <si>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</si>
  <si>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</si>
  <si>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</si>
  <si>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</si>
  <si>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</si>
  <si>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</si>
  <si>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</si>
  <si>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</si>
  <si>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</si>
  <si>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</si>
  <si>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</si>
  <si>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</si>
  <si>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</si>
  <si>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</si>
  <si>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</si>
  <si>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</si>
  <si>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</si>
  <si>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</si>
  <si>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</si>
  <si>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</si>
  <si>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</si>
  <si>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</si>
  <si>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</si>
  <si>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</si>
  <si>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</si>
  <si>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</si>
  <si>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</si>
  <si>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</si>
  <si>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</si>
  <si>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</si>
  <si>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</si>
  <si>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</si>
  <si>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</si>
  <si>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</si>
  <si>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</si>
  <si>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</si>
  <si>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</si>
  <si>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</si>
  <si>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</si>
  <si>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</si>
  <si>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</si>
  <si>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</si>
  <si>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</si>
  <si>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</si>
  <si>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</si>
  <si>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</si>
  <si>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</si>
  <si>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</si>
  <si>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</si>
  <si>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</si>
  <si>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</si>
  <si>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</si>
  <si>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</si>
  <si>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</si>
  <si>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</si>
  <si>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</si>
  <si>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</si>
  <si>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</si>
  <si>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</si>
  <si>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</si>
  <si>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</si>
  <si>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</si>
  <si>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</si>
  <si>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</si>
  <si>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</si>
  <si>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</si>
  <si>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</si>
  <si>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</si>
  <si>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</si>
  <si>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</si>
  <si>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</si>
  <si>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</si>
  <si>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</si>
  <si>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</si>
  <si>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</si>
  <si>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</si>
  <si>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</si>
  <si>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</si>
  <si>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</si>
  <si>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</si>
  <si>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</si>
  <si>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</si>
  <si>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</si>
  <si>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</si>
  <si>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</si>
  <si>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</si>
  <si>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</si>
  <si>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</si>
  <si>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</si>
  <si>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</si>
  <si>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</si>
  <si>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</si>
  <si>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</si>
  <si>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</si>
  <si>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</si>
  <si>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</si>
  <si>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</si>
  <si>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</si>
  <si>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</si>
  <si>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</si>
  <si>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</si>
  <si>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</si>
  <si>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</si>
  <si>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</si>
  <si>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</si>
  <si>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</si>
  <si>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</si>
  <si>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</si>
  <si>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</si>
  <si>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</si>
  <si>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</si>
  <si>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</si>
  <si>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</si>
  <si>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</si>
  <si>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</si>
  <si>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</si>
  <si>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</si>
  <si>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</si>
  <si>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</si>
  <si>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</si>
  <si>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</si>
  <si>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</si>
  <si>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</si>
  <si>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</si>
  <si>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</si>
  <si>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</si>
  <si>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</si>
  <si>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</si>
  <si>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</si>
  <si>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</si>
  <si>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</si>
  <si>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</si>
  <si>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</si>
  <si>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</si>
  <si>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</si>
  <si>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</si>
  <si>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</si>
  <si>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</si>
  <si>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</si>
  <si>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</si>
  <si>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</si>
  <si>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</si>
  <si>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</si>
  <si>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</si>
  <si>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</si>
  <si>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</si>
  <si>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</si>
  <si>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</si>
  <si>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</si>
  <si>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</si>
  <si>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</si>
  <si>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</si>
  <si>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</si>
  <si>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</si>
  <si>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</si>
  <si>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</si>
  <si>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</si>
  <si>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</si>
  <si>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</si>
  <si>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</si>
  <si>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</si>
  <si>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</si>
  <si>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</si>
  <si>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</si>
  <si>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</si>
  <si>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</si>
  <si>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</si>
  <si>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</si>
  <si>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</si>
  <si>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</si>
  <si>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</si>
  <si>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</si>
  <si>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</si>
  <si>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</si>
  <si>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</si>
  <si>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</si>
  <si>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</si>
  <si>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</si>
  <si>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</si>
  <si>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</si>
  <si>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</si>
  <si>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</si>
  <si>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</si>
  <si>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</si>
  <si>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</si>
  <si>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</si>
  <si>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</si>
  <si>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</si>
  <si>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</si>
  <si>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</si>
  <si>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</si>
  <si>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</si>
  <si>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</si>
  <si>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</si>
  <si>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</si>
  <si>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</si>
  <si>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</si>
  <si>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</si>
  <si>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</si>
  <si>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</si>
  <si>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</si>
  <si>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</si>
  <si>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</si>
  <si>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</si>
  <si>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</si>
  <si>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</si>
  <si>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</si>
  <si>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</si>
  <si>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</si>
  <si>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</si>
  <si>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</si>
  <si>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</si>
  <si>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</si>
  <si>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</si>
  <si>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</si>
  <si>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</si>
  <si>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</si>
  <si>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</si>
  <si>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</si>
  <si>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</si>
  <si>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</si>
  <si>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</si>
  <si>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</si>
  <si>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</si>
  <si>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</si>
  <si>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</si>
  <si>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</si>
  <si>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</si>
  <si>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</si>
  <si>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</si>
  <si>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</si>
  <si>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</si>
  <si>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</si>
  <si>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</si>
  <si>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</si>
  <si>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</si>
  <si>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</si>
  <si>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</si>
  <si>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</si>
  <si>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</si>
  <si>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</si>
  <si>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</si>
  <si>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</si>
  <si>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</si>
  <si>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</si>
  <si>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</si>
  <si>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</si>
  <si>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</si>
  <si>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</si>
  <si>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</si>
  <si>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</si>
  <si>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</si>
  <si>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</si>
  <si>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</si>
  <si>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</si>
  <si>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</si>
  <si>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</si>
  <si>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</si>
  <si>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</si>
  <si>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</si>
  <si>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</si>
  <si>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</si>
  <si>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</si>
  <si>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</si>
  <si>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</si>
  <si>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</si>
  <si>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</si>
  <si>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</si>
  <si>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</si>
  <si>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</si>
  <si>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</si>
  <si>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</si>
  <si>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</si>
  <si>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</si>
  <si>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</si>
  <si>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</si>
  <si>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</si>
  <si>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</si>
  <si>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</si>
  <si>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</si>
  <si>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</si>
  <si>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</si>
  <si>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</si>
  <si>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</si>
  <si>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</si>
  <si>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</si>
  <si>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</si>
  <si>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</si>
  <si>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</si>
  <si>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</si>
  <si>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</si>
  <si>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</si>
  <si>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</si>
  <si>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</si>
  <si>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</si>
  <si>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</si>
  <si>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</si>
  <si>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</si>
  <si>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</si>
  <si>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</si>
  <si>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</si>
  <si>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</si>
  <si>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</si>
  <si>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</si>
  <si>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</si>
  <si>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</si>
  <si>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</si>
  <si>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</si>
  <si>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</si>
  <si>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</si>
  <si>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</si>
  <si>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</si>
  <si>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</si>
  <si>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</si>
  <si>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</si>
  <si>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</si>
  <si>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</si>
  <si>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</si>
  <si>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</si>
  <si>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</si>
  <si>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</si>
  <si>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</si>
  <si>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</si>
  <si>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</si>
  <si>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</si>
  <si>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</si>
  <si>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</si>
  <si>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</si>
  <si>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</si>
  <si>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</si>
  <si>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</si>
  <si>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</si>
  <si>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</si>
  <si>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</si>
  <si>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</si>
  <si>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</si>
  <si>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</si>
  <si>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</si>
  <si>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</si>
  <si>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</si>
  <si>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</si>
  <si>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</si>
  <si>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</si>
  <si>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</si>
  <si>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</si>
  <si>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</si>
  <si>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</si>
  <si>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</si>
  <si>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</si>
  <si>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</si>
  <si>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</si>
  <si>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</si>
  <si>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</si>
  <si>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</si>
  <si>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</si>
  <si>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</si>
  <si>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</si>
  <si>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</si>
  <si>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</si>
  <si>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</si>
  <si>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</si>
  <si>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</si>
  <si>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</si>
  <si>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</si>
  <si>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</si>
  <si>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</si>
  <si>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</si>
  <si>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</si>
  <si>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</si>
  <si>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</si>
  <si>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</si>
  <si>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</si>
  <si>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</si>
  <si>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</si>
  <si>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</si>
  <si>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</si>
  <si>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</si>
  <si>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</si>
  <si>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</si>
  <si>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</si>
  <si>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</si>
  <si>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</si>
  <si>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</si>
  <si>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</si>
  <si>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</si>
  <si>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</si>
  <si>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</si>
  <si>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</si>
  <si>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</si>
  <si>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</si>
  <si>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</si>
  <si>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</si>
  <si>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</si>
  <si>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</si>
  <si>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</si>
  <si>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</si>
  <si>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</si>
  <si>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</si>
  <si>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</si>
  <si>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</si>
  <si>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</si>
  <si>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</si>
  <si>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</si>
  <si>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</si>
  <si>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</si>
  <si>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</si>
  <si>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</si>
  <si>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</si>
  <si>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</si>
  <si>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</si>
  <si>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</si>
  <si>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</si>
  <si>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</si>
  <si>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</si>
  <si>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</si>
  <si>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</si>
  <si>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</si>
  <si>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</si>
  <si>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</si>
  <si>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</si>
  <si>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</si>
  <si>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</si>
  <si>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</si>
  <si>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</si>
  <si>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</si>
  <si>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</si>
  <si>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</si>
  <si>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</si>
  <si>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</si>
  <si>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</si>
  <si>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</si>
  <si>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</si>
  <si>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</si>
  <si>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</si>
  <si>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</si>
  <si>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</si>
  <si>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</si>
  <si>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</si>
  <si>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</si>
  <si>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</si>
  <si>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</si>
  <si>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</si>
  <si>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</si>
  <si>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</si>
  <si>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</si>
  <si>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</si>
  <si>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</si>
  <si>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</si>
  <si>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</si>
  <si>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</si>
  <si>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</si>
  <si>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</si>
  <si>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</si>
  <si>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</si>
  <si>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</si>
  <si>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</si>
  <si>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</si>
  <si>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</si>
  <si>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</si>
  <si>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</si>
  <si>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</si>
  <si>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</si>
  <si>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</si>
  <si>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</si>
  <si>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</si>
  <si>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</si>
  <si>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</si>
  <si>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</si>
  <si>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</si>
  <si>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</si>
  <si>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</si>
  <si>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</si>
  <si>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</si>
  <si>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</si>
  <si>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</si>
  <si>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</si>
  <si>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</si>
  <si>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</si>
  <si>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</si>
  <si>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</si>
  <si>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</si>
  <si>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</si>
  <si>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</si>
  <si>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</si>
  <si>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</si>
  <si>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</si>
  <si>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</si>
  <si>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</si>
  <si>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</si>
  <si>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</si>
  <si>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</si>
  <si>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</si>
  <si>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</si>
  <si>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</si>
  <si>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</si>
  <si>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</si>
  <si>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</si>
  <si>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</si>
  <si>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</si>
  <si>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</si>
  <si>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</si>
  <si>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</si>
  <si>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</si>
  <si>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</si>
  <si>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</si>
  <si>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</si>
  <si>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</si>
  <si>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</si>
  <si>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</si>
  <si>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</si>
  <si>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</si>
  <si>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</si>
  <si>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</si>
  <si>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</si>
  <si>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</si>
  <si>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</si>
  <si>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</si>
  <si>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</si>
  <si>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</si>
  <si>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</si>
  <si>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</si>
  <si>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</si>
  <si>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</si>
  <si>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</si>
  <si>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</si>
  <si>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</si>
  <si>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</si>
  <si>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</si>
  <si>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</si>
  <si>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</si>
  <si>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</si>
  <si>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</si>
  <si>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</si>
  <si>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</si>
  <si>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</si>
  <si>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</si>
  <si>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</si>
  <si>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</si>
  <si>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</si>
  <si>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</si>
  <si>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</si>
  <si>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</si>
  <si>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</si>
  <si>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</si>
  <si>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</si>
  <si>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</si>
  <si>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</si>
  <si>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</si>
  <si>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</si>
  <si>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</si>
  <si>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</si>
  <si>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</si>
  <si>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</si>
  <si>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</si>
  <si>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</si>
  <si>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</si>
  <si>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</si>
  <si>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</si>
  <si>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</si>
  <si>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</si>
  <si>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</si>
  <si>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</si>
  <si>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</si>
  <si>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</si>
  <si>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</si>
  <si>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</si>
  <si>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</si>
  <si>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</si>
  <si>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</si>
  <si>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</si>
  <si>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</si>
  <si>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</si>
  <si>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</si>
  <si>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</si>
  <si>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</si>
  <si>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</si>
  <si>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</si>
  <si>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</si>
  <si>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</si>
  <si>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</si>
  <si>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</si>
  <si>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</si>
  <si>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</si>
  <si>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</si>
  <si>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</si>
  <si>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</si>
  <si>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</si>
  <si>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</si>
  <si>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</si>
  <si>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</si>
  <si>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</si>
  <si>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</si>
  <si>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</si>
  <si>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</si>
  <si>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</si>
  <si>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</si>
  <si>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</si>
  <si>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</si>
  <si>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</si>
  <si>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</si>
  <si>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</si>
  <si>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</si>
  <si>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</si>
  <si>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</si>
  <si>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</si>
  <si>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</si>
  <si>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</si>
  <si>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</si>
  <si>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</si>
  <si>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</si>
  <si>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</si>
  <si>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</si>
  <si>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</si>
  <si>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</si>
  <si>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</si>
  <si>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</si>
  <si>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</si>
  <si>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</si>
  <si>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</si>
  <si>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</si>
  <si>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</si>
  <si>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</si>
  <si>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</si>
  <si>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</si>
  <si>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</si>
  <si>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</si>
  <si>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</si>
  <si>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</si>
  <si>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</si>
  <si>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</si>
  <si>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</si>
  <si>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</si>
  <si>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</si>
  <si>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</si>
  <si>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</si>
  <si>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</si>
  <si>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</si>
  <si>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</si>
  <si>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</si>
  <si>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</si>
  <si>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</si>
  <si>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</si>
  <si>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</si>
  <si>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</si>
  <si>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</si>
  <si>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</si>
  <si>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</si>
  <si>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</si>
  <si>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</si>
  <si>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</si>
  <si>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</si>
  <si>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</si>
  <si>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</si>
  <si>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</si>
  <si>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</si>
  <si>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</si>
  <si>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</si>
  <si>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</si>
  <si>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</si>
  <si>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veslovanie - bežné transfery</t>
  </si>
  <si>
    <t>25FD/13</t>
  </si>
  <si>
    <t>vedenie účtovníctva 3/2025</t>
  </si>
  <si>
    <t>44513925</t>
  </si>
  <si>
    <t>OFFICE MOUSE s.r.o.</t>
  </si>
  <si>
    <t>25OZ/014</t>
  </si>
  <si>
    <t>25014</t>
  </si>
  <si>
    <t>refundácia nákladov - občerstvenie - zasadnutie PSVZ /27.3.2025/</t>
  </si>
  <si>
    <t>Oto Gažovič</t>
  </si>
  <si>
    <t>VUB4</t>
  </si>
  <si>
    <t>VUB0040032</t>
  </si>
  <si>
    <t>31320155</t>
  </si>
  <si>
    <t>VÚB, a.s.</t>
  </si>
  <si>
    <t>25PK/05</t>
  </si>
  <si>
    <t>419</t>
  </si>
  <si>
    <t>platba kartou - občerstvenie PSVZ 29.4.2025</t>
  </si>
  <si>
    <t>Hegma s.r.o.</t>
  </si>
  <si>
    <t>25FD/16</t>
  </si>
  <si>
    <t>250100015</t>
  </si>
  <si>
    <t>vedenie účtovníctva 4/2025</t>
  </si>
  <si>
    <t>M4</t>
  </si>
  <si>
    <t>Hrubá mzda vyplatené osobám (zamestnancom) vrátane odvodov zamestnávateľa zamestnancov 
počet fyzických osôb 1 z toho 1 DoPČ 
obdobie:4/2025</t>
  </si>
  <si>
    <t>osoba 1</t>
  </si>
  <si>
    <t>25OZ/020</t>
  </si>
  <si>
    <t>6107390586</t>
  </si>
  <si>
    <t>poistné PZP - príves BA564YG</t>
  </si>
  <si>
    <t>Wustenrot poisťovňa a.s.</t>
  </si>
  <si>
    <t>25OZ/021</t>
  </si>
  <si>
    <t>25021</t>
  </si>
  <si>
    <t>refundácia nákladov - poštovné</t>
  </si>
  <si>
    <t>Mihalíková Stanislava</t>
  </si>
  <si>
    <t>25PK/06</t>
  </si>
  <si>
    <t>2506</t>
  </si>
  <si>
    <t>platba kartou - visiace zámky 2ks</t>
  </si>
  <si>
    <t>48070025</t>
  </si>
  <si>
    <t>Ing. Peter Varsányi</t>
  </si>
  <si>
    <t>25OZ/036</t>
  </si>
  <si>
    <t>250360</t>
  </si>
  <si>
    <t xml:space="preserve">4.3.2025  4.4.2025  29.4.2025        </t>
  </si>
  <si>
    <t>refundácia nákladov -  poštovné, príspevok na tel., cestovné</t>
  </si>
  <si>
    <t>25OZ/037</t>
  </si>
  <si>
    <t>25037</t>
  </si>
  <si>
    <t xml:space="preserve">7.1.2025  20.1.2025   31.1.2025       5.2.2025  11.2.2025   21.2.2025   27.2.2025      18.3.2025        </t>
  </si>
  <si>
    <t>refundácia nákladov - doplnky výživy 3-5/2025</t>
  </si>
  <si>
    <t>Viktor Jurga</t>
  </si>
  <si>
    <t>25ZF/06</t>
  </si>
  <si>
    <t>674</t>
  </si>
  <si>
    <t>ubytovanie 3 dni - 5 osôb</t>
  </si>
  <si>
    <t>Višja strokovna šola za gostinstvo, velnes in turizem Bled</t>
  </si>
  <si>
    <t>25OZ/038</t>
  </si>
  <si>
    <t>25038</t>
  </si>
  <si>
    <t xml:space="preserve">9.4.2025  14.4.2025  16.4.2025        </t>
  </si>
  <si>
    <t>refundácia nákladov - Medzinárodná regata Croatia open (Viktor Jurga) - ubytovanie, strava, PHM</t>
  </si>
  <si>
    <t>Veslársky klub Sĺňava Piešťany</t>
  </si>
  <si>
    <t>25OZ/039</t>
  </si>
  <si>
    <t>25039</t>
  </si>
  <si>
    <t xml:space="preserve">22.4.2025  13.5.2025      </t>
  </si>
  <si>
    <t>refundácia nákladov - oprava lode, klubové tričká, štartovné</t>
  </si>
  <si>
    <t>Veslársky klub Šintava</t>
  </si>
  <si>
    <t>25OZ/040</t>
  </si>
  <si>
    <t>25040</t>
  </si>
  <si>
    <t xml:space="preserve">25.2.2025  16.3.2025  10.4.2025      </t>
  </si>
  <si>
    <t>refundácia nákladov - štartovné, oprava lode, materiál, cestovné</t>
  </si>
  <si>
    <t>25FD/21</t>
  </si>
  <si>
    <t>202510915</t>
  </si>
  <si>
    <t>štartovné - Medzinárodná regata Bled 2025</t>
  </si>
  <si>
    <t>Rowing Slovenia</t>
  </si>
  <si>
    <t>25OZ/041</t>
  </si>
  <si>
    <t>20250424</t>
  </si>
  <si>
    <t>EUROW Internationale Ruderregatta - strava</t>
  </si>
  <si>
    <t>WSV Ottensheim</t>
  </si>
  <si>
    <t>25FD/22</t>
  </si>
  <si>
    <t>250437</t>
  </si>
  <si>
    <t>oprava prívesného vozíka BL537YP</t>
  </si>
  <si>
    <t>AD AUTO, s.r.o.</t>
  </si>
  <si>
    <t>25PK/10</t>
  </si>
  <si>
    <t>2510</t>
  </si>
  <si>
    <t>platba kartou - zasadnutie Predsedníctva SVZ - občerstvenie</t>
  </si>
  <si>
    <t>ŽiWell Lodenica, s.r.o.</t>
  </si>
  <si>
    <t>VUB5</t>
  </si>
  <si>
    <t>VUB0050044</t>
  </si>
  <si>
    <t>25PK/11</t>
  </si>
  <si>
    <t>206</t>
  </si>
  <si>
    <t>platba kartou - zasadnutie P-SVZ - občerstvenie</t>
  </si>
  <si>
    <t>44411669</t>
  </si>
  <si>
    <t>CAFÉ LIVE STYLE, s. r. o.</t>
  </si>
  <si>
    <t>M5</t>
  </si>
  <si>
    <t>Hrubá mzda vyplatené osobám (zamestnancom) vrátane odvodov zamestnávateľa zamestnancov 
počet fyzických osôb 1 z toho 1 DoPČ 
obdobie:5/2025</t>
  </si>
  <si>
    <t>25FD/25</t>
  </si>
  <si>
    <t>3202500181</t>
  </si>
  <si>
    <t>tlač plagátov a štítkov na medaile M-SR</t>
  </si>
  <si>
    <t>FaxCopy a.s.</t>
  </si>
  <si>
    <t>25FD/24</t>
  </si>
  <si>
    <t>0182025</t>
  </si>
  <si>
    <t>Informačný systém - modul Top tím</t>
  </si>
  <si>
    <t>Mgr. Ľubomír Striežovský</t>
  </si>
  <si>
    <t>25FD/26</t>
  </si>
  <si>
    <t>3202500198</t>
  </si>
  <si>
    <t>tričká 20 ks OH Nádeje</t>
  </si>
  <si>
    <t>35729040</t>
  </si>
  <si>
    <t>25PK/12</t>
  </si>
  <si>
    <t>2512</t>
  </si>
  <si>
    <t>platba kartou - občerstvenie - príprava pretekov OH Nádeje</t>
  </si>
  <si>
    <t>Majster Pekár s.r.o.</t>
  </si>
  <si>
    <t>25FD/27</t>
  </si>
  <si>
    <t>0022025</t>
  </si>
  <si>
    <t>prenájom lode Empacher 16.5.-30.7.2025</t>
  </si>
  <si>
    <t>RV Wiking Linz</t>
  </si>
  <si>
    <t>25OZ/043</t>
  </si>
  <si>
    <t>25043</t>
  </si>
  <si>
    <t xml:space="preserve">12.5.2025  4.6.2025  9.6.2025      </t>
  </si>
  <si>
    <t>refundácia nákladov -  poštovné, príspevok na tel., medaile M-SR, diaľ.známka BL537YP</t>
  </si>
  <si>
    <t>refundácia nákladov -   medaile M-SR</t>
  </si>
  <si>
    <t>25ZF/11</t>
  </si>
  <si>
    <t>939250405</t>
  </si>
  <si>
    <t>prenájom toaletných kabín 19.-21.6.2025</t>
  </si>
  <si>
    <t>36383074</t>
  </si>
  <si>
    <t>TOI TOI &amp; DIXI, s.r.o.</t>
  </si>
  <si>
    <t>25ZF/10</t>
  </si>
  <si>
    <t>ubytovanie MS U23, Poznaň</t>
  </si>
  <si>
    <t>Fundacja Wielkopolskie Wioślarstwo</t>
  </si>
  <si>
    <t xml:space="preserve"> 25PK/14</t>
  </si>
  <si>
    <t>2514</t>
  </si>
  <si>
    <t>platba kartou - poštovné</t>
  </si>
  <si>
    <t>Slovenská pošta a.s.</t>
  </si>
  <si>
    <t>25PK/13</t>
  </si>
  <si>
    <t>2513</t>
  </si>
  <si>
    <t>platba kartou - zámok</t>
  </si>
  <si>
    <t>VUB6</t>
  </si>
  <si>
    <t>VUB0060017</t>
  </si>
  <si>
    <t>M6</t>
  </si>
  <si>
    <t>Hrubá mzda vyplatené osobám (zamestnancom) vrátane odvodov zamestnávateľa zamestnancov 
počet fyzických osôb 1 z toho 1 DoPČ 
obdobie:6/2025</t>
  </si>
  <si>
    <t>25FD/40</t>
  </si>
  <si>
    <t>2720257</t>
  </si>
  <si>
    <t xml:space="preserve">ubytovanie 5 osôb 3.-6.7.2025 - M-ČR </t>
  </si>
  <si>
    <t>Forstová Pavla</t>
  </si>
  <si>
    <t>25FD/37</t>
  </si>
  <si>
    <t>2025022</t>
  </si>
  <si>
    <t>živý prenos a ozvučenie podujatia - OH Slovakia 2025</t>
  </si>
  <si>
    <t>GameTime s.r.o.</t>
  </si>
  <si>
    <t>25FD/41</t>
  </si>
  <si>
    <t>250947</t>
  </si>
  <si>
    <t>medaile - OH Nádeje 2025</t>
  </si>
  <si>
    <t>46870733</t>
  </si>
  <si>
    <t>MAAD.sk, s.r.o.</t>
  </si>
  <si>
    <t>25FD/42</t>
  </si>
  <si>
    <t>250946</t>
  </si>
  <si>
    <t>ceny - OH Nádeje 2025</t>
  </si>
  <si>
    <t>25FD/43</t>
  </si>
  <si>
    <t>202506059</t>
  </si>
  <si>
    <t>ubytovanie 19.-20.6.2025 - Olympic Hopes 2025 - doplatok</t>
  </si>
  <si>
    <t>35828170</t>
  </si>
  <si>
    <t>Divoká voda, s.r.o.</t>
  </si>
  <si>
    <t>25FD/34</t>
  </si>
  <si>
    <t>072025</t>
  </si>
  <si>
    <t>prenájom veľkokapacitného stanu - OH Nádeje</t>
  </si>
  <si>
    <t>43636110</t>
  </si>
  <si>
    <t>Michal Lukáč</t>
  </si>
  <si>
    <t>25PK/15</t>
  </si>
  <si>
    <t>155363</t>
  </si>
  <si>
    <t>platba kartou - občerstvenie akcia SVZ</t>
  </si>
  <si>
    <t>35849592</t>
  </si>
  <si>
    <t>Medusa Restaurants, a.s.</t>
  </si>
  <si>
    <t>25OZ/049</t>
  </si>
  <si>
    <t>25049</t>
  </si>
  <si>
    <t>refundácia nákladov - doplnky výživy</t>
  </si>
  <si>
    <t>Terézia Grosová</t>
  </si>
  <si>
    <t>25OZ/045</t>
  </si>
  <si>
    <t>25045</t>
  </si>
  <si>
    <t>21.5.2025  25.5.2025   26.5.2025</t>
  </si>
  <si>
    <t>refundácia nákladov - ME juniorov Kruszwica - PHM</t>
  </si>
  <si>
    <t>25OZ/044</t>
  </si>
  <si>
    <t>25044</t>
  </si>
  <si>
    <t xml:space="preserve">         20.3.2025 24.3.2025 8.4.2025  23.4.2025  </t>
  </si>
  <si>
    <t>refundácia nákladov - doplnky výživy 6/2025</t>
  </si>
  <si>
    <t>25OY/042</t>
  </si>
  <si>
    <t>25042</t>
  </si>
  <si>
    <t>cestovné náhrady - prevoz lode Sabaudia-ITA 8.-11.5.2025</t>
  </si>
  <si>
    <t>25OZ/024</t>
  </si>
  <si>
    <t>25024</t>
  </si>
  <si>
    <t>25FD/46</t>
  </si>
  <si>
    <t>3202500182</t>
  </si>
  <si>
    <t>potlač samolepiek a banneru</t>
  </si>
  <si>
    <t>25FD/44</t>
  </si>
  <si>
    <t>3202500221</t>
  </si>
  <si>
    <t>tričká Staff, tlač bulletinov, toner do tlačiarne, pečiatka</t>
  </si>
  <si>
    <t>25FD/45</t>
  </si>
  <si>
    <t>25166</t>
  </si>
  <si>
    <t>nálepky na veslá - 32 ks</t>
  </si>
  <si>
    <t>36256781</t>
  </si>
  <si>
    <t>RE PUBLIC GROUP, s.r.o.</t>
  </si>
  <si>
    <t>25FD/23</t>
  </si>
  <si>
    <t>250100018</t>
  </si>
  <si>
    <t>vedenie účtovníctva 5/2025</t>
  </si>
  <si>
    <t>25FD/39</t>
  </si>
  <si>
    <t>250100023</t>
  </si>
  <si>
    <t>vedenie účtovníctva 6/2025</t>
  </si>
  <si>
    <t>25OZ/047</t>
  </si>
  <si>
    <t>500012</t>
  </si>
  <si>
    <t xml:space="preserve">         27.2.2025 5.3.2025 6.4.2025  16.4.2025  21.4.2025  </t>
  </si>
  <si>
    <t>refundácia nákladov - ubytovanie sústredenie Skradin, cestovné</t>
  </si>
  <si>
    <t xml:space="preserve"> 25OZ/048</t>
  </si>
  <si>
    <t>500016</t>
  </si>
  <si>
    <t xml:space="preserve"> refundácia nákladov - oprava a servis - klubové MV</t>
  </si>
  <si>
    <t>25OZ/046</t>
  </si>
  <si>
    <t>25046</t>
  </si>
  <si>
    <t xml:space="preserve">22.2.2025   27.2.2025   2.3.2025  3.3.2025   4.3.2025   5.3.2025   22.4.2025  </t>
  </si>
  <si>
    <t>refundácia nákladov - sústredenie Skradin - (Viktor Jurga) - štartovné, PHM</t>
  </si>
  <si>
    <t>25OZ/051</t>
  </si>
  <si>
    <t>500014</t>
  </si>
  <si>
    <t>refundácia nákladov - ubytovanie Majstrovstvá ČR</t>
  </si>
  <si>
    <t>25OZ/050</t>
  </si>
  <si>
    <t>500010</t>
  </si>
  <si>
    <t xml:space="preserve">         3.6.2025 1.7.2025 </t>
  </si>
  <si>
    <t>refundácia nákladov - športové oblečenie, cestovné náhrady Majstrovstvá ČR</t>
  </si>
  <si>
    <t>VUB7</t>
  </si>
  <si>
    <t>VUB0070045</t>
  </si>
  <si>
    <t>25FD/48</t>
  </si>
  <si>
    <t>2505397</t>
  </si>
  <si>
    <t>stravovanie MČR 3.-6.7.25 - repre párovka s trénerom</t>
  </si>
  <si>
    <t>VUB8</t>
  </si>
  <si>
    <t>VUB0080003</t>
  </si>
  <si>
    <t>bank.poplatok za prevod CZK</t>
  </si>
  <si>
    <t>25FD/47</t>
  </si>
  <si>
    <t>27072025</t>
  </si>
  <si>
    <t>ubytovanie MS U23 /Poznaň/ - Stračnský</t>
  </si>
  <si>
    <t>25FD/49</t>
  </si>
  <si>
    <t>250100028</t>
  </si>
  <si>
    <t>vedenie účtovníctva 7/2025</t>
  </si>
  <si>
    <t>25OZ/059</t>
  </si>
  <si>
    <t>25059</t>
  </si>
  <si>
    <t>cestovné náhrady - PHM + parkovné - MS U23 Poznaň 21.-27.7.25</t>
  </si>
  <si>
    <t>25OZ/060</t>
  </si>
  <si>
    <t>25060</t>
  </si>
  <si>
    <t>cestovné náhrady - letenky MS U19 Trakai, Litva - Grosová, Strečanský</t>
  </si>
  <si>
    <t>25OZ/061</t>
  </si>
  <si>
    <t>25061</t>
  </si>
  <si>
    <t>27.7.2025   18.7.2025</t>
  </si>
  <si>
    <t>25OZ/058</t>
  </si>
  <si>
    <t>25058</t>
  </si>
  <si>
    <t>10.6.2025   2.7.2025</t>
  </si>
  <si>
    <t>refundácia nákladov -  poštovné, príspevok na tel.</t>
  </si>
  <si>
    <t>25OZ/057</t>
  </si>
  <si>
    <t>25057</t>
  </si>
  <si>
    <t>25FD/50</t>
  </si>
  <si>
    <t>ubytovanie a strava ME U23 Račice - 2 športovci + tréner</t>
  </si>
  <si>
    <t>Národní olympijské centrum</t>
  </si>
  <si>
    <t>25FD/52</t>
  </si>
  <si>
    <t>ubytovanie a strava ME U23 Račice 4.-8.9.2025 - 2 športovci + tréner - doplatok</t>
  </si>
  <si>
    <t>25FD/51</t>
  </si>
  <si>
    <t xml:space="preserve"> tech.zabezpečenie súťaže Olympijských nádejí v termíne 20.-21.6.2025 - čiastoč.úhrada</t>
  </si>
  <si>
    <t>25OZ/065</t>
  </si>
  <si>
    <t xml:space="preserve">17.5.2025   20.5.2025   29.5.2025  16.5.2025   17.7.2025   9.8.2025     </t>
  </si>
  <si>
    <t xml:space="preserve"> refundácia nákladov - štartovné, ubytovanie na súťaži, cestovné náhrady</t>
  </si>
  <si>
    <t>31827586</t>
  </si>
  <si>
    <t>25OZ/066</t>
  </si>
  <si>
    <t xml:space="preserve">22.5.2025   9.6.2025        </t>
  </si>
  <si>
    <t>refundácia nákladov - ubytovanie, štartovné - súťaže</t>
  </si>
  <si>
    <t>25OZ/067</t>
  </si>
  <si>
    <t>25067</t>
  </si>
  <si>
    <t>refundácia nákladov - ubytovanie Jurga MSJ</t>
  </si>
  <si>
    <t>25OZ/068</t>
  </si>
  <si>
    <t>25068</t>
  </si>
  <si>
    <t xml:space="preserve">22.5.2025   18.6.2025        </t>
  </si>
  <si>
    <t>refundácia nákladov - ubytovanie, PHM - Medzinárod.regata Bled</t>
  </si>
  <si>
    <t>25OZ/069</t>
  </si>
  <si>
    <t>25069</t>
  </si>
  <si>
    <t xml:space="preserve">2.8.2025   3.8.2025   10.8.2025  11.8.2025      </t>
  </si>
  <si>
    <t>refundácia nákladov - MSJ Trakai, Litva - diéty, PHM</t>
  </si>
  <si>
    <t>25OZ/070</t>
  </si>
  <si>
    <t xml:space="preserve">9.5.2025   26.5.2025        </t>
  </si>
  <si>
    <t>refundácia nákladov - doplnky výživy 7-9/2025</t>
  </si>
  <si>
    <t>VUB0080034</t>
  </si>
  <si>
    <t>platba kartou - Slovenská pošta</t>
  </si>
  <si>
    <t>36631124</t>
  </si>
  <si>
    <t>25FD/54</t>
  </si>
  <si>
    <t>250100032</t>
  </si>
  <si>
    <t>vedenie účtovníctva 8/2025</t>
  </si>
  <si>
    <t>25OZ/073</t>
  </si>
  <si>
    <t>25073</t>
  </si>
  <si>
    <t xml:space="preserve">cestovné - sústredenie reprezentácie Skradin 22.2.-2.3.2025 </t>
  </si>
  <si>
    <t>Jakub Popelka</t>
  </si>
  <si>
    <t>25OZ/072</t>
  </si>
  <si>
    <t>25072</t>
  </si>
  <si>
    <t>25OZ/071</t>
  </si>
  <si>
    <t xml:space="preserve">8.9.2025   5.9.2025   3.9.2025   21.8.2025  5.8.2025      </t>
  </si>
  <si>
    <t xml:space="preserve">refundácia nákladov - ceny do súťaží, PHM - motor.člny, spotreb.materiál </t>
  </si>
  <si>
    <t>25ZF/12</t>
  </si>
  <si>
    <t>seminár - Športový špeciál - jeseň 2025</t>
  </si>
  <si>
    <t>PragmaSys s. r. o.</t>
  </si>
  <si>
    <t>25OZ/074</t>
  </si>
  <si>
    <t>500009</t>
  </si>
  <si>
    <t>refundácia nákladov - organizácia súťaže Devín Bratislava - cateringové služby</t>
  </si>
  <si>
    <t>Slovenský veslársky klub</t>
  </si>
  <si>
    <t>VUB9</t>
  </si>
  <si>
    <t>VUB0090010</t>
  </si>
  <si>
    <t>25PK/18</t>
  </si>
  <si>
    <t>2518</t>
  </si>
  <si>
    <t xml:space="preserve">platba kartou - poštovné </t>
  </si>
  <si>
    <t>Slovenská pošta</t>
  </si>
  <si>
    <t>25FD/56</t>
  </si>
  <si>
    <t>250100038</t>
  </si>
  <si>
    <t>vedenie účtovníctva 9/2025</t>
  </si>
  <si>
    <t>M9</t>
  </si>
  <si>
    <t>Hrubá mzda vyplatené osobám (zamestnancom) vrátane odvodov zamestnávateľa zamestnancov 
počet fyzických osôb 1 z toho 1 DoPČ 
obdobie:9/2025</t>
  </si>
  <si>
    <t>osoba 2</t>
  </si>
  <si>
    <t>25OZ/075</t>
  </si>
  <si>
    <t>refundácia nákladov - oblečenie rozhodcov</t>
  </si>
  <si>
    <t>Andrej Vičan</t>
  </si>
  <si>
    <t>25PK/19</t>
  </si>
  <si>
    <t>407</t>
  </si>
  <si>
    <t>platba kartou - občerstvenie -  zasadnutie P-SVZ</t>
  </si>
  <si>
    <t>50640305</t>
  </si>
  <si>
    <t>Natoli s.r.o.</t>
  </si>
  <si>
    <t>25OZ/077</t>
  </si>
  <si>
    <t>25077</t>
  </si>
  <si>
    <t>25OZ/080</t>
  </si>
  <si>
    <t>25080</t>
  </si>
  <si>
    <t>refundácia nákladov - regenerácia</t>
  </si>
  <si>
    <t>25PK/39</t>
  </si>
  <si>
    <t>2539</t>
  </si>
  <si>
    <t>25FD/62</t>
  </si>
  <si>
    <t>2025014</t>
  </si>
  <si>
    <t>údržba motorového člna Honda BF20</t>
  </si>
  <si>
    <t>56663218</t>
  </si>
  <si>
    <t>Marek Horáček</t>
  </si>
  <si>
    <t>25OZ/081</t>
  </si>
  <si>
    <t>25081</t>
  </si>
  <si>
    <t>cestovné náhrady - ME U23 Račice, ČR 4.-8.9.2025</t>
  </si>
  <si>
    <t>VUB10</t>
  </si>
  <si>
    <t>VUB0100054</t>
  </si>
  <si>
    <t>25OZ/079</t>
  </si>
  <si>
    <t xml:space="preserve">refundácia nákladov -mzdy trénerov - Zmluvy o výkone činnosti športového </t>
  </si>
  <si>
    <t>37985183</t>
  </si>
  <si>
    <t>25OZ/078</t>
  </si>
  <si>
    <t xml:space="preserve"> 9.9.2025  13.9.2025      </t>
  </si>
  <si>
    <t>25FD/63</t>
  </si>
  <si>
    <t>250100042</t>
  </si>
  <si>
    <t>vedenie účtovníctva 10/2025</t>
  </si>
  <si>
    <t>M10</t>
  </si>
  <si>
    <t>Hrubá mzda vyplatené osobám (zamestnancom) vrátane odvodov zamestnávateľa zamestnancov 
počet fyzických osôb 1 z toho 1 DoPČ 
obdobie:10/2025</t>
  </si>
  <si>
    <t>25FD/64</t>
  </si>
  <si>
    <t>362025</t>
  </si>
  <si>
    <t>použitie portálu www.sutazeveslovanie.sk - 8 súťaží</t>
  </si>
  <si>
    <t>40391639</t>
  </si>
  <si>
    <t>25OZ/085</t>
  </si>
  <si>
    <t>25085</t>
  </si>
  <si>
    <t xml:space="preserve"> 12.8.2025  11.11.2025      </t>
  </si>
  <si>
    <t>refundácia nákladov - regenerácia, doplnky výživy</t>
  </si>
  <si>
    <t>25OZ/084</t>
  </si>
  <si>
    <t>25084</t>
  </si>
  <si>
    <t>25OZ/083</t>
  </si>
  <si>
    <t>25083</t>
  </si>
  <si>
    <t xml:space="preserve">9.10.2025   27.10.2025   7.10.2025   13.10.2025  4.6.2025   28.5.2025    22.5.2025   26.5.2025    22.5.2025   10.5.2025   11.5.2025   29.4.2025   30.5.2025      </t>
  </si>
  <si>
    <t>refundácia nákladov - organizovanie súaží - Pohár SNP + Piešťanské štvork</t>
  </si>
  <si>
    <t>25OZ/089</t>
  </si>
  <si>
    <t>25089</t>
  </si>
  <si>
    <t>25PK/40</t>
  </si>
  <si>
    <t>2540</t>
  </si>
  <si>
    <t>25ZF/15</t>
  </si>
  <si>
    <t>0202532</t>
  </si>
  <si>
    <t>záloha za ubytovanie a stravu na sústredení pre 12 osôb 14.1.-18.1.2026 - SVK Bratislava</t>
  </si>
  <si>
    <t>36043541</t>
  </si>
  <si>
    <t>Travel to Slovakia s.r.o.</t>
  </si>
  <si>
    <t>25ZF/14</t>
  </si>
  <si>
    <t>24172</t>
  </si>
  <si>
    <t>darčekové karty pre víťazov SK pohár na trenažéroch</t>
  </si>
  <si>
    <t>47658827</t>
  </si>
  <si>
    <t>Decathlon SK s. r. o.</t>
  </si>
  <si>
    <t xml:space="preserve"> 25OZ/004</t>
  </si>
  <si>
    <t>25004</t>
  </si>
  <si>
    <t>refundácia nákladov - štartovné MS v halovom veslovaní</t>
  </si>
  <si>
    <t>Milan Lackovič</t>
  </si>
  <si>
    <t>25OZ/018</t>
  </si>
  <si>
    <t>25018</t>
  </si>
  <si>
    <t>15.1.2025      22.1.2025  31.1.2025  3.2.2025   5.2.2025  9.2.2025</t>
  </si>
  <si>
    <t>refundácia nákladov - cestovné virtuálne MS v halovom veslovaní, doplny výživy a regenerácia</t>
  </si>
  <si>
    <t>25FD/55</t>
  </si>
  <si>
    <t>01092025</t>
  </si>
  <si>
    <t>trénerská činnosť - paraveslovanie 1-7/2025</t>
  </si>
  <si>
    <t>40201651</t>
  </si>
  <si>
    <t>25OZ/082</t>
  </si>
  <si>
    <t>500018</t>
  </si>
  <si>
    <t xml:space="preserve"> refundácia nákladov - veslá</t>
  </si>
  <si>
    <t>25FD/71</t>
  </si>
  <si>
    <t>01122025</t>
  </si>
  <si>
    <t>trénerská činnosť - paraveslovanie 8-12/2025</t>
  </si>
  <si>
    <t>c - zabezpečenie a rozvoj športu veslovanie zdravotne postihnutých športovcov</t>
  </si>
  <si>
    <t>25P/02</t>
  </si>
  <si>
    <t>2502</t>
  </si>
  <si>
    <t>refundácia nákladov - kondičné sústredenie Rakúsko 6.-12.2.2025</t>
  </si>
  <si>
    <t>25P/04</t>
  </si>
  <si>
    <t>2504</t>
  </si>
  <si>
    <t xml:space="preserve">6.2.2025  9.2.2025  10.2.2025      11.2.2025  12.2.2025  </t>
  </si>
  <si>
    <t>refundácia nákladov - doplnky výživy, športové potreby</t>
  </si>
  <si>
    <t>25P/03</t>
  </si>
  <si>
    <t>2503</t>
  </si>
  <si>
    <t xml:space="preserve">24.2.2025  25.2.2025  26.2.2025  28.2.2025  4.3.2025  5.3.2025        </t>
  </si>
  <si>
    <t>refundácia nákladov - sústredenie Chorvátsko 22.2.-2.3.2025</t>
  </si>
  <si>
    <t>25P/05</t>
  </si>
  <si>
    <t>2505</t>
  </si>
  <si>
    <t>refundácia nákladov - sústredenie Sabaudia (ITA) 13.-22.3.2025</t>
  </si>
  <si>
    <t>25P/09</t>
  </si>
  <si>
    <t>2509</t>
  </si>
  <si>
    <t xml:space="preserve"> 31.3.2025 7.4.2025 9.4.2025    </t>
  </si>
  <si>
    <t>refundácia nákladov - Kondičné sústredenie Dukla Praha 3.-7.4.2025</t>
  </si>
  <si>
    <t>25P/08</t>
  </si>
  <si>
    <t>2508</t>
  </si>
  <si>
    <t xml:space="preserve"> 14.4.2025 15.4.2025    </t>
  </si>
  <si>
    <t>refundácia nákladov - Croatia Open, Zagreb 10.4.-13.4.2025</t>
  </si>
  <si>
    <t>25P/07</t>
  </si>
  <si>
    <t>2507</t>
  </si>
  <si>
    <t xml:space="preserve">1.4.2025 2.4.2025  11.4.2025  30.4.2025      1.5.2025  2.5.2025  </t>
  </si>
  <si>
    <t xml:space="preserve"> refundácia nákladov - doplnky výživy, športové potreby</t>
  </si>
  <si>
    <t>25P/21</t>
  </si>
  <si>
    <t>2521</t>
  </si>
  <si>
    <t xml:space="preserve">  11.6.2025   12.6.2025   13.6.2025   14.6.2025 15.6.2025   </t>
  </si>
  <si>
    <t>refundácia nákladov - Svetový pohár I., Varese Taliansko 11.-15.6.2025 - cestovné, strava</t>
  </si>
  <si>
    <t>25P/16</t>
  </si>
  <si>
    <t>2516</t>
  </si>
  <si>
    <t xml:space="preserve">  2.5.2025  21.5.2025   22.5.2025   23.5.2025   28.5.2025 2.6.2025   </t>
  </si>
  <si>
    <t>refundácia nákladov - športové potreby</t>
  </si>
  <si>
    <t>25P/15</t>
  </si>
  <si>
    <t>2515</t>
  </si>
  <si>
    <t xml:space="preserve">  22.5.2025   30.5.2025   9.6.2025      </t>
  </si>
  <si>
    <t>refundácia nákladov - preteky Primátorky Praha 6.-8.6.2025</t>
  </si>
  <si>
    <t>25P/14</t>
  </si>
  <si>
    <t xml:space="preserve">  23.5.2025  26.5.2025   29.5.2025      </t>
  </si>
  <si>
    <t>refundácia nákladov - sústredenie Piešťany-Viedeň /21.-29.5.2025/</t>
  </si>
  <si>
    <t>25P/12</t>
  </si>
  <si>
    <t xml:space="preserve">  2.5.2025  5.5.2025 12.5.2025       </t>
  </si>
  <si>
    <t xml:space="preserve"> refundácia nákladov - sústredenie DUKLA Praha /1.-5.5.2025, 8.-12.5.2025/</t>
  </si>
  <si>
    <t>25P/27</t>
  </si>
  <si>
    <t>2527</t>
  </si>
  <si>
    <t>cestovné, strava - MČR Račice 3.-6.7.2025</t>
  </si>
  <si>
    <t>25P/26</t>
  </si>
  <si>
    <t>2526</t>
  </si>
  <si>
    <t>cestovné - SP II.Lucern, Švajčiarsko 25.6.-30.6.2025</t>
  </si>
  <si>
    <t>25P/25</t>
  </si>
  <si>
    <t>2525</t>
  </si>
  <si>
    <t>cestovné - sústredenie Praha pred MČR 16.6.-23.6.2025</t>
  </si>
  <si>
    <t>25P/24</t>
  </si>
  <si>
    <t>2524</t>
  </si>
  <si>
    <t xml:space="preserve">  17.6.2025  2.6.2025   10.7.2025   8.7.2025   6.6.2025 17.6.2025  17.7.2025 2.7.2025  10.6.2025  25.6.2025  23.6.2025   28.7.2025  23.7.2025  24.7.2025   </t>
  </si>
  <si>
    <t>refundácia nákladov - športové potreby, servis podľa HŠP</t>
  </si>
  <si>
    <t>25FD/53</t>
  </si>
  <si>
    <t>2505479</t>
  </si>
  <si>
    <t xml:space="preserve"> stravovanie a ubytovanie 10.-20.7.2025 - Strečanský</t>
  </si>
  <si>
    <t>25P/37</t>
  </si>
  <si>
    <t xml:space="preserve">  6.8.2025  18.8.2025   2.9.2025   24.7.2025   27.8.2025 </t>
  </si>
  <si>
    <t>refundácia nákladov - športové oblečenie a potreby, doplnky výživy, cestovné - sústredenie</t>
  </si>
  <si>
    <t>25P/38</t>
  </si>
  <si>
    <t>2538</t>
  </si>
  <si>
    <t>ocenenie za dosiahnutý výsledok</t>
  </si>
  <si>
    <t>d - Strečanský Peter</t>
  </si>
  <si>
    <t>25P/01</t>
  </si>
  <si>
    <t>2501</t>
  </si>
  <si>
    <t xml:space="preserve">18.3.2023 19.3.2025 22.3.2025 23.3.2025   </t>
  </si>
  <si>
    <t>refundácia nákladov - sústredenie Skradin 18.-23.3.2025 -  TOP tím -Šimek</t>
  </si>
  <si>
    <t>25P/11</t>
  </si>
  <si>
    <t>2511</t>
  </si>
  <si>
    <t xml:space="preserve">13.4.2025 15.4.2025   </t>
  </si>
  <si>
    <t>refundácia nákladov - Croatia Open - ubytovanie, PHM, diéty</t>
  </si>
  <si>
    <t>25P/20</t>
  </si>
  <si>
    <t>2520</t>
  </si>
  <si>
    <t>refundácia nákladov - oprava rámu a výmena riadenia</t>
  </si>
  <si>
    <t>25P/18</t>
  </si>
  <si>
    <t xml:space="preserve">30.3.2025   14.5.2025   16.5.2025   22.5.2025   28.5.2025 31.5.2025 4.6.2025 23.3.2025   </t>
  </si>
  <si>
    <t>refundácia nákladov - športové oblečenie, športové poreby</t>
  </si>
  <si>
    <t>25P/17</t>
  </si>
  <si>
    <t>2517</t>
  </si>
  <si>
    <t>cestovné na tréningy</t>
  </si>
  <si>
    <t>25P/23</t>
  </si>
  <si>
    <t>2523</t>
  </si>
  <si>
    <t xml:space="preserve">9.6.2025 6.6.2025   </t>
  </si>
  <si>
    <t>25P/22</t>
  </si>
  <si>
    <t>2522</t>
  </si>
  <si>
    <t>cestovné - preteky Bled</t>
  </si>
  <si>
    <t>25P/31</t>
  </si>
  <si>
    <t>2531</t>
  </si>
  <si>
    <t>cestovné náhrady - diéty sústredenie Linz, Rakúsko: 7.-10.6.2025, 19.-29.6.2025 - sparing</t>
  </si>
  <si>
    <t>Marian Púčik</t>
  </si>
  <si>
    <t>25P/30</t>
  </si>
  <si>
    <t>2530</t>
  </si>
  <si>
    <t>cestovné náhrady - diéty sústredenie Linz, 2025Rakúsko: 7.-10.6.2025, 19.-29.6.2025</t>
  </si>
  <si>
    <t>25P/28</t>
  </si>
  <si>
    <t>refundácia nákladov - doplnky výživy, športové potreby, regenerácia</t>
  </si>
  <si>
    <t>25P/19</t>
  </si>
  <si>
    <t xml:space="preserve"> refundácia nákladov - bicykel</t>
  </si>
  <si>
    <t>25P/36</t>
  </si>
  <si>
    <t>2536</t>
  </si>
  <si>
    <t xml:space="preserve">17.7.2025  22.7.2025  26.7.2025 30.7.2025   </t>
  </si>
  <si>
    <t>refundácia nákladov - športové potreby, doplnky výživy, regenerácia</t>
  </si>
  <si>
    <t>25P/29</t>
  </si>
  <si>
    <t>2529</t>
  </si>
  <si>
    <t xml:space="preserve">4.8.2025  6.8.2025     </t>
  </si>
  <si>
    <t>25P/40</t>
  </si>
  <si>
    <t>25P/41</t>
  </si>
  <si>
    <t>2541</t>
  </si>
  <si>
    <t>cestovné náhrady - M-ČR Račice 3.-6.7.2025</t>
  </si>
  <si>
    <t>d - Šimek Oliver</t>
  </si>
  <si>
    <t>d - Žemla Michal</t>
  </si>
  <si>
    <t>25OZ/103</t>
  </si>
  <si>
    <t>25103</t>
  </si>
  <si>
    <t xml:space="preserve">refundácia nákladov - doplnky výživy </t>
  </si>
  <si>
    <t>VUB11</t>
  </si>
  <si>
    <t>VUB0110044</t>
  </si>
  <si>
    <t>25PK/41</t>
  </si>
  <si>
    <t>241</t>
  </si>
  <si>
    <t>25FD/74</t>
  </si>
  <si>
    <t>250100046</t>
  </si>
  <si>
    <t>vedenie účtovníctva 11/2025</t>
  </si>
  <si>
    <t>M11</t>
  </si>
  <si>
    <t>Hrubá mzda vyplatené osobám (zamestnancom) vrátane odvodov zamestnávateľa zamestnancov 
počet fyzických osôb 1 z toho 1 DoPČ 
obdobie:11/2025</t>
  </si>
  <si>
    <t>25OZ/104</t>
  </si>
  <si>
    <t>25104</t>
  </si>
  <si>
    <t>25FD/75</t>
  </si>
  <si>
    <t>3112504648</t>
  </si>
  <si>
    <t>zápisníky, diáre</t>
  </si>
  <si>
    <t>48108243</t>
  </si>
  <si>
    <t>Helma 365 SK s.r.o.</t>
  </si>
  <si>
    <t>25OZ/105</t>
  </si>
  <si>
    <t xml:space="preserve"> 2.9.2025  23.9.2025    4.11.2025      </t>
  </si>
  <si>
    <t>refundácia nákladov - štartovné na súťažiach</t>
  </si>
  <si>
    <t>25P/48</t>
  </si>
  <si>
    <t>2548</t>
  </si>
  <si>
    <t>cestovné náhrady - tréingy Linz 7/2025</t>
  </si>
  <si>
    <t>25OZ/107</t>
  </si>
  <si>
    <t>25107</t>
  </si>
  <si>
    <t>čiastočná refundácia nákladov - nákup nafukovacieho člna Honda</t>
  </si>
  <si>
    <t>25PK/42</t>
  </si>
  <si>
    <t>2556</t>
  </si>
  <si>
    <t>platba kartou - občerstvenie - zasadnutie PSVZ</t>
  </si>
  <si>
    <t>Pizza RÚRA</t>
  </si>
  <si>
    <t>25OZ/109</t>
  </si>
  <si>
    <t>500015</t>
  </si>
  <si>
    <t>refudnácia nákladov - veslárske drey a kombinézy</t>
  </si>
  <si>
    <t>30854792</t>
  </si>
  <si>
    <t>Veslársky klub Slávia STU Bratislava</t>
  </si>
  <si>
    <t>25OZ/108</t>
  </si>
  <si>
    <t>25108</t>
  </si>
  <si>
    <t>25OZ/110</t>
  </si>
  <si>
    <t>25110</t>
  </si>
  <si>
    <t>25ZF/16</t>
  </si>
  <si>
    <t>2021</t>
  </si>
  <si>
    <t>sústredenie Skradin 14.2.-22.2.2026 - 8 osôb</t>
  </si>
  <si>
    <t>PINI d.o.o.</t>
  </si>
  <si>
    <t>25OZ/112</t>
  </si>
  <si>
    <t>500013</t>
  </si>
  <si>
    <t xml:space="preserve"> 10.5.2025  15.6.2025    29.12.2025      </t>
  </si>
  <si>
    <t xml:space="preserve">refundácia nákladov - súťaže Croatia Open, SNP Regata, Medzinárod.regata </t>
  </si>
  <si>
    <t>00689009</t>
  </si>
  <si>
    <t>25OZ/111</t>
  </si>
  <si>
    <t xml:space="preserve"> 18.5.2025  27.8.2025    29.12.2025   30.6.2025   31.10.2025      </t>
  </si>
  <si>
    <t xml:space="preserve"> refundácia nákladov - účasť na súťažiach - štartovné, PHM, ubytovanie</t>
  </si>
  <si>
    <t>VUB12</t>
  </si>
  <si>
    <t>VUB0120024</t>
  </si>
  <si>
    <t>25FD/76</t>
  </si>
  <si>
    <t>250100050</t>
  </si>
  <si>
    <t>vedenie účtovníctva 12/2025</t>
  </si>
  <si>
    <t>M12</t>
  </si>
  <si>
    <t>Hrubá mzda vyplatené osobám (zamestnancom) vrátane odvodov zamestnávateľa zamestnancov 
počet fyzických osôb 1 z toho 1 DoPČ 
obdobie:12/2025</t>
  </si>
  <si>
    <t>25OZ/113</t>
  </si>
  <si>
    <t>25113</t>
  </si>
  <si>
    <t xml:space="preserve"> 10.11.2025  28.11.2025    11.12.2025   12.12.2025   15.12.2025      </t>
  </si>
  <si>
    <t>26OZ/001</t>
  </si>
  <si>
    <t>260001</t>
  </si>
  <si>
    <t xml:space="preserve"> refundácia nákladov - doplnky výživy</t>
  </si>
  <si>
    <t>25FD/77</t>
  </si>
  <si>
    <t>202511</t>
  </si>
  <si>
    <t>údržba veslárskej dráhy Zemník</t>
  </si>
  <si>
    <t>11801255</t>
  </si>
  <si>
    <t>Ing. Milan Fiedler</t>
  </si>
  <si>
    <t>26FD/01</t>
  </si>
  <si>
    <t>20251201</t>
  </si>
  <si>
    <t>právne služby</t>
  </si>
  <si>
    <t>42280834</t>
  </si>
  <si>
    <t>Mgr. Martina Šillerová, advokátka</t>
  </si>
  <si>
    <t>26FD/02</t>
  </si>
  <si>
    <t>20260001</t>
  </si>
  <si>
    <t>technické zabezpečenie podujatia - školenie trénerov 11.1.2026, Šintava</t>
  </si>
  <si>
    <t>25OZ/106</t>
  </si>
  <si>
    <t>refundácia nákladov - nákup nafukovacieho člna Honda</t>
  </si>
  <si>
    <t>26FD/03</t>
  </si>
  <si>
    <t>2026001</t>
  </si>
  <si>
    <t>realizácia prednášky 11.1.2026</t>
  </si>
  <si>
    <t>50119231</t>
  </si>
  <si>
    <t>Antidopingová agentúra Slovenskej republiky</t>
  </si>
  <si>
    <t>25OZ/120</t>
  </si>
  <si>
    <t>25120</t>
  </si>
  <si>
    <t>strata času dobrovoľníka - rozhodca</t>
  </si>
  <si>
    <t>Jarmila Lejková</t>
  </si>
  <si>
    <t>25OZ/123</t>
  </si>
  <si>
    <t>25123</t>
  </si>
  <si>
    <t>Boris Čuda</t>
  </si>
  <si>
    <t>25OZ/122</t>
  </si>
  <si>
    <t>25122</t>
  </si>
  <si>
    <t>25OZ/121</t>
  </si>
  <si>
    <t>25121</t>
  </si>
  <si>
    <t>Alfonz Čambal</t>
  </si>
  <si>
    <t>25OZ/119</t>
  </si>
  <si>
    <t>25119</t>
  </si>
  <si>
    <t>Lucia Bulejková</t>
  </si>
  <si>
    <t>25OZ/118</t>
  </si>
  <si>
    <t>25118</t>
  </si>
  <si>
    <t>Silvia Zachová</t>
  </si>
  <si>
    <t>25OZ/117</t>
  </si>
  <si>
    <t>25117</t>
  </si>
  <si>
    <t>Monika Tichá</t>
  </si>
  <si>
    <t>25OZ/116</t>
  </si>
  <si>
    <t>25116</t>
  </si>
  <si>
    <t xml:space="preserve">Vladimíra Sviteková </t>
  </si>
  <si>
    <t>25OZ/115</t>
  </si>
  <si>
    <t>25115</t>
  </si>
  <si>
    <t>Peter Mičutka</t>
  </si>
  <si>
    <t>25OZ/114</t>
  </si>
  <si>
    <t>25114</t>
  </si>
  <si>
    <t>Miroslav Škulec</t>
  </si>
  <si>
    <t>26OZ/003</t>
  </si>
  <si>
    <t>26003</t>
  </si>
  <si>
    <t>13.12.2025    19.12.2025   5.1.2026   20.1.2026</t>
  </si>
  <si>
    <t>25OZ/124</t>
  </si>
  <si>
    <t>500011</t>
  </si>
  <si>
    <t>refudnácia nákladov - prenájom posilňovne</t>
  </si>
  <si>
    <t>26OZ/006</t>
  </si>
  <si>
    <t>26006</t>
  </si>
  <si>
    <t>3.2.2026  5.2.2026</t>
  </si>
  <si>
    <t>26OZ/008</t>
  </si>
  <si>
    <t>26008</t>
  </si>
  <si>
    <t>zapožičanie MV na reprezentačné sústredenie 4.-11.1.2026</t>
  </si>
  <si>
    <t>26OZ/009</t>
  </si>
  <si>
    <t>26009</t>
  </si>
  <si>
    <t>11.12.2025  13.12.2025</t>
  </si>
  <si>
    <t>refundácia nákladov - ubytovanie sústredenie 4.-11.1.2026 - 7 osôb</t>
  </si>
  <si>
    <t>Martin Verdonič</t>
  </si>
  <si>
    <t>26OZ/004</t>
  </si>
  <si>
    <t>26004</t>
  </si>
  <si>
    <t>refundácia nákladov -  doplnky výživy a regenerácia</t>
  </si>
  <si>
    <t>26OZ/007</t>
  </si>
  <si>
    <t>26007</t>
  </si>
  <si>
    <t>26FD/06</t>
  </si>
  <si>
    <t>621</t>
  </si>
  <si>
    <t>sústredenie Skradin 14.-22.2.2026 - 8 osôb</t>
  </si>
  <si>
    <t>26OZ/010</t>
  </si>
  <si>
    <t>26010</t>
  </si>
  <si>
    <t>refundácia nákladov - ubytovanie Skradin 14.-22.3.2026 - 6 pretekárov a tréner</t>
  </si>
  <si>
    <t>26OZ/012</t>
  </si>
  <si>
    <t>26012</t>
  </si>
  <si>
    <t>refundácia nákladov - športová príprava</t>
  </si>
  <si>
    <t>26OZ/011</t>
  </si>
  <si>
    <t>26011</t>
  </si>
  <si>
    <t>6.1.2026    26.1.2026   11.2.2026   12.2.2026</t>
  </si>
  <si>
    <t>26OZ/013</t>
  </si>
  <si>
    <t>26013</t>
  </si>
  <si>
    <t xml:space="preserve">strata času dobrovoľníka - školiteľ trénerov </t>
  </si>
  <si>
    <t>Schickhofer, Peter</t>
  </si>
  <si>
    <t>26OZ/015</t>
  </si>
  <si>
    <t>50009</t>
  </si>
  <si>
    <t>refundácia nákladov - ubytovanie a regenerácia sústredenie Skalka  14.1.-18.1.2026 - 11 osôb</t>
  </si>
  <si>
    <t>26OZ/014</t>
  </si>
  <si>
    <t>500023</t>
  </si>
  <si>
    <t xml:space="preserve">5.2.2026    18.2.2026   </t>
  </si>
  <si>
    <t>refundácia nákladov - ubytovanie a strava sústredenie Skradin 7.-14.3.2026</t>
  </si>
  <si>
    <t>26OZ/016</t>
  </si>
  <si>
    <t>26016</t>
  </si>
  <si>
    <t>28.1.2026    4.1.2026   5.1.2026    27.1.2026   9.2.2026   11.2.2026   12.2.2026</t>
  </si>
  <si>
    <t>refundácia nákladov - športové potreby, šport.príprava</t>
  </si>
  <si>
    <t>26OZ/021</t>
  </si>
  <si>
    <t>26021</t>
  </si>
  <si>
    <t xml:space="preserve">23.2.2026    24.2.2026     </t>
  </si>
  <si>
    <t>26OZ/020</t>
  </si>
  <si>
    <t>26020</t>
  </si>
  <si>
    <t>refundácia nákladov - doplnky výživy 1-3/2026</t>
  </si>
  <si>
    <t>26OZ/018</t>
  </si>
  <si>
    <t xml:space="preserve">23.12.2025  22.1.2026    19.2.2026     </t>
  </si>
  <si>
    <t>refudnácia nákladov - prenájom posilňovne, prenájom lode</t>
  </si>
  <si>
    <t>26OZ/017</t>
  </si>
  <si>
    <t>500021</t>
  </si>
  <si>
    <t xml:space="preserve">16.2.2026    22.2.2026     </t>
  </si>
  <si>
    <t>refundácia nákladov - sústredenie Skalka 20.-22.2.2026 - 35 osôb</t>
  </si>
  <si>
    <t xml:space="preserve">4.9.2025      12.9.2025  28.10.2025  10.11.2025   28.1.2026  </t>
  </si>
  <si>
    <t>26OZ/019</t>
  </si>
  <si>
    <t>26019</t>
  </si>
  <si>
    <t xml:space="preserve">12.1.2026   8.2.2026   17.2.2026    25.2.2026   </t>
  </si>
  <si>
    <t>3.3.32026</t>
  </si>
  <si>
    <t>refundácia nákladov - lekárska prehliadka, členské, šport. potreby</t>
  </si>
  <si>
    <t>Krištof Kubala</t>
  </si>
  <si>
    <t>26OZ/025</t>
  </si>
  <si>
    <t xml:space="preserve">7.3.2026 9.3.2026  14.3.2026     </t>
  </si>
  <si>
    <t xml:space="preserve"> refundácia nákladov - cestovné sústredenie Skradin 7.-14.3.2026 - 10 osôb</t>
  </si>
  <si>
    <t>26FD/10</t>
  </si>
  <si>
    <t>20260076</t>
  </si>
  <si>
    <t>trenažér Concept2 RoErg nižší s PM5</t>
  </si>
  <si>
    <t>Rowline s.r.o.</t>
  </si>
  <si>
    <t>26OZ/026</t>
  </si>
  <si>
    <t>26026</t>
  </si>
  <si>
    <t>26.5.2025          11.7.2025</t>
  </si>
  <si>
    <t xml:space="preserve">refundácia nákladov - organizovanie kempu - strava </t>
  </si>
  <si>
    <t>26FD/12</t>
  </si>
  <si>
    <t>2026048</t>
  </si>
  <si>
    <t xml:space="preserve">športové oblečenie - SVK Bratislava </t>
  </si>
  <si>
    <t>44190166</t>
  </si>
  <si>
    <t>ATEX Sportswear SK, s.r.o.</t>
  </si>
  <si>
    <t>26OZ/027</t>
  </si>
  <si>
    <t>500027</t>
  </si>
  <si>
    <t>12.2.2026                             16.3.2026</t>
  </si>
  <si>
    <t>refundácia nákladov - sústredenie Skradin 7.-14.3.2026 - 2 osoby, výživové doplnky</t>
  </si>
  <si>
    <t>26OZ/028</t>
  </si>
  <si>
    <t>500028</t>
  </si>
  <si>
    <t>refudnácia nákladov - sústredenie Skradin 9.-14.3.2026 - 8 osôb</t>
  </si>
  <si>
    <t xml:space="preserve">18.3.2025 19.3.2025 22.3.2025 23.3.2025   </t>
  </si>
  <si>
    <t>refundácia nákladov - sústredenie Skradin 18.-23.3.2025 -  TOP tím - Žemla</t>
  </si>
  <si>
    <t>25P/06</t>
  </si>
  <si>
    <t xml:space="preserve">9.4.2025 11.4.2025 17.4.2025  </t>
  </si>
  <si>
    <t>refundácia nákladov - športová výživa, šport.potreby</t>
  </si>
  <si>
    <t>25P/10</t>
  </si>
  <si>
    <t xml:space="preserve"> cestovné na tréning</t>
  </si>
  <si>
    <t>25P/13</t>
  </si>
  <si>
    <t xml:space="preserve">24.4.2025    24.4.2025   30.4.2025  11.5.2023 12.5.2025 13.5.2025               16.5.2025           19.5.2025      20.5.2025           21.5.2025       26.5.2025          28.5.2025  30.5.2025  1.6.2025  </t>
  </si>
  <si>
    <t>refundácia nákladov - šport.potreby, šport.príprava,cestovné na tréning</t>
  </si>
  <si>
    <t>25P/35</t>
  </si>
  <si>
    <t>2532</t>
  </si>
  <si>
    <t>refundácia nákladov - doplnky výživy, cestovné - tréningy 8.-10.7.2025</t>
  </si>
  <si>
    <t>25P/34</t>
  </si>
  <si>
    <t>2534</t>
  </si>
  <si>
    <t>cestovné náhrady - sústredenie Linz 6/2025</t>
  </si>
  <si>
    <t>25P/33</t>
  </si>
  <si>
    <t>2533</t>
  </si>
  <si>
    <t>25P/32</t>
  </si>
  <si>
    <t>25P/39</t>
  </si>
  <si>
    <t>25P/42</t>
  </si>
  <si>
    <t>2542</t>
  </si>
  <si>
    <t>25P/43</t>
  </si>
  <si>
    <t>2543</t>
  </si>
  <si>
    <t>Púčik Marian</t>
  </si>
  <si>
    <t>25P/44</t>
  </si>
  <si>
    <t>2544</t>
  </si>
  <si>
    <t>Verdonič Martin</t>
  </si>
  <si>
    <t>25P/45</t>
  </si>
  <si>
    <t>2545</t>
  </si>
  <si>
    <t xml:space="preserve">10.6.2025    9.9.2025   2.6.2025  3.6.2025 6.6.2025 9.6.2025               13.6.2025           16.6.2025      30.8.2025           4.9.2025       10.9.2025           </t>
  </si>
  <si>
    <t>refundácia nákladov - športové potreby, regenerácia</t>
  </si>
  <si>
    <t>24P/46</t>
  </si>
  <si>
    <t>2546</t>
  </si>
  <si>
    <t xml:space="preserve">3.6.2025 17.7.2025   </t>
  </si>
  <si>
    <t>refundácia nákladov - regenerácia, cestovné náhrady 7-8/2025</t>
  </si>
  <si>
    <t>25P/47</t>
  </si>
  <si>
    <t>2547</t>
  </si>
  <si>
    <t>25P/49</t>
  </si>
  <si>
    <t>2549</t>
  </si>
  <si>
    <t xml:space="preserve">16.10.2025    21.11.2025   1.12.2025    12.7.2025   20.11.2025  25.11.2025                       </t>
  </si>
  <si>
    <t>refundácia nákladov - športové potreby, cestovné</t>
  </si>
  <si>
    <t>26001</t>
  </si>
  <si>
    <t>trénerská činnosť - paraveslovanie 1-3/2026</t>
  </si>
  <si>
    <t>26OZ/029</t>
  </si>
  <si>
    <t>500024</t>
  </si>
  <si>
    <t>23.3.32026</t>
  </si>
  <si>
    <t>refundácia nákladov - cestovné náhrady trénera 1-3/2026</t>
  </si>
  <si>
    <t>53287606</t>
  </si>
  <si>
    <t>Veslársky klub Šaľa</t>
  </si>
  <si>
    <t>26PK/11</t>
  </si>
  <si>
    <t>2611</t>
  </si>
  <si>
    <t>platba kartou - diaľničné poplatky - sústredenie Skradin</t>
  </si>
  <si>
    <t>AUTOCESTA A4 Varazdin</t>
  </si>
  <si>
    <t>26PK/12</t>
  </si>
  <si>
    <t>2612</t>
  </si>
  <si>
    <t>platba kartou - diaľ.poplatky sústredenie Skradin</t>
  </si>
  <si>
    <t>AUTOCESTA A1 Demerje</t>
  </si>
  <si>
    <t>26PK/13</t>
  </si>
  <si>
    <t>2613</t>
  </si>
  <si>
    <t>platba kartou - PHM -  sústredenie Skradin</t>
  </si>
  <si>
    <t>Tromilja Benz Lozovac</t>
  </si>
  <si>
    <t>26PK/14</t>
  </si>
  <si>
    <t>2614</t>
  </si>
  <si>
    <t>na BP Ljubescica</t>
  </si>
  <si>
    <t>26PK/15</t>
  </si>
  <si>
    <t>2615</t>
  </si>
  <si>
    <t>00604381</t>
  </si>
  <si>
    <t>OMV Slovensko, s.r.o.</t>
  </si>
  <si>
    <t>26PK/10</t>
  </si>
  <si>
    <t>2610</t>
  </si>
  <si>
    <t>26PK/04</t>
  </si>
  <si>
    <t>2604</t>
  </si>
  <si>
    <t>26PK/05</t>
  </si>
  <si>
    <t>2605</t>
  </si>
  <si>
    <t>Hataratkelo- Rajka</t>
  </si>
  <si>
    <t>26PK/06</t>
  </si>
  <si>
    <t>2606</t>
  </si>
  <si>
    <t>26PK/07</t>
  </si>
  <si>
    <t>2607</t>
  </si>
  <si>
    <t>26PK/08</t>
  </si>
  <si>
    <t>2608</t>
  </si>
  <si>
    <t>AUTOCESTA A1 Vrpolje</t>
  </si>
  <si>
    <t>26PK/09</t>
  </si>
  <si>
    <t>2609</t>
  </si>
  <si>
    <t>Petrol PM Helen Donja Zeli</t>
  </si>
  <si>
    <t>26PK/01</t>
  </si>
  <si>
    <t>2601</t>
  </si>
  <si>
    <t>26PK/02</t>
  </si>
  <si>
    <t>2602</t>
  </si>
  <si>
    <t>26PK/03</t>
  </si>
  <si>
    <t>2603</t>
  </si>
  <si>
    <t>platba kartou - Karloveská klubovňa, akcia SVZ</t>
  </si>
  <si>
    <t>Mgr. Ján Žiška, PhD.</t>
  </si>
  <si>
    <t>Kontaktná osoba zodpovedná za vyplnený formulár
meno a priezvisko: Andrej Vičan
e-mail: rowingslovakia@gmail.com
tel. kontakt (mobil): 0910 346 987</t>
  </si>
  <si>
    <t>102600001  20251640   26011</t>
  </si>
  <si>
    <t>12515063</t>
  </si>
  <si>
    <t>1000088425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</si>
</sst>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d/mm/yy;@"/>
    <numFmt numFmtId="165" formatCode="dd/mm/yyyy;@"/>
  </numFmts>
  <fonts count="95">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color theme="1"/>
      <name val="Ariel"/>
      <charset val="238"/>
    </font>
    <font>
      <sz val="8"/>
      <name val="Ariel"/>
      <charset val="238"/>
    </font>
    <font>
      <sz val="8"/>
      <name val="Arial"/>
      <family val="2"/>
    </font>
    <font>
      <sz val="8"/>
      <name val="Ariel "/>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44" fontId="41" fillId="0" borderId="0" applyFont="0" applyFill="0" applyBorder="0" applyAlignment="0" applyProtection="0"/>
  </cellStyleXfs>
  <cellXfs count="44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 fontId="91" fillId="7" borderId="1" xfId="0" applyNumberFormat="1" applyFont="1" applyFill="1" applyBorder="1" applyAlignment="1" applyProtection="1">
      <alignment horizontal="left"/>
      <protection locked="0"/>
    </xf>
    <xf numFmtId="0" fontId="91" fillId="7" borderId="1" xfId="0" applyFont="1" applyFill="1" applyBorder="1" applyAlignment="1" applyProtection="1">
      <alignment horizontal="left"/>
      <protection locked="0"/>
    </xf>
    <xf numFmtId="14" fontId="92" fillId="7" borderId="1" xfId="0" applyNumberFormat="1" applyFont="1" applyFill="1" applyBorder="1" applyAlignment="1" applyProtection="1">
      <alignment horizontal="right"/>
      <protection locked="0"/>
    </xf>
    <xf numFmtId="14" fontId="91" fillId="7" borderId="1" xfId="0" applyNumberFormat="1" applyFont="1" applyFill="1" applyBorder="1" applyAlignment="1" applyProtection="1">
      <alignment horizontal="left"/>
      <protection locked="0"/>
    </xf>
    <xf numFmtId="49" fontId="92" fillId="7" borderId="1" xfId="0" applyNumberFormat="1" applyFont="1" applyFill="1" applyBorder="1" applyAlignment="1" applyProtection="1">
      <alignment wrapText="1"/>
      <protection locked="0"/>
    </xf>
    <xf numFmtId="49" fontId="92" fillId="7" borderId="1" xfId="0" applyNumberFormat="1" applyFont="1" applyFill="1" applyBorder="1" applyAlignment="1" applyProtection="1">
      <alignment horizontal="right" wrapText="1"/>
      <protection locked="0"/>
    </xf>
    <xf numFmtId="0" fontId="91" fillId="7" borderId="1" xfId="0" applyFont="1" applyFill="1" applyBorder="1" applyProtection="1">
      <protection locked="0"/>
    </xf>
    <xf numFmtId="2" fontId="91" fillId="7" borderId="1" xfId="0" applyNumberFormat="1" applyFont="1" applyFill="1" applyBorder="1" applyProtection="1">
      <protection locked="0"/>
    </xf>
    <xf numFmtId="0" fontId="92" fillId="7" borderId="1" xfId="0" applyFont="1" applyFill="1" applyBorder="1" applyAlignment="1" applyProtection="1">
      <alignment horizontal="center" vertical="center" wrapText="1"/>
      <protection locked="0"/>
    </xf>
    <xf numFmtId="0" fontId="92" fillId="7" borderId="1" xfId="0" applyFont="1" applyFill="1" applyBorder="1" applyAlignment="1" applyProtection="1">
      <alignment horizontal="left"/>
      <protection locked="0"/>
    </xf>
    <xf numFmtId="49" fontId="92" fillId="7" borderId="1" xfId="0" applyNumberFormat="1" applyFont="1" applyFill="1" applyBorder="1" applyAlignment="1" applyProtection="1">
      <alignment horizontal="left"/>
      <protection locked="0"/>
    </xf>
    <xf numFmtId="14" fontId="91" fillId="7" borderId="1" xfId="0" applyNumberFormat="1" applyFont="1" applyFill="1" applyBorder="1" applyAlignment="1" applyProtection="1">
      <alignment horizontal="right"/>
      <protection locked="0"/>
    </xf>
    <xf numFmtId="0" fontId="92" fillId="7" borderId="1" xfId="0" applyFont="1" applyFill="1" applyBorder="1" applyAlignment="1" applyProtection="1">
      <alignment wrapText="1"/>
      <protection locked="0"/>
    </xf>
    <xf numFmtId="0" fontId="92" fillId="7" borderId="1" xfId="0" applyFont="1" applyFill="1" applyBorder="1" applyAlignment="1" applyProtection="1">
      <alignment horizontal="right"/>
      <protection locked="0"/>
    </xf>
    <xf numFmtId="49" fontId="92" fillId="7" borderId="1" xfId="0" applyNumberFormat="1" applyFont="1" applyFill="1" applyBorder="1" applyAlignment="1" applyProtection="1">
      <alignment vertical="top" wrapText="1"/>
      <protection locked="0"/>
    </xf>
    <xf numFmtId="2" fontId="92" fillId="7" borderId="1" xfId="0" applyNumberFormat="1" applyFont="1" applyFill="1" applyBorder="1" applyProtection="1">
      <protection locked="0"/>
    </xf>
    <xf numFmtId="3" fontId="93" fillId="7" borderId="1" xfId="0" applyNumberFormat="1" applyFont="1" applyFill="1" applyBorder="1" applyAlignment="1" applyProtection="1">
      <alignment horizontal="center" vertical="center" wrapText="1"/>
      <protection locked="0"/>
    </xf>
    <xf numFmtId="49" fontId="1" fillId="7" borderId="1" xfId="0" applyNumberFormat="1" applyFont="1" applyFill="1" applyBorder="1" applyAlignment="1" applyProtection="1">
      <alignment vertical="top" wrapText="1"/>
      <protection locked="0"/>
    </xf>
    <xf numFmtId="164" fontId="1" fillId="7" borderId="1" xfId="0" applyNumberFormat="1" applyFont="1" applyFill="1" applyBorder="1" applyAlignment="1" applyProtection="1">
      <alignment horizontal="right" vertical="top"/>
      <protection locked="0"/>
    </xf>
    <xf numFmtId="4" fontId="1" fillId="7" borderId="1" xfId="0" applyNumberFormat="1" applyFont="1" applyFill="1" applyBorder="1" applyAlignment="1" applyProtection="1">
      <alignment vertical="top"/>
      <protection locked="0"/>
    </xf>
    <xf numFmtId="3" fontId="1" fillId="7" borderId="1" xfId="0" applyNumberFormat="1" applyFont="1" applyFill="1" applyBorder="1" applyAlignment="1" applyProtection="1">
      <alignment horizontal="center" vertical="top"/>
      <protection locked="0"/>
    </xf>
    <xf numFmtId="0" fontId="92" fillId="7" borderId="1" xfId="0" applyFont="1" applyFill="1" applyBorder="1" applyProtection="1">
      <protection locked="0"/>
    </xf>
    <xf numFmtId="14" fontId="91" fillId="7" borderId="1" xfId="0" applyNumberFormat="1" applyFont="1" applyFill="1" applyBorder="1" applyAlignment="1" applyProtection="1">
      <protection locked="0"/>
    </xf>
    <xf numFmtId="0" fontId="92" fillId="7" borderId="1" xfId="0" applyFont="1" applyFill="1" applyBorder="1" applyAlignment="1" applyProtection="1">
      <alignment horizontal="right" wrapText="1"/>
      <protection locked="0"/>
    </xf>
    <xf numFmtId="1" fontId="92" fillId="7" borderId="1" xfId="0" applyNumberFormat="1" applyFont="1" applyFill="1" applyBorder="1" applyAlignment="1" applyProtection="1">
      <alignment horizontal="left"/>
      <protection locked="0"/>
    </xf>
    <xf numFmtId="49" fontId="1" fillId="7" borderId="1" xfId="0" applyNumberFormat="1" applyFont="1" applyFill="1" applyBorder="1" applyAlignment="1" applyProtection="1">
      <alignment horizontal="right" vertical="top" wrapText="1"/>
      <protection locked="0"/>
    </xf>
    <xf numFmtId="164" fontId="1" fillId="7" borderId="1" xfId="0" applyNumberFormat="1" applyFont="1" applyFill="1" applyBorder="1" applyAlignment="1" applyProtection="1">
      <alignment vertical="top"/>
      <protection locked="0"/>
    </xf>
    <xf numFmtId="49" fontId="1" fillId="7" borderId="1" xfId="0" applyNumberFormat="1" applyFont="1" applyFill="1" applyBorder="1" applyAlignment="1" applyProtection="1">
      <alignment horizontal="left" wrapText="1"/>
      <protection locked="0"/>
    </xf>
    <xf numFmtId="14" fontId="92" fillId="7" borderId="1" xfId="0" applyNumberFormat="1" applyFont="1" applyFill="1" applyBorder="1" applyAlignment="1" applyProtection="1">
      <protection locked="0"/>
    </xf>
    <xf numFmtId="14" fontId="92" fillId="7" borderId="1" xfId="0" applyNumberFormat="1" applyFont="1" applyFill="1" applyBorder="1" applyAlignment="1" applyProtection="1">
      <alignment horizontal="right" wrapText="1"/>
      <protection locked="0"/>
    </xf>
    <xf numFmtId="0" fontId="91" fillId="7" borderId="1" xfId="0" applyFont="1" applyFill="1" applyBorder="1" applyAlignment="1" applyProtection="1">
      <alignment horizontal="right" wrapText="1"/>
      <protection locked="0"/>
    </xf>
    <xf numFmtId="3" fontId="1" fillId="7" borderId="1" xfId="0" applyNumberFormat="1" applyFont="1" applyFill="1" applyBorder="1" applyAlignment="1" applyProtection="1">
      <alignment horizontal="center" vertical="center" wrapText="1"/>
      <protection locked="0"/>
    </xf>
    <xf numFmtId="49" fontId="91" fillId="7" borderId="1" xfId="0" applyNumberFormat="1" applyFont="1" applyFill="1" applyBorder="1" applyAlignment="1" applyProtection="1">
      <alignment horizontal="left"/>
      <protection locked="0"/>
    </xf>
    <xf numFmtId="0" fontId="92" fillId="7" borderId="1" xfId="0" applyFont="1" applyFill="1" applyBorder="1" applyAlignment="1" applyProtection="1">
      <alignment horizontal="center" vertical="center"/>
      <protection locked="0"/>
    </xf>
    <xf numFmtId="0" fontId="91" fillId="7" borderId="1" xfId="0" applyFont="1" applyFill="1" applyBorder="1" applyAlignment="1" applyProtection="1">
      <alignment wrapText="1"/>
      <protection locked="0"/>
    </xf>
    <xf numFmtId="0" fontId="91" fillId="7" borderId="1" xfId="0" applyFont="1" applyFill="1" applyBorder="1" applyAlignment="1" applyProtection="1">
      <alignment horizontal="center" vertical="center"/>
      <protection locked="0"/>
    </xf>
    <xf numFmtId="2" fontId="92" fillId="7" borderId="1" xfId="32" applyNumberFormat="1" applyFont="1" applyFill="1" applyBorder="1" applyProtection="1">
      <protection locked="0"/>
    </xf>
    <xf numFmtId="0" fontId="91" fillId="7" borderId="1" xfId="0" applyFont="1" applyFill="1" applyBorder="1" applyAlignment="1" applyProtection="1">
      <alignment horizontal="right"/>
      <protection locked="0"/>
    </xf>
    <xf numFmtId="14" fontId="91" fillId="7" borderId="1" xfId="0" applyNumberFormat="1" applyFont="1" applyFill="1" applyBorder="1" applyAlignment="1" applyProtection="1">
      <alignment horizontal="right" wrapText="1"/>
      <protection locked="0"/>
    </xf>
    <xf numFmtId="3" fontId="92" fillId="7" borderId="1" xfId="0" applyNumberFormat="1" applyFont="1" applyFill="1" applyBorder="1" applyAlignment="1" applyProtection="1">
      <alignment horizontal="center" vertical="center" wrapText="1"/>
      <protection locked="0"/>
    </xf>
    <xf numFmtId="49" fontId="92" fillId="7" borderId="1" xfId="0" applyNumberFormat="1" applyFont="1" applyFill="1" applyBorder="1" applyAlignment="1" applyProtection="1">
      <alignment horizontal="left" wrapText="1"/>
      <protection locked="0"/>
    </xf>
    <xf numFmtId="14" fontId="94" fillId="7" borderId="1" xfId="0" applyNumberFormat="1" applyFont="1" applyFill="1" applyBorder="1" applyAlignment="1" applyProtection="1">
      <alignment horizontal="right"/>
      <protection locked="0"/>
    </xf>
    <xf numFmtId="14" fontId="91" fillId="7" borderId="1" xfId="0" applyNumberFormat="1" applyFont="1" applyFill="1" applyBorder="1" applyAlignment="1" applyProtection="1">
      <alignment horizontal="left" wrapText="1"/>
      <protection locked="0"/>
    </xf>
    <xf numFmtId="49" fontId="92" fillId="7" borderId="2" xfId="0" applyNumberFormat="1" applyFont="1" applyFill="1" applyBorder="1" applyAlignment="1" applyProtection="1">
      <alignment horizontal="right" wrapText="1"/>
      <protection locked="0"/>
    </xf>
    <xf numFmtId="0" fontId="91" fillId="7" borderId="2" xfId="0" applyFont="1" applyFill="1" applyBorder="1" applyProtection="1">
      <protection locked="0"/>
    </xf>
    <xf numFmtId="14" fontId="92" fillId="7" borderId="1" xfId="0" applyNumberFormat="1" applyFont="1" applyFill="1" applyBorder="1" applyAlignment="1" applyProtection="1">
      <alignment horizontal="left"/>
      <protection locked="0"/>
    </xf>
    <xf numFmtId="164" fontId="1" fillId="7" borderId="1" xfId="0" applyNumberFormat="1" applyFont="1" applyFill="1" applyBorder="1" applyAlignment="1" applyProtection="1">
      <alignment horizontal="right"/>
      <protection locked="0"/>
    </xf>
    <xf numFmtId="0" fontId="92" fillId="7" borderId="2" xfId="0" applyFont="1" applyFill="1" applyBorder="1" applyAlignment="1" applyProtection="1">
      <alignment horizontal="right"/>
      <protection locked="0"/>
    </xf>
    <xf numFmtId="0" fontId="91" fillId="7" borderId="13" xfId="0" applyFont="1" applyFill="1" applyBorder="1" applyAlignment="1" applyProtection="1">
      <alignment wrapText="1"/>
      <protection locked="0"/>
    </xf>
    <xf numFmtId="2" fontId="91" fillId="7" borderId="26" xfId="0" applyNumberFormat="1" applyFont="1" applyFill="1" applyBorder="1" applyProtection="1">
      <protection locked="0"/>
    </xf>
    <xf numFmtId="14" fontId="91" fillId="7" borderId="13" xfId="0" applyNumberFormat="1" applyFont="1" applyFill="1" applyBorder="1" applyAlignment="1" applyProtection="1">
      <alignment horizontal="righ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Mena" xfId="32" builtinId="4"/>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44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51" val="13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6" t="s">
        <v>0</v>
      </c>
      <c r="C1" s="379"/>
      <c r="D1" s="379"/>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1674</v>
      </c>
      <c r="C6" s="205"/>
      <c r="D6" s="205"/>
    </row>
    <row r="7" spans="1:4" s="18" customFormat="1" ht="15" customHeight="1">
      <c r="A7" s="294" t="s">
        <v>4</v>
      </c>
      <c r="C7" s="205"/>
      <c r="D7" s="205"/>
    </row>
    <row r="8" spans="1:4" s="18" customFormat="1" ht="15" customHeight="1">
      <c r="A8" s="269" t="s">
        <v>1329</v>
      </c>
      <c r="C8" s="205"/>
      <c r="D8" s="205"/>
    </row>
    <row r="9" spans="1:4" s="18" customFormat="1" ht="15" customHeight="1">
      <c r="A9" s="269" t="s">
        <v>1330</v>
      </c>
      <c r="C9" s="205"/>
      <c r="D9" s="205"/>
    </row>
    <row r="10" spans="1:4" s="18" customFormat="1" ht="15.75" customHeight="1">
      <c r="A10" s="294" t="s">
        <v>1331</v>
      </c>
      <c r="C10" s="205"/>
      <c r="D10" s="205"/>
    </row>
    <row r="11" spans="1:4" s="18" customFormat="1" ht="42.75" customHeight="1">
      <c r="A11" s="294" t="s">
        <v>1332</v>
      </c>
      <c r="C11" s="205"/>
      <c r="D11" s="205"/>
    </row>
    <row r="12" spans="1:4" s="18" customFormat="1" ht="20.45" customHeight="1">
      <c r="A12" s="302" t="s">
        <v>1351</v>
      </c>
      <c r="C12" s="205"/>
      <c r="D12" s="205"/>
    </row>
    <row r="13" spans="1:4" s="18" customFormat="1" ht="23.45" customHeight="1">
      <c r="A13" s="307"/>
      <c r="C13" s="205"/>
      <c r="D13" s="205"/>
    </row>
    <row r="14" spans="1:4" s="18" customFormat="1" ht="18">
      <c r="A14" s="308" t="s">
        <v>5</v>
      </c>
      <c r="C14" s="205"/>
      <c r="D14" s="205"/>
    </row>
    <row r="15" spans="1:4" ht="16.350000000000001" customHeight="1">
      <c r="A15" s="127"/>
      <c r="C15" s="21"/>
    </row>
    <row r="16" spans="1:4" ht="306">
      <c r="A16" s="296" t="s">
        <v>6</v>
      </c>
      <c r="C16" s="21"/>
    </row>
    <row r="17" spans="1:4" ht="17.45" customHeight="1">
      <c r="A17" s="21"/>
      <c r="C17" s="21"/>
    </row>
    <row r="18" spans="1:4" ht="204.95" customHeight="1">
      <c r="A18" s="296" t="s">
        <v>7</v>
      </c>
      <c r="B18" s="257"/>
      <c r="C18" s="21"/>
    </row>
    <row r="19" spans="1:4" ht="30.6" customHeight="1">
      <c r="A19" s="21"/>
      <c r="B19" s="257"/>
      <c r="C19" s="21"/>
    </row>
    <row r="20" spans="1:4" ht="26.25" customHeight="1">
      <c r="A20" s="297" t="s">
        <v>8</v>
      </c>
      <c r="C20" s="21"/>
    </row>
    <row r="21" spans="1:4" ht="38.25">
      <c r="A21" s="19" t="s">
        <v>9</v>
      </c>
      <c r="C21" s="380"/>
      <c r="D21" s="380"/>
    </row>
    <row r="22" spans="1:4">
      <c r="C22" s="381"/>
      <c r="D22" s="380"/>
    </row>
    <row r="23" spans="1:4" ht="63.75">
      <c r="A23" s="23" t="s">
        <v>1352</v>
      </c>
      <c r="C23" s="255"/>
      <c r="D23" s="256"/>
    </row>
    <row r="24" spans="1:4" ht="12.75" customHeight="1">
      <c r="C24" s="377"/>
      <c r="D24" s="378"/>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1333</v>
      </c>
    </row>
    <row r="32" spans="1:4" ht="12.6" customHeight="1"/>
    <row r="33" spans="1:3" ht="15.75" customHeight="1">
      <c r="A33" s="19" t="s">
        <v>1334</v>
      </c>
    </row>
    <row r="34" spans="1:3" ht="12.6" customHeight="1"/>
    <row r="35" spans="1:3" ht="51">
      <c r="A35" s="19" t="s">
        <v>1336</v>
      </c>
    </row>
    <row r="36" spans="1:3" ht="12" customHeight="1"/>
    <row r="37" spans="1:3" ht="25.5">
      <c r="A37" s="271" t="s">
        <v>1335</v>
      </c>
    </row>
    <row r="39" spans="1:3" ht="76.5">
      <c r="A39" s="23" t="s">
        <v>1337</v>
      </c>
    </row>
    <row r="40" spans="1:3" ht="12.75" customHeight="1"/>
    <row r="41" spans="1:3" ht="25.5">
      <c r="A41" s="19" t="s">
        <v>13</v>
      </c>
    </row>
    <row r="42" spans="1:3" ht="12.75" customHeight="1"/>
    <row r="43" spans="1:3" ht="81.75" customHeight="1">
      <c r="A43" s="292" t="s">
        <v>14</v>
      </c>
      <c r="C43" s="22"/>
    </row>
    <row r="44" spans="1:3" ht="64.5" customHeight="1">
      <c r="A44" s="298" t="s">
        <v>1338</v>
      </c>
      <c r="C44" s="22"/>
    </row>
    <row r="45" spans="1:3" ht="12.75" customHeight="1">
      <c r="A45" s="291"/>
      <c r="C45" s="22"/>
    </row>
    <row r="46" spans="1:3" ht="41.45" customHeight="1">
      <c r="A46" s="299" t="s">
        <v>15</v>
      </c>
      <c r="C46" s="22"/>
    </row>
    <row r="47" spans="1:3" ht="11.45" customHeight="1"/>
    <row r="48" spans="1:3">
      <c r="A48" s="300" t="s">
        <v>1339</v>
      </c>
    </row>
    <row r="49" spans="1:1" ht="12" customHeight="1"/>
    <row r="50" spans="1:1" ht="38.25">
      <c r="A50" s="19" t="s">
        <v>1340</v>
      </c>
    </row>
    <row r="51" spans="1:1" ht="12.75" customHeight="1"/>
    <row r="52" spans="1:1" ht="76.5">
      <c r="A52" s="19" t="s">
        <v>1341</v>
      </c>
    </row>
    <row r="53" spans="1:1" ht="12.75" customHeight="1"/>
    <row r="54" spans="1:1" ht="38.25">
      <c r="A54" s="19" t="s">
        <v>1342</v>
      </c>
    </row>
    <row r="56" spans="1:1">
      <c r="A56" s="19" t="s">
        <v>16</v>
      </c>
    </row>
    <row r="58" spans="1:1">
      <c r="A58" s="19" t="s">
        <v>17</v>
      </c>
    </row>
    <row r="60" spans="1:1" ht="121.7" customHeight="1">
      <c r="A60" s="23" t="s">
        <v>1343</v>
      </c>
    </row>
    <row r="61" spans="1:1" ht="12.6" customHeight="1">
      <c r="A61" s="23"/>
    </row>
    <row r="62" spans="1:1" ht="14.25" customHeight="1">
      <c r="A62" s="19" t="s">
        <v>18</v>
      </c>
    </row>
    <row r="63" spans="1:1" ht="25.5">
      <c r="A63" s="19" t="s">
        <v>19</v>
      </c>
    </row>
    <row r="64" spans="1:1" ht="27.95" customHeight="1">
      <c r="A64" s="19" t="s">
        <v>1344</v>
      </c>
    </row>
    <row r="66" spans="1:1" ht="93.6" customHeight="1">
      <c r="A66" s="23" t="s">
        <v>20</v>
      </c>
    </row>
    <row r="68" spans="1:1" ht="18">
      <c r="A68" s="258" t="s">
        <v>21</v>
      </c>
    </row>
    <row r="70" spans="1:1" ht="174.6" customHeight="1">
      <c r="A70" s="259" t="s">
        <v>22</v>
      </c>
    </row>
    <row r="71" spans="1:1" ht="13.35" customHeight="1">
      <c r="A71" s="259"/>
    </row>
    <row r="72" spans="1:1" ht="173.45" customHeight="1">
      <c r="A72" s="309" t="s">
        <v>1362</v>
      </c>
    </row>
    <row r="73" spans="1:1" ht="38.25">
      <c r="A73" s="23" t="s">
        <v>1363</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1353</v>
      </c>
    </row>
    <row r="96" spans="1:2">
      <c r="A96" s="23"/>
    </row>
    <row r="97" spans="1:4">
      <c r="A97" s="260" t="s">
        <v>40</v>
      </c>
    </row>
    <row r="98" spans="1:4" ht="68.45" customHeight="1">
      <c r="A98" s="23" t="s">
        <v>1354</v>
      </c>
    </row>
    <row r="99" spans="1:4">
      <c r="A99" s="23"/>
    </row>
    <row r="100" spans="1:4">
      <c r="A100" s="260" t="s">
        <v>41</v>
      </c>
    </row>
    <row r="101" spans="1:4" ht="89.25">
      <c r="A101" s="23" t="s">
        <v>1355</v>
      </c>
    </row>
    <row r="102" spans="1:4">
      <c r="A102" s="23"/>
    </row>
    <row r="103" spans="1:4">
      <c r="A103" s="295" t="s">
        <v>42</v>
      </c>
    </row>
    <row r="104" spans="1:4" ht="51">
      <c r="A104" s="23" t="s">
        <v>1356</v>
      </c>
    </row>
    <row r="105" spans="1:4">
      <c r="A105" s="23"/>
      <c r="B105" s="20" t="s">
        <v>43</v>
      </c>
    </row>
    <row r="106" spans="1:4">
      <c r="A106" s="260" t="s">
        <v>44</v>
      </c>
    </row>
    <row r="107" spans="1:4" ht="71.25" customHeight="1">
      <c r="A107" s="19" t="s">
        <v>1357</v>
      </c>
    </row>
    <row r="108" spans="1:4" ht="38.25">
      <c r="A108" s="19" t="s">
        <v>1347</v>
      </c>
    </row>
    <row r="109" spans="1:4" ht="25.5">
      <c r="A109" s="19" t="s">
        <v>45</v>
      </c>
    </row>
    <row r="110" spans="1:4" ht="10.5" customHeight="1">
      <c r="D110" s="20" t="s">
        <v>43</v>
      </c>
    </row>
    <row r="111" spans="1:4" ht="99.75" customHeight="1">
      <c r="A111" s="23" t="s">
        <v>1346</v>
      </c>
    </row>
    <row r="112" spans="1:4" ht="25.5">
      <c r="A112" s="19" t="s">
        <v>1345</v>
      </c>
    </row>
    <row r="114" spans="1:2" ht="178.5">
      <c r="A114" s="23" t="s">
        <v>1358</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1359</v>
      </c>
    </row>
    <row r="128" spans="1:2" ht="12.75" customHeight="1">
      <c r="A128" s="305" t="s">
        <v>23</v>
      </c>
    </row>
    <row r="129" spans="1:1" ht="15.75" customHeight="1">
      <c r="A129" s="304" t="s">
        <v>55</v>
      </c>
    </row>
    <row r="130" spans="1:1" ht="12.75" customHeight="1">
      <c r="A130" s="23"/>
    </row>
    <row r="131" spans="1:1">
      <c r="A131" s="295" t="s">
        <v>56</v>
      </c>
    </row>
    <row r="132" spans="1:1" ht="40.700000000000003" customHeight="1">
      <c r="A132" s="23" t="s">
        <v>1348</v>
      </c>
    </row>
    <row r="133" spans="1:1" ht="61.5" customHeight="1">
      <c r="A133" s="301" t="s">
        <v>1360</v>
      </c>
    </row>
    <row r="134" spans="1:1">
      <c r="A134" s="260" t="s">
        <v>1361</v>
      </c>
    </row>
    <row r="135" spans="1:1" ht="102">
      <c r="A135" s="301" t="s">
        <v>1349</v>
      </c>
    </row>
    <row r="136" spans="1:1">
      <c r="A136"/>
    </row>
    <row r="137" spans="1:1" ht="71.45" customHeight="1">
      <c r="A137" s="300" t="s">
        <v>1350</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82" t="s">
        <v>57</v>
      </c>
      <c r="B1" s="382"/>
      <c r="C1" s="382"/>
      <c r="D1" s="382"/>
      <c r="E1" s="382"/>
      <c r="F1" s="382"/>
      <c r="G1" s="382"/>
      <c r="H1" s="382"/>
      <c r="I1" s="52"/>
      <c r="J1" s="37"/>
    </row>
    <row r="2" spans="1:11" ht="15.75">
      <c r="A2" s="388" t="s">
        <v>58</v>
      </c>
      <c r="B2" s="388"/>
      <c r="C2" s="388"/>
      <c r="D2" s="388"/>
      <c r="E2" s="388"/>
      <c r="F2" s="388"/>
      <c r="G2" s="388"/>
      <c r="H2" s="386" t="str">
        <f>+Doklady!I100</f>
        <v>V4</v>
      </c>
      <c r="I2" s="386"/>
    </row>
    <row r="3" spans="1:11" ht="15">
      <c r="A3" s="40"/>
      <c r="B3" s="40"/>
      <c r="C3" s="40"/>
      <c r="D3" s="40"/>
      <c r="E3" s="40"/>
      <c r="F3" s="40"/>
      <c r="G3" s="40"/>
      <c r="H3" s="387">
        <f>+Doklady!I101</f>
        <v>45961</v>
      </c>
      <c r="I3" s="387"/>
    </row>
    <row r="4" spans="1:11" ht="15.75" customHeight="1">
      <c r="A4" s="41" t="s">
        <v>59</v>
      </c>
      <c r="B4" s="383" t="s">
        <v>60</v>
      </c>
      <c r="C4" s="384"/>
      <c r="D4" s="384"/>
      <c r="E4" s="385"/>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447" priority="2" stopIfTrue="1">
      <formula>$A78&lt;&gt;""</formula>
    </cfRule>
  </conditionalFormatting>
  <conditionalFormatting sqref="A8:I76 I78">
    <cfRule type="expression" dxfId="446" priority="7" stopIfTrue="1">
      <formula>$A8&lt;&gt;""</formula>
    </cfRule>
  </conditionalFormatting>
  <conditionalFormatting sqref="B78:H2888">
    <cfRule type="expression" dxfId="445" priority="3" stopIfTrue="1">
      <formula>$A78&lt;&gt;""</formula>
    </cfRule>
  </conditionalFormatting>
  <conditionalFormatting sqref="D2886:D2913">
    <cfRule type="expression" dxfId="44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91" t="s">
        <v>311</v>
      </c>
      <c r="B1" s="392"/>
      <c r="C1" s="174">
        <v>45688</v>
      </c>
      <c r="D1" s="26"/>
      <c r="G1" s="252">
        <v>45688</v>
      </c>
    </row>
    <row r="2" spans="1:7" ht="15">
      <c r="A2" s="28"/>
      <c r="B2" s="28"/>
      <c r="G2" s="252">
        <v>45716</v>
      </c>
    </row>
    <row r="3" spans="1:7" ht="14.25">
      <c r="A3" s="30" t="s">
        <v>312</v>
      </c>
      <c r="B3" s="389" t="str">
        <f>INDEX(Adr!B:B,Doklady!B102+1)</f>
        <v>Slovenský veslársky zväz</v>
      </c>
      <c r="C3" s="389"/>
      <c r="D3" s="389"/>
      <c r="G3" s="252">
        <v>45747</v>
      </c>
    </row>
    <row r="4" spans="1:7" ht="14.25">
      <c r="A4" s="30" t="s">
        <v>313</v>
      </c>
      <c r="B4" s="29" t="str">
        <f>RIGHT("0000"&amp;INDEX(Adr!A:A,Doklady!B102+1),8)</f>
        <v>00688304</v>
      </c>
      <c r="G4" s="252">
        <v>45777</v>
      </c>
    </row>
    <row r="5" spans="1:7" ht="14.25">
      <c r="A5" s="30" t="s">
        <v>314</v>
      </c>
      <c r="B5" s="29" t="str">
        <f>INDEX(Adr!D:D,Doklady!B102+1)&amp;", "&amp;INDEX(Adr!E:E,Doklady!B102+1)</f>
        <v>Nábrežie armádneho generála Ludvíka Svobodu 4298/9, Bratislava</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f>+Spolu!C10</f>
        <v>0</v>
      </c>
      <c r="G10" s="252">
        <v>45961</v>
      </c>
    </row>
    <row r="11" spans="1:7" ht="14.25">
      <c r="A11" s="133" t="s">
        <v>319</v>
      </c>
      <c r="B11" s="134" t="s">
        <v>320</v>
      </c>
      <c r="C11" s="175">
        <f>+Spolu!C11</f>
        <v>109864</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109864</v>
      </c>
      <c r="G15" s="252"/>
    </row>
    <row r="16" spans="1:7" ht="14.25">
      <c r="G16" s="252"/>
    </row>
    <row r="17" spans="1:5" ht="72" customHeight="1">
      <c r="A17" s="390" t="s">
        <v>328</v>
      </c>
      <c r="B17" s="390"/>
      <c r="C17" s="390"/>
      <c r="D17" s="390"/>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7" zoomScaleNormal="100" workbookViewId="0">
      <selection activeCell="B141" sqref="B141"/>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c r="A1" s="401" t="s">
        <v>329</v>
      </c>
      <c r="B1" s="401"/>
      <c r="C1" s="401"/>
      <c r="D1" s="401"/>
      <c r="E1" s="401"/>
      <c r="F1" s="401"/>
      <c r="G1" s="401"/>
      <c r="H1" s="401"/>
      <c r="I1" s="401"/>
    </row>
    <row r="2" spans="1:26" ht="7.5" customHeight="1">
      <c r="C2" s="8"/>
      <c r="D2" s="8"/>
      <c r="E2" s="8"/>
      <c r="F2" s="8"/>
      <c r="G2" s="8"/>
      <c r="H2" s="8"/>
      <c r="I2" s="8"/>
    </row>
    <row r="3" spans="1:26" s="9" customFormat="1" ht="26.1" customHeight="1">
      <c r="B3" s="160" t="s">
        <v>59</v>
      </c>
      <c r="C3" s="402" t="str">
        <f>INDEX(Adr!B2:B244,Doklady!B102)</f>
        <v>Slovenský veslársky zväz</v>
      </c>
      <c r="D3" s="402"/>
      <c r="E3" s="402"/>
      <c r="F3" s="402"/>
      <c r="G3" s="215"/>
      <c r="H3" s="215"/>
      <c r="I3" s="65" t="str">
        <f>Doklady!I100</f>
        <v>V4</v>
      </c>
      <c r="J3" s="85"/>
      <c r="K3" s="85"/>
      <c r="L3" s="85"/>
      <c r="M3" s="85"/>
      <c r="N3" s="85"/>
      <c r="O3" s="85"/>
      <c r="P3" s="85"/>
      <c r="Q3" s="85"/>
      <c r="R3" s="85"/>
      <c r="S3" s="85"/>
      <c r="T3" s="85"/>
      <c r="U3" s="85"/>
      <c r="V3" s="85"/>
      <c r="W3" s="85"/>
      <c r="X3" s="85"/>
      <c r="Y3" s="85"/>
      <c r="Z3" s="85"/>
    </row>
    <row r="4" spans="1:26" s="9" customFormat="1" ht="12.75">
      <c r="B4" s="64" t="s">
        <v>313</v>
      </c>
      <c r="C4" s="66" t="str">
        <f>INDEX(Adr!A2:A244,Doklady!B102)</f>
        <v>00688304</v>
      </c>
      <c r="I4" s="65">
        <f>Doklady!I101</f>
        <v>45961</v>
      </c>
      <c r="J4" s="85"/>
      <c r="K4" s="85"/>
      <c r="L4" s="85"/>
      <c r="M4" s="85"/>
      <c r="N4" s="85"/>
      <c r="O4" s="85"/>
      <c r="P4" s="85"/>
      <c r="Q4" s="85"/>
      <c r="R4" s="85"/>
      <c r="S4" s="85"/>
      <c r="T4" s="85"/>
      <c r="U4" s="85"/>
      <c r="V4" s="85"/>
      <c r="W4" s="85"/>
      <c r="X4" s="85"/>
      <c r="Y4" s="85"/>
      <c r="Z4" s="85"/>
    </row>
    <row r="5" spans="1:26" s="9" customFormat="1" ht="12.7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INDEX(Adr!D2:D244,Doklady!B102)&amp;", "&amp;INDEX(Adr!E2:E244,Doklady!B102)&amp;", "&amp;INDEX(Adr!F2:F244,Doklady!B102)</f>
        <v>Nábrežie armádneho generála Ludvíka Svobodu 4298/9, Bratislava, 814 69</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403" t="s">
        <v>334</v>
      </c>
      <c r="F9" s="404"/>
      <c r="J9" s="8"/>
      <c r="L9" s="118"/>
      <c r="M9" s="118"/>
      <c r="N9" s="118"/>
      <c r="O9" s="118"/>
      <c r="P9" s="118"/>
      <c r="Q9" s="118"/>
      <c r="R9" s="118"/>
      <c r="S9" s="118"/>
    </row>
    <row r="10" spans="1:26" ht="18">
      <c r="A10" s="69" t="s">
        <v>317</v>
      </c>
      <c r="B10" s="70" t="s">
        <v>318</v>
      </c>
      <c r="C10" s="126">
        <f>SUMIF(FP!J:J,Doklady!$B$1&amp;A10,FP!D:D)</f>
        <v>0</v>
      </c>
      <c r="D10" s="126">
        <f>C10-E10</f>
        <v>0</v>
      </c>
      <c r="E10" s="394">
        <f>SUMIF(K:K,A10,I:I)</f>
        <v>0</v>
      </c>
      <c r="F10" s="395"/>
      <c r="L10" s="120" t="s">
        <v>335</v>
      </c>
      <c r="M10" s="118"/>
      <c r="N10" s="118"/>
      <c r="O10" s="118"/>
      <c r="P10" s="118"/>
      <c r="Q10" s="118"/>
      <c r="R10" s="118"/>
      <c r="S10" s="118"/>
    </row>
    <row r="11" spans="1:26" ht="18">
      <c r="A11" s="69" t="s">
        <v>319</v>
      </c>
      <c r="B11" s="70" t="s">
        <v>320</v>
      </c>
      <c r="C11" s="126">
        <f>SUMIF(FP!J:J,Doklady!$B$1&amp;A11,FP!D:D)</f>
        <v>109864</v>
      </c>
      <c r="D11" s="126">
        <f>+C11-E11</f>
        <v>109864</v>
      </c>
      <c r="E11" s="405">
        <f>+I39-I42+I44-I47</f>
        <v>0</v>
      </c>
      <c r="F11" s="406"/>
      <c r="J11" s="176"/>
      <c r="L11" s="161" t="str">
        <f>L41</f>
        <v>a - veslovanie - bežné transfery</v>
      </c>
      <c r="M11" s="118"/>
      <c r="N11" s="118"/>
      <c r="O11" s="118"/>
      <c r="P11" s="118"/>
      <c r="Q11" s="118"/>
      <c r="R11" s="118"/>
      <c r="S11" s="118"/>
    </row>
    <row r="12" spans="1:26" ht="18">
      <c r="A12" s="69" t="s">
        <v>321</v>
      </c>
      <c r="B12" s="70" t="s">
        <v>322</v>
      </c>
      <c r="C12" s="126">
        <f>SUMIF(FP!J:J,Doklady!$B$1&amp;A12,FP!D:D)</f>
        <v>49874</v>
      </c>
      <c r="D12" s="126">
        <f>C12-E12</f>
        <v>49874</v>
      </c>
      <c r="E12" s="394">
        <f>SUMIF(K:K,A12,I:I)</f>
        <v>0</v>
      </c>
      <c r="F12" s="395"/>
      <c r="J12" s="177"/>
      <c r="L12" s="161" t="str">
        <f>L42</f>
        <v>a - veslovanie - kapitálové transfery</v>
      </c>
      <c r="N12" s="118"/>
      <c r="O12" s="118"/>
      <c r="P12" s="118"/>
      <c r="Q12" s="118"/>
      <c r="R12" s="118"/>
      <c r="S12" s="118"/>
    </row>
    <row r="13" spans="1:26" ht="18">
      <c r="A13" s="69" t="s">
        <v>323</v>
      </c>
      <c r="B13" s="70" t="s">
        <v>324</v>
      </c>
      <c r="C13" s="126">
        <f>SUMIF(FP!J:J,Doklady!$B$1&amp;A13,FP!D:D)</f>
        <v>0</v>
      </c>
      <c r="D13" s="126">
        <f>C13-E13</f>
        <v>0</v>
      </c>
      <c r="E13" s="394">
        <f>SUMIF(K:K,A13,I:I)</f>
        <v>0</v>
      </c>
      <c r="F13" s="395"/>
      <c r="J13" s="8"/>
      <c r="L13" s="161">
        <f>L46</f>
        <v>2</v>
      </c>
      <c r="N13" s="118"/>
      <c r="O13" s="118"/>
      <c r="P13" s="118"/>
      <c r="Q13" s="118"/>
      <c r="R13" s="118"/>
      <c r="S13" s="118"/>
    </row>
    <row r="14" spans="1:26" ht="18.75" thickBot="1">
      <c r="A14" s="69" t="s">
        <v>325</v>
      </c>
      <c r="B14" s="70" t="s">
        <v>326</v>
      </c>
      <c r="C14" s="126">
        <f>SUMIF(FP!J:J,Doklady!$B$1&amp;A14,FP!D:D)</f>
        <v>0</v>
      </c>
      <c r="D14" s="126">
        <f>C14-E14</f>
        <v>0</v>
      </c>
      <c r="E14" s="407">
        <f>SUMIF(K:K,A14,I:I)</f>
        <v>0</v>
      </c>
      <c r="F14" s="408"/>
      <c r="J14" s="8"/>
      <c r="L14" s="161" t="str">
        <f>L47</f>
        <v>2</v>
      </c>
      <c r="N14" s="118"/>
      <c r="O14" s="118"/>
      <c r="P14" s="118"/>
      <c r="Q14" s="118"/>
      <c r="R14" s="118"/>
      <c r="S14" s="118"/>
    </row>
    <row r="15" spans="1:26" ht="5.25" customHeight="1" thickTop="1">
      <c r="I15" s="9"/>
    </row>
    <row r="16" spans="1:26" s="9" customFormat="1" ht="12.75">
      <c r="A16" s="117" t="s">
        <v>336</v>
      </c>
      <c r="B16" s="414" t="s">
        <v>337</v>
      </c>
      <c r="C16" s="415"/>
      <c r="D16" s="415"/>
      <c r="E16" s="415"/>
      <c r="F16" s="415"/>
      <c r="G16" s="415"/>
      <c r="H16" s="416"/>
      <c r="I16" s="136" t="s">
        <v>338</v>
      </c>
      <c r="J16" s="85"/>
      <c r="K16" s="85"/>
      <c r="L16" s="85"/>
      <c r="M16" s="85"/>
      <c r="N16" s="85"/>
      <c r="O16" s="85"/>
      <c r="P16" s="85"/>
      <c r="Q16" s="85"/>
      <c r="R16" s="85"/>
      <c r="S16" s="85"/>
      <c r="T16" s="85"/>
      <c r="U16" s="85"/>
      <c r="V16" s="85"/>
      <c r="W16" s="85"/>
      <c r="X16" s="85"/>
      <c r="Y16" s="85"/>
      <c r="Z16" s="85"/>
    </row>
    <row r="17" spans="1:20">
      <c r="A17" s="115" t="s">
        <v>339</v>
      </c>
      <c r="B17" s="409" t="s">
        <v>340</v>
      </c>
      <c r="C17" s="409"/>
      <c r="D17" s="409"/>
      <c r="E17" s="409"/>
      <c r="F17" s="409"/>
      <c r="G17" s="409"/>
      <c r="H17" s="409"/>
      <c r="I17" s="73">
        <f>SUMIF(FP!I:I,Doklady!$B$1&amp;A17,FP!D:D)</f>
        <v>109864</v>
      </c>
      <c r="T17" s="86"/>
    </row>
    <row r="18" spans="1:20">
      <c r="A18" s="135" t="s">
        <v>341</v>
      </c>
      <c r="B18" s="409" t="s">
        <v>342</v>
      </c>
      <c r="C18" s="409"/>
      <c r="D18" s="409"/>
      <c r="E18" s="409"/>
      <c r="F18" s="409"/>
      <c r="G18" s="409"/>
      <c r="H18" s="409"/>
      <c r="I18" s="73">
        <f>SUMIF(FP!I:I,Doklady!$B$1&amp;A18,FP!D:D)</f>
        <v>0</v>
      </c>
    </row>
    <row r="19" spans="1:20">
      <c r="A19" s="115" t="s">
        <v>343</v>
      </c>
      <c r="B19" s="409" t="s">
        <v>344</v>
      </c>
      <c r="C19" s="409"/>
      <c r="D19" s="409"/>
      <c r="E19" s="409"/>
      <c r="F19" s="409"/>
      <c r="G19" s="409"/>
      <c r="H19" s="409"/>
      <c r="I19" s="73">
        <f>SUMIF(FP!I:I,Doklady!$B$1&amp;A19,FP!D:D)</f>
        <v>7474</v>
      </c>
    </row>
    <row r="20" spans="1:20">
      <c r="A20" s="135" t="s">
        <v>345</v>
      </c>
      <c r="B20" s="398" t="s">
        <v>346</v>
      </c>
      <c r="C20" s="399"/>
      <c r="D20" s="399"/>
      <c r="E20" s="399"/>
      <c r="F20" s="399"/>
      <c r="G20" s="399"/>
      <c r="H20" s="400"/>
      <c r="I20" s="73">
        <f>SUMIF(FP!I:I,Doklady!$B$1&amp;A20,FP!D:D)</f>
        <v>42400</v>
      </c>
      <c r="T20" s="86"/>
    </row>
    <row r="21" spans="1:20">
      <c r="A21" s="115" t="s">
        <v>347</v>
      </c>
      <c r="B21" s="398" t="s">
        <v>348</v>
      </c>
      <c r="C21" s="399"/>
      <c r="D21" s="399"/>
      <c r="E21" s="399"/>
      <c r="F21" s="399"/>
      <c r="G21" s="399"/>
      <c r="H21" s="400"/>
      <c r="I21" s="73">
        <f>SUMIF(FP!I:I,Doklady!$B$1&amp;A21,FP!D:D)</f>
        <v>0</v>
      </c>
      <c r="T21" s="86"/>
    </row>
    <row r="22" spans="1:20">
      <c r="A22" s="135" t="s">
        <v>349</v>
      </c>
      <c r="B22" s="417" t="s">
        <v>350</v>
      </c>
      <c r="C22" s="418"/>
      <c r="D22" s="418"/>
      <c r="E22" s="418"/>
      <c r="F22" s="418"/>
      <c r="G22" s="418"/>
      <c r="H22" s="419"/>
      <c r="I22" s="73">
        <f>SUMIF(FP!I:I,Doklady!$B$1&amp;A22,FP!D:D)</f>
        <v>0</v>
      </c>
      <c r="T22" s="86"/>
    </row>
    <row r="23" spans="1:20">
      <c r="A23" s="115" t="s">
        <v>351</v>
      </c>
      <c r="B23" s="398" t="s">
        <v>352</v>
      </c>
      <c r="C23" s="399"/>
      <c r="D23" s="399"/>
      <c r="E23" s="399"/>
      <c r="F23" s="399"/>
      <c r="G23" s="399"/>
      <c r="H23" s="400"/>
      <c r="I23" s="73">
        <f>SUMIF(FP!I:I,Doklady!$B$1&amp;A23,FP!D:D)</f>
        <v>0</v>
      </c>
      <c r="T23" s="86"/>
    </row>
    <row r="24" spans="1:20">
      <c r="A24" s="135" t="s">
        <v>353</v>
      </c>
      <c r="B24" s="398" t="s">
        <v>354</v>
      </c>
      <c r="C24" s="399"/>
      <c r="D24" s="399"/>
      <c r="E24" s="399"/>
      <c r="F24" s="399"/>
      <c r="G24" s="399"/>
      <c r="H24" s="400"/>
      <c r="I24" s="73">
        <f>SUMIF(FP!I:I,Doklady!$B$1&amp;A24,FP!D:D)</f>
        <v>0</v>
      </c>
      <c r="T24" s="86"/>
    </row>
    <row r="25" spans="1:20">
      <c r="A25" s="115" t="s">
        <v>355</v>
      </c>
      <c r="B25" s="410" t="s">
        <v>2235</v>
      </c>
      <c r="C25" s="411"/>
      <c r="D25" s="411"/>
      <c r="E25" s="411"/>
      <c r="F25" s="411"/>
      <c r="G25" s="411"/>
      <c r="H25" s="412"/>
      <c r="I25" s="73">
        <f>SUMIF(FP!I:I,Doklady!$B$1&amp;A25,FP!D:D)</f>
        <v>0</v>
      </c>
      <c r="T25" s="86"/>
    </row>
    <row r="26" spans="1:20">
      <c r="A26" s="135" t="s">
        <v>356</v>
      </c>
      <c r="B26" s="398" t="s">
        <v>357</v>
      </c>
      <c r="C26" s="399"/>
      <c r="D26" s="399"/>
      <c r="E26" s="399"/>
      <c r="F26" s="399"/>
      <c r="G26" s="399"/>
      <c r="H26" s="400"/>
      <c r="I26" s="73">
        <f>SUMIF(FP!I:I,Doklady!$B$1&amp;A26,FP!D:D)</f>
        <v>0</v>
      </c>
      <c r="T26" s="86"/>
    </row>
    <row r="27" spans="1:20">
      <c r="A27" s="115" t="s">
        <v>358</v>
      </c>
      <c r="B27" s="398" t="s">
        <v>359</v>
      </c>
      <c r="C27" s="399"/>
      <c r="D27" s="399"/>
      <c r="E27" s="399"/>
      <c r="F27" s="399"/>
      <c r="G27" s="399"/>
      <c r="H27" s="400"/>
      <c r="I27" s="73">
        <f>SUMIF(FP!I:I,Doklady!$B$1&amp;A27,FP!D:D)</f>
        <v>0</v>
      </c>
      <c r="T27" s="86"/>
    </row>
    <row r="28" spans="1:20">
      <c r="A28" s="135" t="s">
        <v>360</v>
      </c>
      <c r="B28" s="398" t="s">
        <v>2989</v>
      </c>
      <c r="C28" s="399"/>
      <c r="D28" s="399"/>
      <c r="E28" s="399"/>
      <c r="F28" s="399"/>
      <c r="G28" s="399"/>
      <c r="H28" s="400"/>
      <c r="I28" s="73">
        <f>SUMIF(FP!I:I,Doklady!$B$1&amp;A28,FP!D:D)</f>
        <v>0</v>
      </c>
      <c r="T28" s="86"/>
    </row>
    <row r="29" spans="1:20">
      <c r="A29" s="115" t="s">
        <v>362</v>
      </c>
      <c r="B29" s="398" t="s">
        <v>363</v>
      </c>
      <c r="C29" s="399"/>
      <c r="D29" s="399"/>
      <c r="E29" s="399"/>
      <c r="F29" s="399"/>
      <c r="G29" s="399"/>
      <c r="H29" s="400"/>
      <c r="I29" s="73">
        <f>SUMIF(FP!I:I,Doklady!$B$1&amp;A29,FP!D:D)</f>
        <v>0</v>
      </c>
      <c r="T29" s="86"/>
    </row>
    <row r="30" spans="1:20" hidden="1">
      <c r="A30" s="135" t="s">
        <v>364</v>
      </c>
      <c r="B30" s="398"/>
      <c r="C30" s="399"/>
      <c r="D30" s="399"/>
      <c r="E30" s="399"/>
      <c r="F30" s="399"/>
      <c r="G30" s="399"/>
      <c r="H30" s="400"/>
      <c r="I30" s="73">
        <f>SUMIF(FP!I:I,Doklady!$B$1&amp;A30,FP!D:D)</f>
        <v>0</v>
      </c>
      <c r="T30" s="86"/>
    </row>
    <row r="31" spans="1:20" hidden="1">
      <c r="A31" s="115" t="s">
        <v>365</v>
      </c>
      <c r="B31" s="398"/>
      <c r="C31" s="399"/>
      <c r="D31" s="399"/>
      <c r="E31" s="399"/>
      <c r="F31" s="399"/>
      <c r="G31" s="399"/>
      <c r="H31" s="400"/>
      <c r="I31" s="73">
        <f>SUMIF(FP!I:I,Doklady!$B$1&amp;A31,FP!D:D)</f>
        <v>0</v>
      </c>
      <c r="T31" s="86"/>
    </row>
    <row r="32" spans="1:20" hidden="1">
      <c r="A32" s="135" t="s">
        <v>366</v>
      </c>
      <c r="B32" s="420"/>
      <c r="C32" s="421"/>
      <c r="D32" s="421"/>
      <c r="E32" s="421"/>
      <c r="F32" s="421"/>
      <c r="G32" s="421"/>
      <c r="H32" s="422"/>
      <c r="I32" s="73">
        <f>SUMIF(FP!I:I,Doklady!$B$1&amp;A32,FP!D:D)</f>
        <v>0</v>
      </c>
      <c r="T32" s="86"/>
    </row>
    <row r="33" spans="1:21" hidden="1">
      <c r="A33" s="115" t="s">
        <v>367</v>
      </c>
      <c r="B33" s="420"/>
      <c r="C33" s="421"/>
      <c r="D33" s="421"/>
      <c r="E33" s="421"/>
      <c r="F33" s="421"/>
      <c r="G33" s="421"/>
      <c r="H33" s="422"/>
      <c r="I33" s="73">
        <f>SUMIF(FP!I:I,Doklady!$B$1&amp;A33,FP!D:D)</f>
        <v>0</v>
      </c>
      <c r="T33" s="86"/>
    </row>
    <row r="34" spans="1:21" hidden="1">
      <c r="A34" s="135" t="s">
        <v>368</v>
      </c>
      <c r="B34" s="423"/>
      <c r="C34" s="423"/>
      <c r="D34" s="423"/>
      <c r="E34" s="423"/>
      <c r="F34" s="423"/>
      <c r="G34" s="423"/>
      <c r="H34" s="423"/>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336</v>
      </c>
      <c r="B38" s="67" t="str">
        <f>"Šport "&amp;K40</f>
        <v>Šport veslovanie</v>
      </c>
      <c r="C38" s="68" t="s">
        <v>1671</v>
      </c>
      <c r="D38" s="68" t="s">
        <v>1672</v>
      </c>
      <c r="E38" s="68" t="s">
        <v>1673</v>
      </c>
      <c r="F38" s="68" t="s">
        <v>1670</v>
      </c>
      <c r="G38" s="68" t="s">
        <v>370</v>
      </c>
      <c r="H38" s="68" t="s">
        <v>371</v>
      </c>
      <c r="I38" s="67" t="s">
        <v>327</v>
      </c>
      <c r="L38" s="84">
        <f>COUNTIF(FP!N:N,Doklady!B1&amp;"aB")</f>
        <v>1</v>
      </c>
    </row>
    <row r="39" spans="1:21">
      <c r="A39" s="115" t="s">
        <v>339</v>
      </c>
      <c r="B39" s="116" t="s">
        <v>372</v>
      </c>
      <c r="C39" s="78">
        <f>I39*0.2</f>
        <v>21972.800000000003</v>
      </c>
      <c r="D39" s="78">
        <f>I39*0.2</f>
        <v>21972.800000000003</v>
      </c>
      <c r="E39" s="78">
        <f>I39*0.25</f>
        <v>27466</v>
      </c>
      <c r="F39" s="78">
        <f>+I39*0.15</f>
        <v>16479.599999999999</v>
      </c>
      <c r="G39" s="78">
        <f>+MAX(I39-C39-D39-E39-F39-H39,0)</f>
        <v>21972.799999999996</v>
      </c>
      <c r="H39" s="78">
        <f>+IFERROR(VLOOKUP(K40&amp;" - kapitálové transfery",B$53:C$90,2,0),0)</f>
        <v>0</v>
      </c>
      <c r="I39" s="73">
        <f>SUMIF(FP!K:K,K40,FP!D:D)</f>
        <v>109864</v>
      </c>
      <c r="L39" s="84">
        <f>COUNTIF(FP!N:N,Doklady!B1&amp;"aK")</f>
        <v>0</v>
      </c>
      <c r="T39" s="86"/>
    </row>
    <row r="40" spans="1:21">
      <c r="A40" s="115" t="s">
        <v>339</v>
      </c>
      <c r="B40" s="116" t="s">
        <v>373</v>
      </c>
      <c r="C40" s="78">
        <f>DSUM(Doklady!A103:J10000,"GGG",Spolu!L40:M42)</f>
        <v>21972.800000000003</v>
      </c>
      <c r="D40" s="78">
        <f>DSUM(Doklady!A103:J10000,"GGG",Spolu!N40:O42)</f>
        <v>33174.589999999997</v>
      </c>
      <c r="E40" s="78">
        <f>DSUM(Doklady!A103:J10000,"GGG",Spolu!P40:Q42)</f>
        <v>39703.079999999994</v>
      </c>
      <c r="F40" s="78">
        <f>DSUM(Doklady!A103:J10000,"GGG",Spolu!R40:S42)</f>
        <v>15013.529999999995</v>
      </c>
      <c r="G40" s="78">
        <f>DSUM(Doklady!A103:J10000,"GGG",Spolu!T40:U42)-H40</f>
        <v>0</v>
      </c>
      <c r="H40" s="78">
        <f>+IFERROR(VLOOKUP(K40&amp;" - kapitálové transfery",B$53:D$90,3,0),0)</f>
        <v>0</v>
      </c>
      <c r="I40" s="73">
        <f>+C40+D40+E40+F40+G40+H40</f>
        <v>109864</v>
      </c>
      <c r="J40" s="218" t="str">
        <f>+K45</f>
        <v>.</v>
      </c>
      <c r="K40" s="218" t="str">
        <f>IF(L38&gt;0,INDEX(FP!K:K,Doklady!B2),".")</f>
        <v>veslovanie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veslovanie - bežné transfery</v>
      </c>
      <c r="M41" s="120">
        <v>1</v>
      </c>
      <c r="N41" s="161" t="str">
        <f>+L41</f>
        <v>a - veslovanie - bežné transfery</v>
      </c>
      <c r="O41" s="120">
        <v>2</v>
      </c>
      <c r="P41" s="161" t="str">
        <f>+L41</f>
        <v>a - veslovanie - bežné transfery</v>
      </c>
      <c r="Q41" s="120">
        <v>3</v>
      </c>
      <c r="R41" s="161" t="str">
        <f>+L41</f>
        <v>a - veslovanie - bežné transfery</v>
      </c>
      <c r="S41" s="120">
        <v>4</v>
      </c>
      <c r="T41" s="161" t="str">
        <f>+L41</f>
        <v>a - veslovanie - bežné transfery</v>
      </c>
      <c r="U41" s="120">
        <v>5</v>
      </c>
    </row>
    <row r="42" spans="1:21" ht="10.5" customHeight="1">
      <c r="A42" s="115" t="s">
        <v>339</v>
      </c>
      <c r="B42" s="116" t="s">
        <v>376</v>
      </c>
      <c r="C42" s="73">
        <f>+C40</f>
        <v>21972.800000000003</v>
      </c>
      <c r="D42" s="216">
        <f>+D40</f>
        <v>33174.589999999997</v>
      </c>
      <c r="E42" s="216">
        <f>+E40</f>
        <v>39703.079999999994</v>
      </c>
      <c r="F42" s="216">
        <f>+MIN(F39:F40)</f>
        <v>15013.529999999995</v>
      </c>
      <c r="G42" s="216">
        <f>+MIN(G39+MAX(F39-F40,0)-MAX(E40-E39,0)-MAX(D40-D39,0)-MAX(C40-C39,0),G40)</f>
        <v>0</v>
      </c>
      <c r="H42" s="216">
        <f>+MIN(H39:H40)</f>
        <v>0</v>
      </c>
      <c r="I42" s="73">
        <f>+C42+D42+E42+MIN(F39:F40)+G42+H42</f>
        <v>109864</v>
      </c>
      <c r="J42" s="219">
        <f>+K47</f>
        <v>0</v>
      </c>
      <c r="K42" s="219">
        <f>+I42-H42</f>
        <v>109864</v>
      </c>
      <c r="L42" s="161" t="str">
        <f>+SUBSTITUTE(L41,"bežné","kapitálové")</f>
        <v>a - veslovanie - kapitálové transfery</v>
      </c>
      <c r="M42" s="120">
        <v>1</v>
      </c>
      <c r="N42" s="161" t="str">
        <f>+L42</f>
        <v>a - veslovanie - kapitálové transfery</v>
      </c>
      <c r="O42" s="120">
        <v>2</v>
      </c>
      <c r="P42" s="161" t="str">
        <f>+L42</f>
        <v>a - veslovanie - kapitálové transfery</v>
      </c>
      <c r="Q42" s="120">
        <v>3</v>
      </c>
      <c r="R42" s="161" t="str">
        <f>+L42</f>
        <v>a - veslovanie - kapitálové transfery</v>
      </c>
      <c r="S42" s="120">
        <v>4</v>
      </c>
      <c r="T42" s="161" t="str">
        <f>+L42</f>
        <v>a - veslovanie - kapitálové transfery</v>
      </c>
      <c r="U42" s="120">
        <v>5</v>
      </c>
    </row>
    <row r="43" spans="1:21" ht="33.7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96"/>
      <c r="B50" s="397"/>
      <c r="C50" s="397"/>
      <c r="D50" s="397"/>
      <c r="E50" s="397"/>
      <c r="F50" s="397"/>
      <c r="G50" s="397"/>
      <c r="H50" s="397"/>
      <c r="I50" s="397"/>
      <c r="T50" s="86"/>
    </row>
    <row r="51" spans="1:20">
      <c r="A51" s="112"/>
      <c r="B51" s="113"/>
      <c r="C51" s="111"/>
      <c r="D51" s="114"/>
      <c r="E51" s="114"/>
      <c r="F51" s="114"/>
      <c r="G51" s="222"/>
      <c r="H51" s="114"/>
      <c r="I51" s="114"/>
      <c r="T51" s="86"/>
    </row>
    <row r="52" spans="1:20" ht="22.5">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a</v>
      </c>
      <c r="B53" s="119" t="str">
        <f>Doklady!H1</f>
        <v>veslovanie - bežné transfery</v>
      </c>
      <c r="C53" s="73">
        <f>IF(A53&lt;&gt;"",INDEX(FP!D:D,Doklady!B$2+(ROW()-53)),"")</f>
        <v>109864</v>
      </c>
      <c r="D53" s="73">
        <f>IF(A53&lt;&gt;"",Doklady!I1-Doklady!J1,"")</f>
        <v>109863.99999999999</v>
      </c>
      <c r="E53" s="73">
        <f>IF(A53&lt;&gt;"",MIN(D53,C53)*Doklady!C1/(1-Doklady!C1),"")</f>
        <v>0</v>
      </c>
      <c r="F53" s="71">
        <f>IF(A53&lt;&gt;"",Doklady!J1,"")</f>
        <v>0</v>
      </c>
      <c r="G53" s="73">
        <f>+IFERROR(HLOOKUP(IF(RIGHT(B53,15)="bežné transfery",LEFT(B53,LEN(B53)-18),0),$J$40:$K$42,3,0),MIN(C53,D53))</f>
        <v>109864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22.5">
      <c r="A54" s="75" t="str">
        <f>Doklady!D2</f>
        <v>c</v>
      </c>
      <c r="B54" s="119" t="str">
        <f>Doklady!H2</f>
        <v>zabezpečenie a rozvoj športu veslovanie zdravotne postihnutých športovcov</v>
      </c>
      <c r="C54" s="73">
        <f>IF(A54&lt;&gt;"",INDEX(FP!D:D,Doklady!B$2+(ROW()-53)),"")</f>
        <v>7474</v>
      </c>
      <c r="D54" s="73">
        <f>IF(A54&lt;&gt;"",Doklady!I2-Doklady!J2,"")</f>
        <v>7474</v>
      </c>
      <c r="E54" s="73">
        <f>IF(A54&lt;&gt;"",MIN(D54,C54)*Doklady!C2/(1-Doklady!C2),"")</f>
        <v>0</v>
      </c>
      <c r="F54" s="71">
        <f>IF(A54&lt;&gt;"",Doklady!J2,"")</f>
        <v>0</v>
      </c>
      <c r="G54" s="73">
        <f t="shared" ref="G54:G117" si="0">+IFERROR(HLOOKUP(IF(RIGHT(B54,15)="bežné transfery",LEFT(B54,LEN(B54)-18),0),$J$40:$K$42,3,0),MIN(C54,D54))</f>
        <v>7474</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c r="A55" s="75" t="str">
        <f>Doklady!D3</f>
        <v>d</v>
      </c>
      <c r="B55" s="119" t="str">
        <f>Doklady!H3</f>
        <v>Strečanský Peter</v>
      </c>
      <c r="C55" s="73">
        <f>IF(A55&lt;&gt;"",INDEX(FP!D:D,Doklady!B$2+(ROW()-53)),"")</f>
        <v>20000</v>
      </c>
      <c r="D55" s="73">
        <f>IF(A55&lt;&gt;"",Doklady!I3-Doklady!J3,"")</f>
        <v>20000</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c r="A56" s="75" t="str">
        <f>Doklady!D4</f>
        <v>d</v>
      </c>
      <c r="B56" s="119" t="str">
        <f>Doklady!H4</f>
        <v>Šimek Oliver</v>
      </c>
      <c r="C56" s="73">
        <f>IF(A56&lt;&gt;"",INDEX(FP!D:D,Doklady!B$2+(ROW()-53)),"")</f>
        <v>11200</v>
      </c>
      <c r="D56" s="73">
        <f>IF(A56&lt;&gt;"",Doklady!I4-Doklady!J4,"")</f>
        <v>11200</v>
      </c>
      <c r="E56" s="73">
        <f>IF(A56&lt;&gt;"",MIN(D56,C56)*Doklady!C4/(1-Doklady!C4),"")</f>
        <v>0</v>
      </c>
      <c r="F56" s="71">
        <f>IF(A56&lt;&gt;"",Doklady!J4,"")</f>
        <v>0</v>
      </c>
      <c r="G56" s="73">
        <f t="shared" si="0"/>
        <v>11200</v>
      </c>
      <c r="H56" s="71"/>
      <c r="I56" s="73">
        <f t="shared" si="1"/>
        <v>0</v>
      </c>
      <c r="J56" s="84" t="str">
        <f t="shared" si="2"/>
        <v/>
      </c>
      <c r="K56" s="84" t="str">
        <f>Doklady!F4</f>
        <v>026 03</v>
      </c>
      <c r="L56" s="84" t="str">
        <f>IF(A56&lt;&gt;"",INDEX(FP!H:H,Doklady!B$2+(ROW()-52)),"")</f>
        <v>B</v>
      </c>
      <c r="M56" s="84" t="str">
        <f t="shared" si="3"/>
        <v>026 03B</v>
      </c>
    </row>
    <row r="57" spans="1:20">
      <c r="A57" s="75" t="str">
        <f>Doklady!D5</f>
        <v>d</v>
      </c>
      <c r="B57" s="119" t="str">
        <f>Doklady!H5</f>
        <v>Žemla Michal</v>
      </c>
      <c r="C57" s="73">
        <f>IF(A57&lt;&gt;"",INDEX(FP!D:D,Doklady!B$2+(ROW()-53)),"")</f>
        <v>11200</v>
      </c>
      <c r="D57" s="73">
        <f>IF(A57&lt;&gt;"",Doklady!I5-Doklady!J5,"")</f>
        <v>11200</v>
      </c>
      <c r="E57" s="73">
        <f>IF(A57&lt;&gt;"",MIN(D57,C57)*Doklady!C5/(1-Doklady!C5),"")</f>
        <v>0</v>
      </c>
      <c r="F57" s="71">
        <f>IF(A57&lt;&gt;"",Doklady!J5,"")</f>
        <v>0</v>
      </c>
      <c r="G57" s="73">
        <f t="shared" si="0"/>
        <v>11200</v>
      </c>
      <c r="H57" s="71"/>
      <c r="I57" s="73">
        <f t="shared" si="1"/>
        <v>0</v>
      </c>
      <c r="J57" s="84" t="str">
        <f t="shared" si="2"/>
        <v/>
      </c>
      <c r="K57" s="84" t="str">
        <f>Doklady!F5</f>
        <v>026 03</v>
      </c>
      <c r="L57" s="84" t="str">
        <f>IF(A57&lt;&gt;"",INDEX(FP!H:H,Doklady!B$2+(ROW()-52)),"")</f>
        <v>B</v>
      </c>
      <c r="M57" s="84" t="str">
        <f t="shared" si="3"/>
        <v>026 03B</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159738</v>
      </c>
      <c r="D130" s="228">
        <f t="shared" ref="D130:I130" si="9">SUM(D53:D129)</f>
        <v>159738</v>
      </c>
      <c r="E130" s="228">
        <f t="shared" si="9"/>
        <v>0</v>
      </c>
      <c r="F130" s="228">
        <f t="shared" si="9"/>
        <v>0</v>
      </c>
      <c r="G130" s="228">
        <f t="shared" si="9"/>
        <v>159738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391</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392</v>
      </c>
      <c r="B139" s="9"/>
      <c r="C139" s="74"/>
      <c r="D139" s="74"/>
      <c r="E139" s="74"/>
      <c r="F139" s="74"/>
      <c r="G139" s="74"/>
      <c r="H139" s="74"/>
      <c r="I139" s="74"/>
      <c r="J139" s="85"/>
    </row>
    <row r="140" spans="1:26" ht="12.75">
      <c r="A140" s="9"/>
      <c r="B140" s="279"/>
      <c r="C140" s="229"/>
      <c r="D140" s="413" t="s">
        <v>3799</v>
      </c>
      <c r="E140" s="413"/>
      <c r="F140" s="413"/>
      <c r="G140" s="413"/>
      <c r="H140" s="413"/>
      <c r="I140" s="413"/>
      <c r="J140" s="85"/>
    </row>
    <row r="141" spans="1:26" ht="68.25" customHeight="1">
      <c r="A141" s="9"/>
      <c r="B141" s="281" t="s">
        <v>3800</v>
      </c>
      <c r="C141" s="214"/>
      <c r="D141" s="393" t="s">
        <v>393</v>
      </c>
      <c r="E141" s="393"/>
      <c r="F141" s="393"/>
      <c r="G141" s="393"/>
      <c r="H141" s="393"/>
      <c r="I141" s="393"/>
      <c r="J141" s="85"/>
    </row>
    <row r="142" spans="1:26" ht="12.75">
      <c r="A142" s="9"/>
      <c r="B142" s="280"/>
      <c r="C142" s="214"/>
      <c r="D142" s="263"/>
      <c r="E142" s="263"/>
      <c r="F142" s="263"/>
      <c r="G142" s="263"/>
      <c r="H142" s="263"/>
      <c r="I142" s="263"/>
      <c r="J142" s="85"/>
    </row>
    <row r="143" spans="1:26" ht="12.75">
      <c r="A143" s="9"/>
      <c r="B143" s="280"/>
      <c r="C143" s="214"/>
      <c r="D143" s="263"/>
      <c r="E143" s="263"/>
      <c r="F143" s="263"/>
      <c r="G143" s="263"/>
      <c r="H143" s="263"/>
      <c r="I143" s="263"/>
      <c r="J143" s="85"/>
    </row>
    <row r="144" spans="1:26" ht="12.75">
      <c r="A144" s="9"/>
      <c r="B144" s="281"/>
      <c r="C144" s="214"/>
      <c r="D144" s="263"/>
      <c r="E144" s="263"/>
      <c r="F144" s="263"/>
      <c r="G144" s="263"/>
      <c r="H144" s="263"/>
      <c r="I144" s="263"/>
      <c r="J144" s="85"/>
    </row>
    <row r="145" spans="2:2" ht="12.7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443" priority="43" stopIfTrue="1" operator="lessThanOrEqual">
      <formula>0</formula>
    </cfRule>
    <cfRule type="cellIs" dxfId="442" priority="44" stopIfTrue="1" operator="greaterThan">
      <formula>0</formula>
    </cfRule>
  </conditionalFormatting>
  <conditionalFormatting sqref="D53:D129">
    <cfRule type="expression" dxfId="441" priority="31" stopIfTrue="1">
      <formula>$C53=$D53</formula>
    </cfRule>
    <cfRule type="expression" dxfId="440" priority="33" stopIfTrue="1">
      <formula>$C53&lt;&gt;$D53</formula>
    </cfRule>
  </conditionalFormatting>
  <conditionalFormatting sqref="E9:F9">
    <cfRule type="expression" dxfId="439" priority="38" stopIfTrue="1">
      <formula>SUM($E$10:$F$14)&gt;0</formula>
    </cfRule>
  </conditionalFormatting>
  <conditionalFormatting sqref="G53:G129">
    <cfRule type="expression" dxfId="438" priority="13" stopIfTrue="1">
      <formula>$C53=$G53</formula>
    </cfRule>
    <cfRule type="expression" dxfId="437" priority="14" stopIfTrue="1">
      <formula>$C53&lt;&gt;$G53</formula>
    </cfRule>
  </conditionalFormatting>
  <conditionalFormatting sqref="I42">
    <cfRule type="cellIs" dxfId="436" priority="1" stopIfTrue="1" operator="greaterThan">
      <formula>0</formula>
    </cfRule>
  </conditionalFormatting>
  <conditionalFormatting sqref="I47">
    <cfRule type="cellIs" dxfId="435" priority="15" stopIfTrue="1" operator="greaterThan">
      <formula>0</formula>
    </cfRule>
  </conditionalFormatting>
  <conditionalFormatting sqref="I53:I129">
    <cfRule type="cellIs" dxfId="434" priority="40" stopIfTrue="1" operator="equal">
      <formula>0</formula>
    </cfRule>
    <cfRule type="cellIs" dxfId="43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329" zoomScaleNormal="100" workbookViewId="0">
      <selection activeCell="E336" sqref="E336"/>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a - veslovanie - bežné transfery</v>
      </c>
      <c r="B1" s="232" t="str">
        <f>INDEX(Adr!A:A,B102+1)</f>
        <v>00688304</v>
      </c>
      <c r="C1" s="233">
        <f>IF(ROW()&lt;=B$3,INDEX(FP!E:E,B$2+ROW()-1),"")</f>
        <v>0</v>
      </c>
      <c r="D1" s="234" t="str">
        <f>IF(ROW()&lt;=B$3,INDEX(FP!F:F,B$2+ROW()-1),"")</f>
        <v>a</v>
      </c>
      <c r="E1" s="234"/>
      <c r="F1" s="234" t="str">
        <f>IF(ROW()&lt;=B$3,INDEX(FP!G:G,B$2+ROW()-1),"")</f>
        <v>026 02</v>
      </c>
      <c r="G1" s="234"/>
      <c r="H1" s="235" t="str">
        <f>IF(ROW()&lt;=B$3,INDEX(FP!C:C,B$2+ROW()-1),"")</f>
        <v>veslovanie - bežné transfery</v>
      </c>
      <c r="I1" s="236">
        <f t="shared" ref="I1:I6" si="0">IF(ROW()&lt;=B$3,SUMIF(A$107:A$10042,A1,I$107:I$10042),"")</f>
        <v>109863.99999999999</v>
      </c>
      <c r="J1" s="236">
        <f t="shared" ref="J1:J32" si="1">IF(ROW()&lt;=B$3,SUMIFS(I$103:I$50042,A$103:A$50042,K1,J$103:J$50042,L1),"")</f>
        <v>0</v>
      </c>
      <c r="K1" s="110" t="str">
        <f>$A1</f>
        <v>a - veslovanie - bežné transfery</v>
      </c>
      <c r="L1" s="101">
        <v>99</v>
      </c>
      <c r="M1" s="88"/>
      <c r="N1" s="88"/>
      <c r="O1" s="88"/>
      <c r="P1" s="88"/>
      <c r="Q1" s="88"/>
      <c r="R1" s="88"/>
      <c r="S1" s="88"/>
      <c r="T1" s="88"/>
      <c r="U1" s="88"/>
      <c r="V1" s="88"/>
      <c r="W1" s="88"/>
      <c r="X1" s="88"/>
      <c r="Y1" s="88"/>
    </row>
    <row r="2" spans="1:25" s="6" customFormat="1" ht="12" hidden="1" thickBot="1">
      <c r="A2" s="231" t="str">
        <f>IF(ROW()&lt;=B$3,INDEX(FP!F:F,B$2+ROW()-1)&amp;" - "&amp;INDEX(FP!C:C,B$2+ROW()-1),"")</f>
        <v>c - zabezpečenie a rozvoj športu veslovanie zdravotne postihnutých športovcov</v>
      </c>
      <c r="B2" s="237">
        <f>MATCH(B1,FP!A:A,0)</f>
        <v>328</v>
      </c>
      <c r="C2" s="233">
        <f>IF(ROW()&lt;=B$3,INDEX(FP!E:E,B$2+ROW()-1),"")</f>
        <v>0</v>
      </c>
      <c r="D2" s="234" t="str">
        <f>IF(ROW()&lt;=B$3,INDEX(FP!F:F,B$2+ROW()-1),"")</f>
        <v>c</v>
      </c>
      <c r="E2" s="234"/>
      <c r="F2" s="234" t="str">
        <f>IF(ROW()&lt;=B$3,INDEX(FP!G:G,B$2+ROW()-1),"")</f>
        <v>026 03</v>
      </c>
      <c r="G2" s="234"/>
      <c r="H2" s="235" t="str">
        <f>IF(ROW()&lt;=B$3,INDEX(FP!C:C,B$2+ROW()-1),"")</f>
        <v>zabezpečenie a rozvoj športu veslovanie zdravotne postihnutých športovcov</v>
      </c>
      <c r="I2" s="236">
        <f t="shared" si="0"/>
        <v>7474</v>
      </c>
      <c r="J2" s="236">
        <f t="shared" si="1"/>
        <v>0</v>
      </c>
      <c r="K2" s="110" t="str">
        <f>$A2</f>
        <v>c - zabezpečenie a rozvoj športu veslovanie zdravotne postihnutých športovcov</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d - Strečanský Peter</v>
      </c>
      <c r="B3" s="238">
        <f>COUNTIF(FP!A:A,Doklady!B1)</f>
        <v>5</v>
      </c>
      <c r="C3" s="233">
        <f>IF(ROW()&lt;=B$3,INDEX(FP!E:E,B$2+ROW()-1),"")</f>
        <v>0</v>
      </c>
      <c r="D3" s="234" t="str">
        <f>IF(ROW()&lt;=B$3,INDEX(FP!F:F,B$2+ROW()-1),"")</f>
        <v>d</v>
      </c>
      <c r="E3" s="234"/>
      <c r="F3" s="234" t="str">
        <f>IF(ROW()&lt;=B$3,INDEX(FP!G:G,B$2+ROW()-1),"")</f>
        <v>026 03</v>
      </c>
      <c r="G3" s="234"/>
      <c r="H3" s="235" t="str">
        <f>IF(ROW()&lt;=B$3,INDEX(FP!C:C,B$2+ROW()-1),"")</f>
        <v>Strečanský Peter</v>
      </c>
      <c r="I3" s="236">
        <f t="shared" si="0"/>
        <v>20000</v>
      </c>
      <c r="J3" s="236">
        <f t="shared" si="1"/>
        <v>0</v>
      </c>
      <c r="K3" s="110" t="str">
        <f t="shared" ref="K3:K66" si="2">$A3</f>
        <v>d - Strečanský Peter</v>
      </c>
      <c r="L3" s="101">
        <v>99</v>
      </c>
      <c r="M3" s="99" t="str">
        <f>$A2</f>
        <v>c - zabezpečenie a rozvoj športu veslovanie zdravotne postihnutých športovcov</v>
      </c>
      <c r="N3" s="100">
        <v>99</v>
      </c>
      <c r="O3" s="88"/>
      <c r="P3" s="88"/>
      <c r="Q3" s="88"/>
      <c r="R3" s="88"/>
      <c r="S3" s="88"/>
      <c r="T3" s="88"/>
      <c r="U3" s="88"/>
      <c r="V3" s="88"/>
      <c r="W3" s="88"/>
      <c r="X3" s="88"/>
      <c r="Y3" s="88"/>
    </row>
    <row r="4" spans="1:25" s="6" customFormat="1" ht="12" hidden="1" thickBot="1">
      <c r="A4" s="235" t="str">
        <f>IF(ROW()&lt;=B$3,INDEX(FP!F:F,B$2+ROW()-1)&amp;" - "&amp;INDEX(FP!C:C,B$2+ROW()-1),"")</f>
        <v>d - Šimek Oliver</v>
      </c>
      <c r="B4" s="239"/>
      <c r="C4" s="240">
        <f>IF(ROW()&lt;=B$3,INDEX(FP!E:E,B$2+ROW()-1),"")</f>
        <v>0</v>
      </c>
      <c r="D4" s="234" t="str">
        <f>IF(ROW()&lt;=B$3,INDEX(FP!F:F,B$2+ROW()-1),"")</f>
        <v>d</v>
      </c>
      <c r="E4" s="234"/>
      <c r="F4" s="234" t="str">
        <f>IF(ROW()&lt;=B$3,INDEX(FP!G:G,B$2+ROW()-1),"")</f>
        <v>026 03</v>
      </c>
      <c r="G4" s="234"/>
      <c r="H4" s="235" t="str">
        <f>IF(ROW()&lt;=B$3,INDEX(FP!C:C,B$2+ROW()-1),"")</f>
        <v>Šimek Oliver</v>
      </c>
      <c r="I4" s="236">
        <f t="shared" si="0"/>
        <v>11200</v>
      </c>
      <c r="J4" s="236">
        <f t="shared" si="1"/>
        <v>0</v>
      </c>
      <c r="K4" s="110" t="str">
        <f t="shared" si="2"/>
        <v>d - Šimek Oliver</v>
      </c>
      <c r="L4" s="101">
        <v>99</v>
      </c>
      <c r="M4" s="102" t="s">
        <v>335</v>
      </c>
      <c r="N4" s="103" t="s">
        <v>374</v>
      </c>
    </row>
    <row r="5" spans="1:25" s="6" customFormat="1" ht="12" hidden="1" thickBot="1">
      <c r="A5" s="235" t="str">
        <f>IF(ROW()&lt;=B$3,INDEX(FP!F:F,B$2+ROW()-1)&amp;" - "&amp;INDEX(FP!C:C,B$2+ROW()-1),"")</f>
        <v>d - Žemla Michal</v>
      </c>
      <c r="B5" s="235"/>
      <c r="C5" s="240">
        <f>IF(ROW()&lt;=B$3,INDEX(FP!E:E,B$2+ROW()-1),"")</f>
        <v>0</v>
      </c>
      <c r="D5" s="234" t="str">
        <f>IF(ROW()&lt;=B$3,INDEX(FP!F:F,B$2+ROW()-1),"")</f>
        <v>d</v>
      </c>
      <c r="E5" s="234"/>
      <c r="F5" s="234" t="str">
        <f>IF(ROW()&lt;=B$3,INDEX(FP!G:G,B$2+ROW()-1),"")</f>
        <v>026 03</v>
      </c>
      <c r="G5" s="234"/>
      <c r="H5" s="235" t="str">
        <f>IF(ROW()&lt;=B$3,INDEX(FP!C:C,B$2+ROW()-1),"")</f>
        <v>Žemla Michal</v>
      </c>
      <c r="I5" s="236">
        <f t="shared" si="0"/>
        <v>11200</v>
      </c>
      <c r="J5" s="236">
        <f t="shared" si="1"/>
        <v>0</v>
      </c>
      <c r="K5" s="110" t="str">
        <f t="shared" si="2"/>
        <v>d - Žemla Michal</v>
      </c>
      <c r="L5" s="101">
        <v>99</v>
      </c>
      <c r="M5" s="104" t="str">
        <f>$A4</f>
        <v>d - Šimek Oliver</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c r="A100" s="424" t="s">
        <v>329</v>
      </c>
      <c r="B100" s="424"/>
      <c r="C100" s="424"/>
      <c r="D100" s="424"/>
      <c r="E100" s="424"/>
      <c r="F100" s="424"/>
      <c r="G100" s="424"/>
      <c r="H100" s="424"/>
      <c r="I100" s="426" t="s">
        <v>2991</v>
      </c>
      <c r="J100" s="426"/>
      <c r="K100" s="89"/>
    </row>
    <row r="101" spans="1:25" ht="15.75">
      <c r="A101" s="424"/>
      <c r="B101" s="424"/>
      <c r="C101" s="424"/>
      <c r="D101" s="424"/>
      <c r="E101" s="424"/>
      <c r="F101" s="424"/>
      <c r="G101" s="424"/>
      <c r="H101" s="424"/>
      <c r="I101" s="425">
        <v>45961</v>
      </c>
      <c r="J101" s="425"/>
    </row>
    <row r="102" spans="1:25" ht="14.25">
      <c r="A102" s="249" t="s">
        <v>398</v>
      </c>
      <c r="B102" s="250">
        <v>151</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c r="A105" s="427" t="s">
        <v>407</v>
      </c>
      <c r="B105" s="428"/>
      <c r="C105" s="428"/>
      <c r="D105" s="428"/>
      <c r="E105" s="428"/>
      <c r="F105" s="428"/>
      <c r="G105" s="428"/>
      <c r="H105" s="428"/>
      <c r="I105" s="428"/>
      <c r="J105" s="429"/>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c r="A107" s="14" t="s">
        <v>2996</v>
      </c>
      <c r="B107" s="326" t="s">
        <v>2997</v>
      </c>
      <c r="C107" s="327">
        <v>250100012</v>
      </c>
      <c r="D107" s="328">
        <v>45750</v>
      </c>
      <c r="E107" s="329"/>
      <c r="F107" s="330" t="s">
        <v>2998</v>
      </c>
      <c r="G107" s="331" t="s">
        <v>2999</v>
      </c>
      <c r="H107" s="332" t="s">
        <v>3000</v>
      </c>
      <c r="I107" s="333">
        <v>53.51</v>
      </c>
      <c r="J107" s="334">
        <v>4</v>
      </c>
      <c r="K107" s="92"/>
    </row>
    <row r="108" spans="1:25" ht="22.5">
      <c r="A108" s="14" t="s">
        <v>2996</v>
      </c>
      <c r="B108" s="335" t="s">
        <v>3001</v>
      </c>
      <c r="C108" s="336" t="s">
        <v>3002</v>
      </c>
      <c r="D108" s="337">
        <v>45743</v>
      </c>
      <c r="E108" s="337">
        <v>45751</v>
      </c>
      <c r="F108" s="338" t="s">
        <v>3003</v>
      </c>
      <c r="G108" s="339"/>
      <c r="H108" s="340" t="s">
        <v>3004</v>
      </c>
      <c r="I108" s="341">
        <v>73.989999999999995</v>
      </c>
      <c r="J108" s="342">
        <v>4</v>
      </c>
      <c r="K108" s="92"/>
    </row>
    <row r="109" spans="1:25" ht="12.75">
      <c r="A109" s="14" t="s">
        <v>2996</v>
      </c>
      <c r="B109" s="343" t="s">
        <v>3005</v>
      </c>
      <c r="C109" s="343" t="s">
        <v>3006</v>
      </c>
      <c r="D109" s="337">
        <v>45777</v>
      </c>
      <c r="E109" s="344"/>
      <c r="F109" s="343" t="s">
        <v>177</v>
      </c>
      <c r="G109" s="343" t="s">
        <v>3007</v>
      </c>
      <c r="H109" s="343" t="s">
        <v>3008</v>
      </c>
      <c r="I109" s="345">
        <v>16.649999999999999</v>
      </c>
      <c r="J109" s="346">
        <v>4</v>
      </c>
      <c r="K109" s="92"/>
    </row>
    <row r="110" spans="1:25" ht="22.5">
      <c r="A110" s="14" t="s">
        <v>2996</v>
      </c>
      <c r="B110" s="347" t="s">
        <v>3009</v>
      </c>
      <c r="C110" s="336" t="s">
        <v>3010</v>
      </c>
      <c r="D110" s="348">
        <v>45779</v>
      </c>
      <c r="E110" s="348"/>
      <c r="F110" s="338" t="s">
        <v>3011</v>
      </c>
      <c r="G110" s="349">
        <v>36288128</v>
      </c>
      <c r="H110" s="340" t="s">
        <v>3012</v>
      </c>
      <c r="I110" s="341">
        <v>73.599999999999994</v>
      </c>
      <c r="J110" s="334">
        <v>4</v>
      </c>
      <c r="K110" s="92"/>
    </row>
    <row r="111" spans="1:25" ht="12.75">
      <c r="A111" s="14" t="s">
        <v>2996</v>
      </c>
      <c r="B111" s="350" t="s">
        <v>3013</v>
      </c>
      <c r="C111" s="330" t="s">
        <v>3014</v>
      </c>
      <c r="D111" s="348">
        <v>45783</v>
      </c>
      <c r="E111" s="348"/>
      <c r="F111" s="338" t="s">
        <v>3015</v>
      </c>
      <c r="G111" s="351" t="s">
        <v>2999</v>
      </c>
      <c r="H111" s="340" t="s">
        <v>3000</v>
      </c>
      <c r="I111" s="341">
        <v>750</v>
      </c>
      <c r="J111" s="342">
        <v>4</v>
      </c>
      <c r="K111" s="92"/>
    </row>
    <row r="112" spans="1:25" ht="56.25">
      <c r="A112" s="14" t="s">
        <v>2996</v>
      </c>
      <c r="B112" s="343" t="s">
        <v>3016</v>
      </c>
      <c r="C112" s="343" t="s">
        <v>3016</v>
      </c>
      <c r="D112" s="348">
        <v>45783</v>
      </c>
      <c r="E112" s="352"/>
      <c r="F112" s="343" t="s">
        <v>3017</v>
      </c>
      <c r="G112" s="343"/>
      <c r="H112" s="343" t="s">
        <v>3018</v>
      </c>
      <c r="I112" s="345">
        <v>555.69000000000005</v>
      </c>
      <c r="J112" s="346">
        <v>4</v>
      </c>
      <c r="K112" s="92"/>
    </row>
    <row r="113" spans="1:11" ht="12.75">
      <c r="A113" s="14" t="s">
        <v>2996</v>
      </c>
      <c r="B113" s="335" t="s">
        <v>3019</v>
      </c>
      <c r="C113" s="336" t="s">
        <v>3020</v>
      </c>
      <c r="D113" s="348">
        <v>45783</v>
      </c>
      <c r="E113" s="348"/>
      <c r="F113" s="338" t="s">
        <v>3021</v>
      </c>
      <c r="G113" s="339">
        <v>31383408</v>
      </c>
      <c r="H113" s="340" t="s">
        <v>3022</v>
      </c>
      <c r="I113" s="341">
        <v>35</v>
      </c>
      <c r="J113" s="342">
        <v>4</v>
      </c>
      <c r="K113" s="92"/>
    </row>
    <row r="114" spans="1:11" ht="12.75">
      <c r="A114" s="14" t="s">
        <v>2996</v>
      </c>
      <c r="B114" s="326" t="s">
        <v>3023</v>
      </c>
      <c r="C114" s="353" t="s">
        <v>3024</v>
      </c>
      <c r="D114" s="348">
        <v>45783</v>
      </c>
      <c r="E114" s="348">
        <v>45790</v>
      </c>
      <c r="F114" s="343" t="s">
        <v>3025</v>
      </c>
      <c r="G114" s="351"/>
      <c r="H114" s="340" t="s">
        <v>3026</v>
      </c>
      <c r="I114" s="345">
        <v>3.5</v>
      </c>
      <c r="J114" s="334">
        <v>4</v>
      </c>
      <c r="K114" s="92"/>
    </row>
    <row r="115" spans="1:11" ht="12.75">
      <c r="A115" s="14" t="s">
        <v>2996</v>
      </c>
      <c r="B115" s="326" t="s">
        <v>3027</v>
      </c>
      <c r="C115" s="330" t="s">
        <v>3028</v>
      </c>
      <c r="D115" s="348"/>
      <c r="E115" s="354">
        <v>45791</v>
      </c>
      <c r="F115" s="343" t="s">
        <v>3029</v>
      </c>
      <c r="G115" s="331" t="s">
        <v>3030</v>
      </c>
      <c r="H115" s="340" t="s">
        <v>3031</v>
      </c>
      <c r="I115" s="341">
        <v>70</v>
      </c>
      <c r="J115" s="334">
        <v>4</v>
      </c>
      <c r="K115" s="92"/>
    </row>
    <row r="116" spans="1:11" ht="33.75">
      <c r="A116" s="14" t="s">
        <v>2996</v>
      </c>
      <c r="B116" s="326" t="s">
        <v>3032</v>
      </c>
      <c r="C116" s="330" t="s">
        <v>3033</v>
      </c>
      <c r="D116" s="355" t="s">
        <v>3034</v>
      </c>
      <c r="E116" s="348">
        <v>45798</v>
      </c>
      <c r="F116" s="330" t="s">
        <v>3035</v>
      </c>
      <c r="G116" s="331"/>
      <c r="H116" s="343" t="s">
        <v>3026</v>
      </c>
      <c r="I116" s="345">
        <v>112.27</v>
      </c>
      <c r="J116" s="346">
        <v>4</v>
      </c>
      <c r="K116" s="92"/>
    </row>
    <row r="117" spans="1:11" ht="90">
      <c r="A117" s="14" t="s">
        <v>2996</v>
      </c>
      <c r="B117" s="326" t="s">
        <v>3036</v>
      </c>
      <c r="C117" s="330" t="s">
        <v>3037</v>
      </c>
      <c r="D117" s="355" t="s">
        <v>3038</v>
      </c>
      <c r="E117" s="348">
        <v>45798</v>
      </c>
      <c r="F117" s="330" t="s">
        <v>3039</v>
      </c>
      <c r="G117" s="331"/>
      <c r="H117" s="343" t="s">
        <v>3040</v>
      </c>
      <c r="I117" s="333">
        <v>367.78</v>
      </c>
      <c r="J117" s="342">
        <v>3</v>
      </c>
      <c r="K117" s="92"/>
    </row>
    <row r="118" spans="1:11" ht="33.75">
      <c r="A118" s="14" t="s">
        <v>2996</v>
      </c>
      <c r="B118" s="326" t="s">
        <v>3041</v>
      </c>
      <c r="C118" s="330" t="s">
        <v>3042</v>
      </c>
      <c r="D118" s="348">
        <v>45799</v>
      </c>
      <c r="E118" s="348"/>
      <c r="F118" s="330" t="s">
        <v>3043</v>
      </c>
      <c r="G118" s="356"/>
      <c r="H118" s="343" t="s">
        <v>3044</v>
      </c>
      <c r="I118" s="333">
        <v>1753.95</v>
      </c>
      <c r="J118" s="334">
        <v>3</v>
      </c>
      <c r="K118" s="92"/>
    </row>
    <row r="119" spans="1:11" ht="33.75">
      <c r="A119" s="14" t="s">
        <v>2996</v>
      </c>
      <c r="B119" s="326" t="s">
        <v>3045</v>
      </c>
      <c r="C119" s="330" t="s">
        <v>3046</v>
      </c>
      <c r="D119" s="355" t="s">
        <v>3047</v>
      </c>
      <c r="E119" s="354">
        <v>45799</v>
      </c>
      <c r="F119" s="330" t="s">
        <v>3048</v>
      </c>
      <c r="G119" s="339">
        <v>37985183</v>
      </c>
      <c r="H119" s="343" t="s">
        <v>3049</v>
      </c>
      <c r="I119" s="341">
        <v>300</v>
      </c>
      <c r="J119" s="346">
        <v>3</v>
      </c>
      <c r="K119" s="92"/>
    </row>
    <row r="120" spans="1:11" ht="22.5">
      <c r="A120" s="14" t="s">
        <v>2996</v>
      </c>
      <c r="B120" s="326" t="s">
        <v>3050</v>
      </c>
      <c r="C120" s="330" t="s">
        <v>3051</v>
      </c>
      <c r="D120" s="355" t="s">
        <v>3052</v>
      </c>
      <c r="E120" s="354">
        <v>45799</v>
      </c>
      <c r="F120" s="330" t="s">
        <v>3053</v>
      </c>
      <c r="G120" s="339">
        <v>31827586</v>
      </c>
      <c r="H120" s="343" t="s">
        <v>3054</v>
      </c>
      <c r="I120" s="341">
        <v>737</v>
      </c>
      <c r="J120" s="334">
        <v>1</v>
      </c>
      <c r="K120" s="92"/>
    </row>
    <row r="121" spans="1:11" ht="33.75">
      <c r="A121" s="14" t="s">
        <v>2996</v>
      </c>
      <c r="B121" s="326" t="s">
        <v>3055</v>
      </c>
      <c r="C121" s="330" t="s">
        <v>3056</v>
      </c>
      <c r="D121" s="355" t="s">
        <v>3057</v>
      </c>
      <c r="E121" s="354">
        <v>45799</v>
      </c>
      <c r="F121" s="330" t="s">
        <v>3058</v>
      </c>
      <c r="G121" s="339">
        <v>31827586</v>
      </c>
      <c r="H121" s="343" t="s">
        <v>3054</v>
      </c>
      <c r="I121" s="341">
        <v>2016.11</v>
      </c>
      <c r="J121" s="357">
        <v>2</v>
      </c>
      <c r="K121" s="92"/>
    </row>
    <row r="122" spans="1:11" ht="22.5">
      <c r="A122" s="14" t="s">
        <v>2996</v>
      </c>
      <c r="B122" s="326" t="s">
        <v>3059</v>
      </c>
      <c r="C122" s="330" t="s">
        <v>3060</v>
      </c>
      <c r="D122" s="354">
        <v>45799</v>
      </c>
      <c r="E122" s="354"/>
      <c r="F122" s="338" t="s">
        <v>3061</v>
      </c>
      <c r="G122" s="356"/>
      <c r="H122" s="343" t="s">
        <v>3062</v>
      </c>
      <c r="I122" s="333">
        <v>200</v>
      </c>
      <c r="J122" s="334">
        <v>3</v>
      </c>
      <c r="K122" s="92"/>
    </row>
    <row r="123" spans="1:11" ht="22.5">
      <c r="A123" s="14" t="s">
        <v>2996</v>
      </c>
      <c r="B123" s="326" t="s">
        <v>3063</v>
      </c>
      <c r="C123" s="330" t="s">
        <v>3064</v>
      </c>
      <c r="D123" s="354">
        <v>45799</v>
      </c>
      <c r="E123" s="354"/>
      <c r="F123" s="343" t="s">
        <v>3065</v>
      </c>
      <c r="G123" s="351"/>
      <c r="H123" s="343" t="s">
        <v>3066</v>
      </c>
      <c r="I123" s="345">
        <v>192</v>
      </c>
      <c r="J123" s="346">
        <v>3</v>
      </c>
      <c r="K123" s="92"/>
    </row>
    <row r="124" spans="1:11" ht="12.75">
      <c r="A124" s="14" t="s">
        <v>2996</v>
      </c>
      <c r="B124" s="326" t="s">
        <v>3067</v>
      </c>
      <c r="C124" s="330" t="s">
        <v>3068</v>
      </c>
      <c r="D124" s="354">
        <v>45803</v>
      </c>
      <c r="E124" s="354"/>
      <c r="F124" s="330" t="s">
        <v>3069</v>
      </c>
      <c r="G124" s="339">
        <v>43854621</v>
      </c>
      <c r="H124" s="340" t="s">
        <v>3070</v>
      </c>
      <c r="I124" s="341">
        <v>128.36000000000001</v>
      </c>
      <c r="J124" s="346">
        <v>4</v>
      </c>
      <c r="K124" s="92"/>
    </row>
    <row r="125" spans="1:11" ht="22.5">
      <c r="A125" s="14" t="s">
        <v>2996</v>
      </c>
      <c r="B125" s="327" t="s">
        <v>3071</v>
      </c>
      <c r="C125" s="358" t="s">
        <v>3072</v>
      </c>
      <c r="D125" s="354">
        <v>45807</v>
      </c>
      <c r="E125" s="354"/>
      <c r="F125" s="330" t="s">
        <v>3073</v>
      </c>
      <c r="G125" s="339">
        <v>35726288</v>
      </c>
      <c r="H125" s="347" t="s">
        <v>3074</v>
      </c>
      <c r="I125" s="341">
        <v>147.69999999999999</v>
      </c>
      <c r="J125" s="334">
        <v>3</v>
      </c>
      <c r="K125" s="92"/>
    </row>
    <row r="126" spans="1:11" ht="12.75">
      <c r="A126" s="14" t="s">
        <v>2996</v>
      </c>
      <c r="B126" s="343" t="s">
        <v>3075</v>
      </c>
      <c r="C126" s="343" t="s">
        <v>3076</v>
      </c>
      <c r="D126" s="337">
        <v>45808</v>
      </c>
      <c r="E126" s="344"/>
      <c r="F126" s="343" t="s">
        <v>177</v>
      </c>
      <c r="G126" s="343" t="s">
        <v>3007</v>
      </c>
      <c r="H126" s="343" t="s">
        <v>3008</v>
      </c>
      <c r="I126" s="345">
        <v>16.649999999999999</v>
      </c>
      <c r="J126" s="346">
        <v>4</v>
      </c>
      <c r="K126" s="92"/>
    </row>
    <row r="127" spans="1:11" ht="22.5">
      <c r="A127" s="14" t="s">
        <v>2996</v>
      </c>
      <c r="B127" s="343" t="s">
        <v>3077</v>
      </c>
      <c r="C127" s="343" t="s">
        <v>3078</v>
      </c>
      <c r="D127" s="348">
        <v>45810</v>
      </c>
      <c r="E127" s="352"/>
      <c r="F127" s="343" t="s">
        <v>3079</v>
      </c>
      <c r="G127" s="343" t="s">
        <v>3080</v>
      </c>
      <c r="H127" s="343" t="s">
        <v>3081</v>
      </c>
      <c r="I127" s="345">
        <v>20.3</v>
      </c>
      <c r="J127" s="346">
        <v>4</v>
      </c>
      <c r="K127" s="92"/>
    </row>
    <row r="128" spans="1:11" ht="56.25">
      <c r="A128" s="14" t="s">
        <v>2996</v>
      </c>
      <c r="B128" s="343" t="s">
        <v>3082</v>
      </c>
      <c r="C128" s="343" t="s">
        <v>3082</v>
      </c>
      <c r="D128" s="348">
        <v>45813</v>
      </c>
      <c r="E128" s="352"/>
      <c r="F128" s="343" t="s">
        <v>3083</v>
      </c>
      <c r="G128" s="343"/>
      <c r="H128" s="343" t="s">
        <v>3018</v>
      </c>
      <c r="I128" s="345">
        <v>555.69000000000005</v>
      </c>
      <c r="J128" s="346">
        <v>4</v>
      </c>
      <c r="K128" s="92"/>
    </row>
    <row r="129" spans="1:11" ht="12.75">
      <c r="A129" s="14" t="s">
        <v>2996</v>
      </c>
      <c r="B129" s="358" t="s">
        <v>3084</v>
      </c>
      <c r="C129" s="358" t="s">
        <v>3085</v>
      </c>
      <c r="D129" s="348">
        <v>45813</v>
      </c>
      <c r="E129" s="354"/>
      <c r="F129" s="330" t="s">
        <v>3086</v>
      </c>
      <c r="G129" s="349">
        <v>35729040</v>
      </c>
      <c r="H129" s="343" t="s">
        <v>3087</v>
      </c>
      <c r="I129" s="341">
        <v>78.78</v>
      </c>
      <c r="J129" s="359">
        <v>3</v>
      </c>
      <c r="K129" s="92"/>
    </row>
    <row r="130" spans="1:11" ht="12.75">
      <c r="A130" s="14" t="s">
        <v>2996</v>
      </c>
      <c r="B130" s="327" t="s">
        <v>3088</v>
      </c>
      <c r="C130" s="358" t="s">
        <v>3089</v>
      </c>
      <c r="D130" s="348">
        <v>45813</v>
      </c>
      <c r="E130" s="354"/>
      <c r="F130" s="330" t="s">
        <v>3090</v>
      </c>
      <c r="G130" s="339">
        <v>40391639</v>
      </c>
      <c r="H130" s="347" t="s">
        <v>3091</v>
      </c>
      <c r="I130" s="341">
        <v>300</v>
      </c>
      <c r="J130" s="359">
        <v>3</v>
      </c>
      <c r="K130" s="92"/>
    </row>
    <row r="131" spans="1:11" ht="12.75">
      <c r="A131" s="14" t="s">
        <v>2996</v>
      </c>
      <c r="B131" s="327" t="s">
        <v>3092</v>
      </c>
      <c r="C131" s="358" t="s">
        <v>3093</v>
      </c>
      <c r="D131" s="354">
        <v>45817</v>
      </c>
      <c r="E131" s="354"/>
      <c r="F131" s="360" t="s">
        <v>3094</v>
      </c>
      <c r="G131" s="331" t="s">
        <v>3095</v>
      </c>
      <c r="H131" s="343" t="s">
        <v>3087</v>
      </c>
      <c r="I131" s="333">
        <v>316.54000000000002</v>
      </c>
      <c r="J131" s="361">
        <v>3</v>
      </c>
      <c r="K131" s="92"/>
    </row>
    <row r="132" spans="1:11" ht="22.5">
      <c r="A132" s="14" t="s">
        <v>2996</v>
      </c>
      <c r="B132" s="327" t="s">
        <v>3096</v>
      </c>
      <c r="C132" s="358" t="s">
        <v>3097</v>
      </c>
      <c r="D132" s="354">
        <v>45818</v>
      </c>
      <c r="E132" s="354"/>
      <c r="F132" s="330" t="s">
        <v>3098</v>
      </c>
      <c r="G132" s="339">
        <v>46040072</v>
      </c>
      <c r="H132" s="343" t="s">
        <v>3099</v>
      </c>
      <c r="I132" s="362">
        <v>11.3</v>
      </c>
      <c r="J132" s="361">
        <v>3</v>
      </c>
      <c r="K132" s="92"/>
    </row>
    <row r="133" spans="1:11" ht="12.75">
      <c r="A133" s="14" t="s">
        <v>2996</v>
      </c>
      <c r="B133" s="335" t="s">
        <v>3100</v>
      </c>
      <c r="C133" s="336" t="s">
        <v>3101</v>
      </c>
      <c r="D133" s="354">
        <v>45819</v>
      </c>
      <c r="E133" s="354"/>
      <c r="F133" s="338" t="s">
        <v>3102</v>
      </c>
      <c r="G133" s="339"/>
      <c r="H133" s="340" t="s">
        <v>3103</v>
      </c>
      <c r="I133" s="341">
        <v>2500</v>
      </c>
      <c r="J133" s="342">
        <v>3</v>
      </c>
      <c r="K133" s="92"/>
    </row>
    <row r="134" spans="1:11" ht="33.75">
      <c r="A134" s="14" t="s">
        <v>2996</v>
      </c>
      <c r="B134" s="350" t="s">
        <v>3104</v>
      </c>
      <c r="C134" s="330" t="s">
        <v>3105</v>
      </c>
      <c r="D134" s="355" t="s">
        <v>3106</v>
      </c>
      <c r="E134" s="354">
        <v>45820</v>
      </c>
      <c r="F134" s="330" t="s">
        <v>3107</v>
      </c>
      <c r="G134" s="349"/>
      <c r="H134" s="343" t="s">
        <v>3026</v>
      </c>
      <c r="I134" s="341">
        <v>111.86</v>
      </c>
      <c r="J134" s="357">
        <v>4</v>
      </c>
      <c r="K134" s="92"/>
    </row>
    <row r="135" spans="1:11" ht="12.75">
      <c r="A135" s="14" t="s">
        <v>2996</v>
      </c>
      <c r="B135" s="350" t="s">
        <v>3104</v>
      </c>
      <c r="C135" s="330" t="s">
        <v>3105</v>
      </c>
      <c r="D135" s="354">
        <v>45813</v>
      </c>
      <c r="E135" s="354">
        <v>45820</v>
      </c>
      <c r="F135" s="330" t="s">
        <v>3108</v>
      </c>
      <c r="G135" s="349"/>
      <c r="H135" s="343" t="s">
        <v>3026</v>
      </c>
      <c r="I135" s="341">
        <v>348</v>
      </c>
      <c r="J135" s="359">
        <v>3</v>
      </c>
      <c r="K135" s="92"/>
    </row>
    <row r="136" spans="1:11" ht="12.75">
      <c r="A136" s="14" t="s">
        <v>2996</v>
      </c>
      <c r="B136" s="335" t="s">
        <v>3109</v>
      </c>
      <c r="C136" s="330" t="s">
        <v>3110</v>
      </c>
      <c r="D136" s="354">
        <v>45826</v>
      </c>
      <c r="E136" s="354"/>
      <c r="F136" s="330" t="s">
        <v>3111</v>
      </c>
      <c r="G136" s="331" t="s">
        <v>3112</v>
      </c>
      <c r="H136" s="340" t="s">
        <v>3113</v>
      </c>
      <c r="I136" s="341">
        <v>209.1</v>
      </c>
      <c r="J136" s="334">
        <v>3</v>
      </c>
      <c r="K136" s="92"/>
    </row>
    <row r="137" spans="1:11" ht="22.5">
      <c r="A137" s="14" t="s">
        <v>2996</v>
      </c>
      <c r="B137" s="335" t="s">
        <v>3114</v>
      </c>
      <c r="C137" s="335">
        <v>1062025</v>
      </c>
      <c r="D137" s="348">
        <v>45831</v>
      </c>
      <c r="E137" s="348"/>
      <c r="F137" s="338" t="s">
        <v>3115</v>
      </c>
      <c r="G137" s="339"/>
      <c r="H137" s="340" t="s">
        <v>3116</v>
      </c>
      <c r="I137" s="341">
        <v>3875</v>
      </c>
      <c r="J137" s="342">
        <v>3</v>
      </c>
      <c r="K137" s="92"/>
    </row>
    <row r="138" spans="1:11" ht="12.75">
      <c r="A138" s="14" t="s">
        <v>2996</v>
      </c>
      <c r="B138" s="335" t="s">
        <v>3117</v>
      </c>
      <c r="C138" s="336" t="s">
        <v>3118</v>
      </c>
      <c r="D138" s="348">
        <v>45833</v>
      </c>
      <c r="E138" s="348"/>
      <c r="F138" s="330" t="s">
        <v>3119</v>
      </c>
      <c r="G138" s="339">
        <v>36631124</v>
      </c>
      <c r="H138" s="340" t="s">
        <v>3120</v>
      </c>
      <c r="I138" s="341">
        <v>4</v>
      </c>
      <c r="J138" s="357">
        <v>4</v>
      </c>
      <c r="K138" s="92"/>
    </row>
    <row r="139" spans="1:11" ht="12.75">
      <c r="A139" s="14" t="s">
        <v>2996</v>
      </c>
      <c r="B139" s="350" t="s">
        <v>3121</v>
      </c>
      <c r="C139" s="330" t="s">
        <v>3122</v>
      </c>
      <c r="D139" s="348">
        <v>45833</v>
      </c>
      <c r="E139" s="348"/>
      <c r="F139" s="338" t="s">
        <v>3123</v>
      </c>
      <c r="G139" s="331" t="s">
        <v>3030</v>
      </c>
      <c r="H139" s="343" t="s">
        <v>3031</v>
      </c>
      <c r="I139" s="341">
        <v>35</v>
      </c>
      <c r="J139" s="334">
        <v>4</v>
      </c>
      <c r="K139" s="92"/>
    </row>
    <row r="140" spans="1:11" ht="12.75">
      <c r="A140" s="14" t="s">
        <v>2996</v>
      </c>
      <c r="B140" s="343" t="s">
        <v>3124</v>
      </c>
      <c r="C140" s="343" t="s">
        <v>3125</v>
      </c>
      <c r="D140" s="337">
        <v>45838</v>
      </c>
      <c r="E140" s="344"/>
      <c r="F140" s="343" t="s">
        <v>177</v>
      </c>
      <c r="G140" s="343" t="s">
        <v>3007</v>
      </c>
      <c r="H140" s="343" t="s">
        <v>3008</v>
      </c>
      <c r="I140" s="341">
        <v>16.649999999999999</v>
      </c>
      <c r="J140" s="334">
        <v>4</v>
      </c>
      <c r="K140" s="92"/>
    </row>
    <row r="141" spans="1:11" ht="56.25">
      <c r="A141" s="14" t="s">
        <v>2996</v>
      </c>
      <c r="B141" s="343" t="s">
        <v>3126</v>
      </c>
      <c r="C141" s="343" t="s">
        <v>3126</v>
      </c>
      <c r="D141" s="348">
        <v>45839</v>
      </c>
      <c r="E141" s="352"/>
      <c r="F141" s="343" t="s">
        <v>3127</v>
      </c>
      <c r="G141" s="343"/>
      <c r="H141" s="343" t="s">
        <v>3018</v>
      </c>
      <c r="I141" s="345">
        <v>555.69000000000005</v>
      </c>
      <c r="J141" s="346">
        <v>4</v>
      </c>
      <c r="K141" s="92"/>
    </row>
    <row r="142" spans="1:11" ht="12.75">
      <c r="A142" s="14" t="s">
        <v>2996</v>
      </c>
      <c r="B142" s="327" t="s">
        <v>3128</v>
      </c>
      <c r="C142" s="358" t="s">
        <v>3129</v>
      </c>
      <c r="D142" s="348">
        <v>45839</v>
      </c>
      <c r="E142" s="348"/>
      <c r="F142" s="360" t="s">
        <v>3130</v>
      </c>
      <c r="G142" s="363">
        <v>11263326</v>
      </c>
      <c r="H142" s="343" t="s">
        <v>3131</v>
      </c>
      <c r="I142" s="333">
        <v>310.5</v>
      </c>
      <c r="J142" s="361">
        <v>3</v>
      </c>
      <c r="K142" s="92"/>
    </row>
    <row r="143" spans="1:11" ht="22.5">
      <c r="A143" s="14" t="s">
        <v>2996</v>
      </c>
      <c r="B143" s="327" t="s">
        <v>3132</v>
      </c>
      <c r="C143" s="358" t="s">
        <v>3133</v>
      </c>
      <c r="D143" s="348">
        <v>45839</v>
      </c>
      <c r="E143" s="348"/>
      <c r="F143" s="360" t="s">
        <v>3134</v>
      </c>
      <c r="G143" s="363">
        <v>55666396</v>
      </c>
      <c r="H143" s="343" t="s">
        <v>3135</v>
      </c>
      <c r="I143" s="333">
        <v>337</v>
      </c>
      <c r="J143" s="361">
        <v>3</v>
      </c>
      <c r="K143" s="92"/>
    </row>
    <row r="144" spans="1:11" ht="12.75">
      <c r="A144" s="14" t="s">
        <v>2996</v>
      </c>
      <c r="B144" s="326" t="s">
        <v>3136</v>
      </c>
      <c r="C144" s="330" t="s">
        <v>3137</v>
      </c>
      <c r="D144" s="348">
        <v>45842</v>
      </c>
      <c r="E144" s="337"/>
      <c r="F144" s="330" t="s">
        <v>3138</v>
      </c>
      <c r="G144" s="331" t="s">
        <v>3139</v>
      </c>
      <c r="H144" s="340" t="s">
        <v>3140</v>
      </c>
      <c r="I144" s="333">
        <v>649.89</v>
      </c>
      <c r="J144" s="342">
        <v>3</v>
      </c>
      <c r="K144" s="92"/>
    </row>
    <row r="145" spans="1:11" ht="12.75">
      <c r="A145" s="14" t="s">
        <v>2996</v>
      </c>
      <c r="B145" s="326" t="s">
        <v>3141</v>
      </c>
      <c r="C145" s="330" t="s">
        <v>3142</v>
      </c>
      <c r="D145" s="348">
        <v>45842</v>
      </c>
      <c r="E145" s="337"/>
      <c r="F145" s="330" t="s">
        <v>3143</v>
      </c>
      <c r="G145" s="331" t="s">
        <v>3139</v>
      </c>
      <c r="H145" s="340" t="s">
        <v>3140</v>
      </c>
      <c r="I145" s="333">
        <v>580.55999999999995</v>
      </c>
      <c r="J145" s="342">
        <v>3</v>
      </c>
      <c r="K145" s="92"/>
    </row>
    <row r="146" spans="1:11" ht="22.5">
      <c r="A146" s="14" t="s">
        <v>2996</v>
      </c>
      <c r="B146" s="326" t="s">
        <v>3144</v>
      </c>
      <c r="C146" s="330" t="s">
        <v>3145</v>
      </c>
      <c r="D146" s="348">
        <v>45842</v>
      </c>
      <c r="E146" s="337"/>
      <c r="F146" s="330" t="s">
        <v>3146</v>
      </c>
      <c r="G146" s="331" t="s">
        <v>3147</v>
      </c>
      <c r="H146" s="340" t="s">
        <v>3148</v>
      </c>
      <c r="I146" s="333">
        <v>168</v>
      </c>
      <c r="J146" s="342">
        <v>3</v>
      </c>
      <c r="K146" s="92"/>
    </row>
    <row r="147" spans="1:11" ht="22.5">
      <c r="A147" s="14" t="s">
        <v>2996</v>
      </c>
      <c r="B147" s="326" t="s">
        <v>3149</v>
      </c>
      <c r="C147" s="330" t="s">
        <v>3150</v>
      </c>
      <c r="D147" s="348">
        <v>45842</v>
      </c>
      <c r="E147" s="337"/>
      <c r="F147" s="330" t="s">
        <v>3151</v>
      </c>
      <c r="G147" s="331" t="s">
        <v>3152</v>
      </c>
      <c r="H147" s="340" t="s">
        <v>3153</v>
      </c>
      <c r="I147" s="333">
        <v>375</v>
      </c>
      <c r="J147" s="342">
        <v>3</v>
      </c>
      <c r="K147" s="92"/>
    </row>
    <row r="148" spans="1:11" ht="12.75">
      <c r="A148" s="14" t="s">
        <v>2996</v>
      </c>
      <c r="B148" s="326" t="s">
        <v>3154</v>
      </c>
      <c r="C148" s="330" t="s">
        <v>3155</v>
      </c>
      <c r="D148" s="348">
        <v>45842</v>
      </c>
      <c r="E148" s="337"/>
      <c r="F148" s="330" t="s">
        <v>3156</v>
      </c>
      <c r="G148" s="331" t="s">
        <v>3157</v>
      </c>
      <c r="H148" s="340" t="s">
        <v>3158</v>
      </c>
      <c r="I148" s="333">
        <v>96.3</v>
      </c>
      <c r="J148" s="342">
        <v>3</v>
      </c>
      <c r="K148" s="92"/>
    </row>
    <row r="149" spans="1:11" ht="12.75">
      <c r="A149" s="14" t="s">
        <v>2996</v>
      </c>
      <c r="B149" s="327" t="s">
        <v>3159</v>
      </c>
      <c r="C149" s="358" t="s">
        <v>3160</v>
      </c>
      <c r="D149" s="355">
        <v>45831</v>
      </c>
      <c r="E149" s="337">
        <v>45853</v>
      </c>
      <c r="F149" s="330" t="s">
        <v>3161</v>
      </c>
      <c r="G149" s="363"/>
      <c r="H149" s="330" t="s">
        <v>3162</v>
      </c>
      <c r="I149" s="333">
        <v>100</v>
      </c>
      <c r="J149" s="361">
        <v>3</v>
      </c>
      <c r="K149" s="92"/>
    </row>
    <row r="150" spans="1:11" ht="33.75">
      <c r="A150" s="14" t="s">
        <v>2996</v>
      </c>
      <c r="B150" s="327" t="s">
        <v>3163</v>
      </c>
      <c r="C150" s="358" t="s">
        <v>3164</v>
      </c>
      <c r="D150" s="364" t="s">
        <v>3165</v>
      </c>
      <c r="E150" s="337">
        <v>45853</v>
      </c>
      <c r="F150" s="330" t="s">
        <v>3166</v>
      </c>
      <c r="G150" s="363"/>
      <c r="H150" s="332" t="s">
        <v>3040</v>
      </c>
      <c r="I150" s="333">
        <v>156</v>
      </c>
      <c r="J150" s="361">
        <v>3</v>
      </c>
      <c r="K150" s="92"/>
    </row>
    <row r="151" spans="1:11" ht="56.25">
      <c r="A151" s="14" t="s">
        <v>2996</v>
      </c>
      <c r="B151" s="326" t="s">
        <v>3167</v>
      </c>
      <c r="C151" s="330" t="s">
        <v>3168</v>
      </c>
      <c r="D151" s="364" t="s">
        <v>3169</v>
      </c>
      <c r="E151" s="337">
        <v>45853</v>
      </c>
      <c r="F151" s="338" t="s">
        <v>3170</v>
      </c>
      <c r="G151" s="351"/>
      <c r="H151" s="343" t="s">
        <v>3040</v>
      </c>
      <c r="I151" s="333">
        <v>150</v>
      </c>
      <c r="J151" s="361">
        <v>3</v>
      </c>
      <c r="K151" s="92"/>
    </row>
    <row r="152" spans="1:11" ht="22.5">
      <c r="A152" s="14" t="s">
        <v>2996</v>
      </c>
      <c r="B152" s="327" t="s">
        <v>3171</v>
      </c>
      <c r="C152" s="358" t="s">
        <v>3172</v>
      </c>
      <c r="D152" s="348"/>
      <c r="E152" s="337">
        <v>45853</v>
      </c>
      <c r="F152" s="360" t="s">
        <v>3173</v>
      </c>
      <c r="G152" s="351"/>
      <c r="H152" s="332" t="s">
        <v>1605</v>
      </c>
      <c r="I152" s="333">
        <v>1279.08</v>
      </c>
      <c r="J152" s="361">
        <v>3</v>
      </c>
      <c r="K152" s="92"/>
    </row>
    <row r="153" spans="1:11" ht="12.75">
      <c r="A153" s="14" t="s">
        <v>2996</v>
      </c>
      <c r="B153" s="332" t="s">
        <v>3174</v>
      </c>
      <c r="C153" s="358" t="s">
        <v>3175</v>
      </c>
      <c r="D153" s="348">
        <v>45782</v>
      </c>
      <c r="E153" s="337">
        <v>45853</v>
      </c>
      <c r="F153" s="343" t="s">
        <v>3161</v>
      </c>
      <c r="G153" s="349"/>
      <c r="H153" s="340" t="s">
        <v>1605</v>
      </c>
      <c r="I153" s="341">
        <v>200</v>
      </c>
      <c r="J153" s="334">
        <v>3</v>
      </c>
      <c r="K153" s="92"/>
    </row>
    <row r="154" spans="1:11" ht="12.75">
      <c r="A154" s="14" t="s">
        <v>2996</v>
      </c>
      <c r="B154" s="327" t="s">
        <v>3176</v>
      </c>
      <c r="C154" s="358" t="s">
        <v>3177</v>
      </c>
      <c r="D154" s="348">
        <v>45853</v>
      </c>
      <c r="E154" s="337"/>
      <c r="F154" s="338" t="s">
        <v>3178</v>
      </c>
      <c r="G154" s="331" t="s">
        <v>3095</v>
      </c>
      <c r="H154" s="340" t="s">
        <v>3087</v>
      </c>
      <c r="I154" s="341">
        <v>293.98</v>
      </c>
      <c r="J154" s="334">
        <v>3</v>
      </c>
      <c r="K154" s="92"/>
    </row>
    <row r="155" spans="1:11" ht="22.5">
      <c r="A155" s="14" t="s">
        <v>2996</v>
      </c>
      <c r="B155" s="335" t="s">
        <v>3179</v>
      </c>
      <c r="C155" s="336" t="s">
        <v>3180</v>
      </c>
      <c r="D155" s="348">
        <v>45853</v>
      </c>
      <c r="E155" s="337"/>
      <c r="F155" s="338" t="s">
        <v>3181</v>
      </c>
      <c r="G155" s="331" t="s">
        <v>3095</v>
      </c>
      <c r="H155" s="340" t="s">
        <v>3087</v>
      </c>
      <c r="I155" s="341">
        <v>441.23</v>
      </c>
      <c r="J155" s="357">
        <v>3</v>
      </c>
      <c r="K155" s="92"/>
    </row>
    <row r="156" spans="1:11" ht="12.75">
      <c r="A156" s="14" t="s">
        <v>2996</v>
      </c>
      <c r="B156" s="350" t="s">
        <v>3182</v>
      </c>
      <c r="C156" s="330" t="s">
        <v>3183</v>
      </c>
      <c r="D156" s="348">
        <v>45853</v>
      </c>
      <c r="E156" s="337"/>
      <c r="F156" s="338" t="s">
        <v>3184</v>
      </c>
      <c r="G156" s="331" t="s">
        <v>3185</v>
      </c>
      <c r="H156" s="340" t="s">
        <v>3186</v>
      </c>
      <c r="I156" s="341">
        <v>88.56</v>
      </c>
      <c r="J156" s="334">
        <v>3</v>
      </c>
      <c r="K156" s="92"/>
    </row>
    <row r="157" spans="1:11" ht="12.75">
      <c r="A157" s="14" t="s">
        <v>2996</v>
      </c>
      <c r="B157" s="335" t="s">
        <v>3187</v>
      </c>
      <c r="C157" s="336" t="s">
        <v>3188</v>
      </c>
      <c r="D157" s="348">
        <v>45853</v>
      </c>
      <c r="E157" s="337"/>
      <c r="F157" s="338" t="s">
        <v>3189</v>
      </c>
      <c r="G157" s="339">
        <v>44513925</v>
      </c>
      <c r="H157" s="340" t="s">
        <v>3000</v>
      </c>
      <c r="I157" s="341">
        <v>750</v>
      </c>
      <c r="J157" s="357">
        <v>4</v>
      </c>
      <c r="K157" s="92"/>
    </row>
    <row r="158" spans="1:11" ht="12.75">
      <c r="A158" s="14" t="s">
        <v>2996</v>
      </c>
      <c r="B158" s="327" t="s">
        <v>3190</v>
      </c>
      <c r="C158" s="358" t="s">
        <v>3191</v>
      </c>
      <c r="D158" s="348">
        <v>45853</v>
      </c>
      <c r="E158" s="337"/>
      <c r="F158" s="330" t="s">
        <v>3192</v>
      </c>
      <c r="G158" s="339">
        <v>44513925</v>
      </c>
      <c r="H158" s="340" t="s">
        <v>3000</v>
      </c>
      <c r="I158" s="341">
        <v>750</v>
      </c>
      <c r="J158" s="361">
        <v>4</v>
      </c>
      <c r="K158" s="92"/>
    </row>
    <row r="159" spans="1:11" ht="67.5">
      <c r="A159" s="14" t="s">
        <v>2996</v>
      </c>
      <c r="B159" s="335" t="s">
        <v>3193</v>
      </c>
      <c r="C159" s="336" t="s">
        <v>3194</v>
      </c>
      <c r="D159" s="364" t="s">
        <v>3195</v>
      </c>
      <c r="E159" s="337">
        <v>45856</v>
      </c>
      <c r="F159" s="338" t="s">
        <v>3196</v>
      </c>
      <c r="G159" s="356">
        <v>37985183</v>
      </c>
      <c r="H159" s="340" t="s">
        <v>3049</v>
      </c>
      <c r="I159" s="341">
        <v>4088.7</v>
      </c>
      <c r="J159" s="342">
        <v>2</v>
      </c>
      <c r="K159" s="92"/>
    </row>
    <row r="160" spans="1:11" ht="22.5">
      <c r="A160" s="14" t="s">
        <v>2996</v>
      </c>
      <c r="B160" s="335" t="s">
        <v>3197</v>
      </c>
      <c r="C160" s="336" t="s">
        <v>3198</v>
      </c>
      <c r="D160" s="348">
        <v>45755</v>
      </c>
      <c r="E160" s="337">
        <v>45856</v>
      </c>
      <c r="F160" s="338" t="s">
        <v>3199</v>
      </c>
      <c r="G160" s="356">
        <v>37985183</v>
      </c>
      <c r="H160" s="340" t="s">
        <v>3049</v>
      </c>
      <c r="I160" s="341">
        <v>1859.75</v>
      </c>
      <c r="J160" s="342">
        <v>1</v>
      </c>
      <c r="K160" s="92"/>
    </row>
    <row r="161" spans="1:11" ht="78.75">
      <c r="A161" s="14" t="s">
        <v>2996</v>
      </c>
      <c r="B161" s="327" t="s">
        <v>3200</v>
      </c>
      <c r="C161" s="358" t="s">
        <v>3201</v>
      </c>
      <c r="D161" s="364" t="s">
        <v>3202</v>
      </c>
      <c r="E161" s="337">
        <v>45856</v>
      </c>
      <c r="F161" s="330" t="s">
        <v>3203</v>
      </c>
      <c r="G161" s="356">
        <v>37985183</v>
      </c>
      <c r="H161" s="340" t="s">
        <v>3049</v>
      </c>
      <c r="I161" s="333">
        <v>513.72</v>
      </c>
      <c r="J161" s="361">
        <v>3</v>
      </c>
      <c r="K161" s="92"/>
    </row>
    <row r="162" spans="1:11" ht="22.5">
      <c r="A162" s="14" t="s">
        <v>2996</v>
      </c>
      <c r="B162" s="327" t="s">
        <v>3204</v>
      </c>
      <c r="C162" s="358" t="s">
        <v>3205</v>
      </c>
      <c r="D162" s="348">
        <v>45835</v>
      </c>
      <c r="E162" s="337">
        <v>45856</v>
      </c>
      <c r="F162" s="330" t="s">
        <v>3206</v>
      </c>
      <c r="G162" s="332">
        <v>31827586</v>
      </c>
      <c r="H162" s="332" t="s">
        <v>3054</v>
      </c>
      <c r="I162" s="333">
        <v>2999.35</v>
      </c>
      <c r="J162" s="361">
        <v>1</v>
      </c>
      <c r="K162" s="92"/>
    </row>
    <row r="163" spans="1:11" ht="33.75">
      <c r="A163" s="14" t="s">
        <v>2996</v>
      </c>
      <c r="B163" s="327" t="s">
        <v>3207</v>
      </c>
      <c r="C163" s="336" t="s">
        <v>3208</v>
      </c>
      <c r="D163" s="364" t="s">
        <v>3209</v>
      </c>
      <c r="E163" s="337">
        <v>45856</v>
      </c>
      <c r="F163" s="330" t="s">
        <v>3210</v>
      </c>
      <c r="G163" s="332">
        <v>31827586</v>
      </c>
      <c r="H163" s="332" t="s">
        <v>3054</v>
      </c>
      <c r="I163" s="341">
        <v>816.75</v>
      </c>
      <c r="J163" s="359">
        <v>2</v>
      </c>
      <c r="K163" s="92"/>
    </row>
    <row r="164" spans="1:11" ht="12.75">
      <c r="A164" s="14" t="s">
        <v>2996</v>
      </c>
      <c r="B164" s="335"/>
      <c r="C164" s="336"/>
      <c r="D164" s="348">
        <v>45866</v>
      </c>
      <c r="E164" s="337"/>
      <c r="F164" s="330" t="s">
        <v>3119</v>
      </c>
      <c r="G164" s="347"/>
      <c r="H164" s="347" t="s">
        <v>3120</v>
      </c>
      <c r="I164" s="341">
        <v>4</v>
      </c>
      <c r="J164" s="359">
        <v>4</v>
      </c>
      <c r="K164" s="92"/>
    </row>
    <row r="165" spans="1:11" ht="12.75">
      <c r="A165" s="14" t="s">
        <v>2996</v>
      </c>
      <c r="B165" s="343" t="s">
        <v>3211</v>
      </c>
      <c r="C165" s="343" t="s">
        <v>3212</v>
      </c>
      <c r="D165" s="348">
        <v>45869</v>
      </c>
      <c r="E165" s="344"/>
      <c r="F165" s="343" t="s">
        <v>177</v>
      </c>
      <c r="G165" s="343" t="s">
        <v>3007</v>
      </c>
      <c r="H165" s="343" t="s">
        <v>3008</v>
      </c>
      <c r="I165" s="341">
        <v>16.649999999999999</v>
      </c>
      <c r="J165" s="334">
        <v>4</v>
      </c>
      <c r="K165" s="92"/>
    </row>
    <row r="166" spans="1:11" ht="22.5">
      <c r="A166" s="14" t="s">
        <v>2996</v>
      </c>
      <c r="B166" s="335" t="s">
        <v>3213</v>
      </c>
      <c r="C166" s="336" t="s">
        <v>3214</v>
      </c>
      <c r="D166" s="348">
        <v>45873</v>
      </c>
      <c r="E166" s="337"/>
      <c r="F166" s="338" t="s">
        <v>3215</v>
      </c>
      <c r="G166" s="343" t="s">
        <v>3007</v>
      </c>
      <c r="H166" s="343" t="s">
        <v>3008</v>
      </c>
      <c r="I166" s="333">
        <v>194.87</v>
      </c>
      <c r="J166" s="361">
        <v>3</v>
      </c>
      <c r="K166" s="92"/>
    </row>
    <row r="167" spans="1:11" ht="12.75">
      <c r="A167" s="14" t="s">
        <v>2996</v>
      </c>
      <c r="B167" s="343" t="s">
        <v>3216</v>
      </c>
      <c r="C167" s="343" t="s">
        <v>3217</v>
      </c>
      <c r="D167" s="348">
        <v>45873</v>
      </c>
      <c r="E167" s="337"/>
      <c r="F167" s="338" t="s">
        <v>3218</v>
      </c>
      <c r="G167" s="343" t="s">
        <v>3007</v>
      </c>
      <c r="H167" s="343" t="s">
        <v>3008</v>
      </c>
      <c r="I167" s="341">
        <v>10</v>
      </c>
      <c r="J167" s="359">
        <v>3</v>
      </c>
      <c r="K167" s="92"/>
    </row>
    <row r="168" spans="1:11" ht="22.5">
      <c r="A168" s="14" t="s">
        <v>2996</v>
      </c>
      <c r="B168" s="335" t="s">
        <v>3219</v>
      </c>
      <c r="C168" s="330" t="s">
        <v>3220</v>
      </c>
      <c r="D168" s="348">
        <v>45873</v>
      </c>
      <c r="E168" s="337"/>
      <c r="F168" s="330" t="s">
        <v>3221</v>
      </c>
      <c r="G168" s="331"/>
      <c r="H168" s="340" t="s">
        <v>3116</v>
      </c>
      <c r="I168" s="341">
        <v>1860</v>
      </c>
      <c r="J168" s="359">
        <v>3</v>
      </c>
      <c r="K168" s="92"/>
    </row>
    <row r="169" spans="1:11" ht="12.75">
      <c r="A169" s="14" t="s">
        <v>2996</v>
      </c>
      <c r="B169" s="335" t="s">
        <v>3222</v>
      </c>
      <c r="C169" s="336" t="s">
        <v>3223</v>
      </c>
      <c r="D169" s="348">
        <v>45873</v>
      </c>
      <c r="E169" s="329"/>
      <c r="F169" s="330" t="s">
        <v>3224</v>
      </c>
      <c r="G169" s="339">
        <v>44513925</v>
      </c>
      <c r="H169" s="340" t="s">
        <v>3000</v>
      </c>
      <c r="I169" s="341">
        <v>750</v>
      </c>
      <c r="J169" s="361">
        <v>4</v>
      </c>
      <c r="K169" s="92"/>
    </row>
    <row r="170" spans="1:11" ht="22.5">
      <c r="A170" s="14" t="s">
        <v>2996</v>
      </c>
      <c r="B170" s="335" t="s">
        <v>3225</v>
      </c>
      <c r="C170" s="336" t="s">
        <v>3226</v>
      </c>
      <c r="D170" s="348">
        <v>45873</v>
      </c>
      <c r="E170" s="329"/>
      <c r="F170" s="338" t="s">
        <v>3227</v>
      </c>
      <c r="G170" s="339"/>
      <c r="H170" s="340" t="s">
        <v>1605</v>
      </c>
      <c r="I170" s="341">
        <v>306.60000000000002</v>
      </c>
      <c r="J170" s="342">
        <v>3</v>
      </c>
      <c r="K170" s="92"/>
    </row>
    <row r="171" spans="1:11" ht="22.5">
      <c r="A171" s="14" t="s">
        <v>2996</v>
      </c>
      <c r="B171" s="335" t="s">
        <v>3228</v>
      </c>
      <c r="C171" s="336" t="s">
        <v>3229</v>
      </c>
      <c r="D171" s="348">
        <v>45873</v>
      </c>
      <c r="E171" s="329"/>
      <c r="F171" s="330" t="s">
        <v>3230</v>
      </c>
      <c r="G171" s="339"/>
      <c r="H171" s="340" t="s">
        <v>1605</v>
      </c>
      <c r="I171" s="341">
        <v>409.7</v>
      </c>
      <c r="J171" s="342">
        <v>3</v>
      </c>
      <c r="K171" s="92"/>
    </row>
    <row r="172" spans="1:11" ht="22.5">
      <c r="A172" s="14" t="s">
        <v>2996</v>
      </c>
      <c r="B172" s="335" t="s">
        <v>3231</v>
      </c>
      <c r="C172" s="336" t="s">
        <v>3232</v>
      </c>
      <c r="D172" s="364" t="s">
        <v>3233</v>
      </c>
      <c r="E172" s="328">
        <v>45873</v>
      </c>
      <c r="F172" s="338" t="s">
        <v>3161</v>
      </c>
      <c r="G172" s="339"/>
      <c r="H172" s="340" t="s">
        <v>1605</v>
      </c>
      <c r="I172" s="341">
        <v>182</v>
      </c>
      <c r="J172" s="357">
        <v>3</v>
      </c>
      <c r="K172" s="92"/>
    </row>
    <row r="173" spans="1:11" ht="22.5">
      <c r="A173" s="14" t="s">
        <v>2996</v>
      </c>
      <c r="B173" s="326" t="s">
        <v>3234</v>
      </c>
      <c r="C173" s="330" t="s">
        <v>3235</v>
      </c>
      <c r="D173" s="364" t="s">
        <v>3236</v>
      </c>
      <c r="E173" s="337">
        <v>45873</v>
      </c>
      <c r="F173" s="330" t="s">
        <v>3237</v>
      </c>
      <c r="G173" s="331"/>
      <c r="H173" s="340" t="s">
        <v>3026</v>
      </c>
      <c r="I173" s="333">
        <v>23.5</v>
      </c>
      <c r="J173" s="342">
        <v>4</v>
      </c>
      <c r="K173" s="92"/>
    </row>
    <row r="174" spans="1:11" ht="12.75">
      <c r="A174" s="14" t="s">
        <v>2996</v>
      </c>
      <c r="B174" s="335" t="s">
        <v>3238</v>
      </c>
      <c r="C174" s="336" t="s">
        <v>3239</v>
      </c>
      <c r="D174" s="337">
        <v>45859</v>
      </c>
      <c r="E174" s="328">
        <v>45873</v>
      </c>
      <c r="F174" s="338" t="s">
        <v>3161</v>
      </c>
      <c r="G174" s="347"/>
      <c r="H174" s="347" t="s">
        <v>3162</v>
      </c>
      <c r="I174" s="341">
        <v>100</v>
      </c>
      <c r="J174" s="359">
        <v>3</v>
      </c>
      <c r="K174" s="92"/>
    </row>
    <row r="175" spans="1:11" ht="22.5">
      <c r="A175" s="14" t="s">
        <v>2996</v>
      </c>
      <c r="B175" s="335" t="s">
        <v>3240</v>
      </c>
      <c r="C175" s="335">
        <v>1</v>
      </c>
      <c r="D175" s="329"/>
      <c r="E175" s="328">
        <v>45888</v>
      </c>
      <c r="F175" s="338" t="s">
        <v>3241</v>
      </c>
      <c r="G175" s="339">
        <v>303021</v>
      </c>
      <c r="H175" s="340" t="s">
        <v>3242</v>
      </c>
      <c r="I175" s="341">
        <v>1215</v>
      </c>
      <c r="J175" s="342">
        <v>3</v>
      </c>
      <c r="K175" s="92"/>
    </row>
    <row r="176" spans="1:11" ht="22.5">
      <c r="A176" s="14" t="s">
        <v>2996</v>
      </c>
      <c r="B176" s="335" t="s">
        <v>3243</v>
      </c>
      <c r="C176" s="335">
        <v>2</v>
      </c>
      <c r="D176" s="329"/>
      <c r="E176" s="337">
        <v>45889</v>
      </c>
      <c r="F176" s="338" t="s">
        <v>3244</v>
      </c>
      <c r="G176" s="339">
        <v>303021</v>
      </c>
      <c r="H176" s="340" t="s">
        <v>3242</v>
      </c>
      <c r="I176" s="341">
        <v>405</v>
      </c>
      <c r="J176" s="342">
        <v>3</v>
      </c>
      <c r="K176" s="92"/>
    </row>
    <row r="177" spans="1:11" ht="33.75">
      <c r="A177" s="14" t="s">
        <v>2996</v>
      </c>
      <c r="B177" s="335" t="s">
        <v>3245</v>
      </c>
      <c r="C177" s="335">
        <v>10250016</v>
      </c>
      <c r="D177" s="337">
        <v>45889</v>
      </c>
      <c r="E177" s="337"/>
      <c r="F177" s="338" t="s">
        <v>3246</v>
      </c>
      <c r="G177" s="339">
        <v>50434101</v>
      </c>
      <c r="H177" s="340" t="s">
        <v>582</v>
      </c>
      <c r="I177" s="341">
        <v>2500</v>
      </c>
      <c r="J177" s="342">
        <v>3</v>
      </c>
      <c r="K177" s="92"/>
    </row>
    <row r="178" spans="1:11" ht="67.5">
      <c r="A178" s="14" t="s">
        <v>2996</v>
      </c>
      <c r="B178" s="335" t="s">
        <v>3247</v>
      </c>
      <c r="C178" s="330" t="s">
        <v>3208</v>
      </c>
      <c r="D178" s="364" t="s">
        <v>3248</v>
      </c>
      <c r="E178" s="337">
        <v>45896</v>
      </c>
      <c r="F178" s="338" t="s">
        <v>3249</v>
      </c>
      <c r="G178" s="331" t="s">
        <v>3250</v>
      </c>
      <c r="H178" s="340" t="s">
        <v>3054</v>
      </c>
      <c r="I178" s="341">
        <v>2167.14</v>
      </c>
      <c r="J178" s="359">
        <v>2</v>
      </c>
      <c r="K178" s="92"/>
    </row>
    <row r="179" spans="1:11" ht="22.5">
      <c r="A179" s="14" t="s">
        <v>2996</v>
      </c>
      <c r="B179" s="347" t="s">
        <v>3251</v>
      </c>
      <c r="C179" s="336" t="s">
        <v>3194</v>
      </c>
      <c r="D179" s="364" t="s">
        <v>3252</v>
      </c>
      <c r="E179" s="337">
        <v>45896</v>
      </c>
      <c r="F179" s="338" t="s">
        <v>3253</v>
      </c>
      <c r="G179" s="347">
        <v>37985183</v>
      </c>
      <c r="H179" s="347" t="s">
        <v>3049</v>
      </c>
      <c r="I179" s="341">
        <v>911.3</v>
      </c>
      <c r="J179" s="359">
        <v>2</v>
      </c>
      <c r="K179" s="92"/>
    </row>
    <row r="180" spans="1:11" ht="22.5">
      <c r="A180" s="14" t="s">
        <v>2996</v>
      </c>
      <c r="B180" s="347" t="s">
        <v>3254</v>
      </c>
      <c r="C180" s="336" t="s">
        <v>3255</v>
      </c>
      <c r="D180" s="337">
        <v>45867</v>
      </c>
      <c r="E180" s="337">
        <v>45896</v>
      </c>
      <c r="F180" s="338" t="s">
        <v>3256</v>
      </c>
      <c r="G180" s="347">
        <v>37985183</v>
      </c>
      <c r="H180" s="347" t="s">
        <v>3049</v>
      </c>
      <c r="I180" s="341">
        <v>595</v>
      </c>
      <c r="J180" s="359">
        <v>3</v>
      </c>
      <c r="K180" s="92"/>
    </row>
    <row r="181" spans="1:11" ht="22.5">
      <c r="A181" s="14" t="s">
        <v>2996</v>
      </c>
      <c r="B181" s="347" t="s">
        <v>3257</v>
      </c>
      <c r="C181" s="336" t="s">
        <v>3258</v>
      </c>
      <c r="D181" s="364" t="s">
        <v>3259</v>
      </c>
      <c r="E181" s="337">
        <v>45896</v>
      </c>
      <c r="F181" s="338" t="s">
        <v>3260</v>
      </c>
      <c r="G181" s="347">
        <v>37985183</v>
      </c>
      <c r="H181" s="347" t="s">
        <v>3049</v>
      </c>
      <c r="I181" s="341">
        <v>292.77999999999997</v>
      </c>
      <c r="J181" s="359">
        <v>3</v>
      </c>
      <c r="K181" s="92"/>
    </row>
    <row r="182" spans="1:11" ht="45">
      <c r="A182" s="14" t="s">
        <v>2996</v>
      </c>
      <c r="B182" s="335" t="s">
        <v>3261</v>
      </c>
      <c r="C182" s="336" t="s">
        <v>3262</v>
      </c>
      <c r="D182" s="364" t="s">
        <v>3263</v>
      </c>
      <c r="E182" s="328">
        <v>45896</v>
      </c>
      <c r="F182" s="338" t="s">
        <v>3264</v>
      </c>
      <c r="G182" s="339"/>
      <c r="H182" s="340" t="s">
        <v>3040</v>
      </c>
      <c r="I182" s="341">
        <v>614.6</v>
      </c>
      <c r="J182" s="359">
        <v>3</v>
      </c>
      <c r="K182" s="92"/>
    </row>
    <row r="183" spans="1:11" ht="22.5">
      <c r="A183" s="14" t="s">
        <v>2996</v>
      </c>
      <c r="B183" s="347" t="s">
        <v>3265</v>
      </c>
      <c r="C183" s="335">
        <v>25070</v>
      </c>
      <c r="D183" s="364" t="s">
        <v>3266</v>
      </c>
      <c r="E183" s="328">
        <v>45896</v>
      </c>
      <c r="F183" s="330" t="s">
        <v>3267</v>
      </c>
      <c r="G183" s="331"/>
      <c r="H183" s="347" t="s">
        <v>3040</v>
      </c>
      <c r="I183" s="341">
        <v>450</v>
      </c>
      <c r="J183" s="359">
        <v>3</v>
      </c>
      <c r="K183" s="92"/>
    </row>
    <row r="184" spans="1:11" ht="12.75">
      <c r="A184" s="14" t="s">
        <v>2996</v>
      </c>
      <c r="B184" s="343" t="s">
        <v>3216</v>
      </c>
      <c r="C184" s="343" t="s">
        <v>3268</v>
      </c>
      <c r="D184" s="348">
        <v>45900</v>
      </c>
      <c r="E184" s="344"/>
      <c r="F184" s="343" t="s">
        <v>177</v>
      </c>
      <c r="G184" s="343" t="s">
        <v>3007</v>
      </c>
      <c r="H184" s="343" t="s">
        <v>3008</v>
      </c>
      <c r="I184" s="341">
        <v>16.649999999999999</v>
      </c>
      <c r="J184" s="334">
        <v>4</v>
      </c>
      <c r="K184" s="92"/>
    </row>
    <row r="185" spans="1:11" ht="12.75">
      <c r="A185" s="14" t="s">
        <v>2996</v>
      </c>
      <c r="B185" s="350"/>
      <c r="C185" s="330"/>
      <c r="D185" s="328">
        <v>45901</v>
      </c>
      <c r="E185" s="328"/>
      <c r="F185" s="330" t="s">
        <v>3269</v>
      </c>
      <c r="G185" s="331" t="s">
        <v>3270</v>
      </c>
      <c r="H185" s="340" t="s">
        <v>3120</v>
      </c>
      <c r="I185" s="333">
        <v>4</v>
      </c>
      <c r="J185" s="365">
        <v>4</v>
      </c>
      <c r="K185" s="92"/>
    </row>
    <row r="186" spans="1:11" ht="12.75">
      <c r="A186" s="14" t="s">
        <v>2996</v>
      </c>
      <c r="B186" s="350" t="s">
        <v>3271</v>
      </c>
      <c r="C186" s="330" t="s">
        <v>3272</v>
      </c>
      <c r="D186" s="328">
        <v>45909</v>
      </c>
      <c r="E186" s="328"/>
      <c r="F186" s="338" t="s">
        <v>3273</v>
      </c>
      <c r="G186" s="331" t="s">
        <v>2999</v>
      </c>
      <c r="H186" s="347" t="s">
        <v>3000</v>
      </c>
      <c r="I186" s="341">
        <v>750</v>
      </c>
      <c r="J186" s="334">
        <v>4</v>
      </c>
      <c r="K186" s="92"/>
    </row>
    <row r="187" spans="1:11" ht="22.5">
      <c r="A187" s="14" t="s">
        <v>2996</v>
      </c>
      <c r="B187" s="350" t="s">
        <v>3274</v>
      </c>
      <c r="C187" s="330" t="s">
        <v>3275</v>
      </c>
      <c r="D187" s="328">
        <v>45919</v>
      </c>
      <c r="E187" s="328"/>
      <c r="F187" s="338" t="s">
        <v>3276</v>
      </c>
      <c r="G187" s="331"/>
      <c r="H187" s="340" t="s">
        <v>3277</v>
      </c>
      <c r="I187" s="341">
        <v>602.62</v>
      </c>
      <c r="J187" s="334">
        <v>3</v>
      </c>
      <c r="K187" s="92"/>
    </row>
    <row r="188" spans="1:11" ht="12.75">
      <c r="A188" s="14" t="s">
        <v>2996</v>
      </c>
      <c r="B188" s="326" t="s">
        <v>3278</v>
      </c>
      <c r="C188" s="330" t="s">
        <v>3279</v>
      </c>
      <c r="D188" s="328">
        <v>45907</v>
      </c>
      <c r="E188" s="328">
        <v>45919</v>
      </c>
      <c r="F188" s="338" t="s">
        <v>3161</v>
      </c>
      <c r="G188" s="351"/>
      <c r="H188" s="343" t="s">
        <v>3162</v>
      </c>
      <c r="I188" s="333">
        <v>200</v>
      </c>
      <c r="J188" s="361">
        <v>3</v>
      </c>
      <c r="K188" s="92"/>
    </row>
    <row r="189" spans="1:11" ht="56.25">
      <c r="A189" s="14" t="s">
        <v>2996</v>
      </c>
      <c r="B189" s="350" t="s">
        <v>3280</v>
      </c>
      <c r="C189" s="330" t="s">
        <v>3208</v>
      </c>
      <c r="D189" s="364" t="s">
        <v>3281</v>
      </c>
      <c r="E189" s="328">
        <v>45919</v>
      </c>
      <c r="F189" s="330" t="s">
        <v>3282</v>
      </c>
      <c r="G189" s="339">
        <v>31827586</v>
      </c>
      <c r="H189" s="366" t="s">
        <v>3054</v>
      </c>
      <c r="I189" s="341">
        <v>400</v>
      </c>
      <c r="J189" s="334">
        <v>2</v>
      </c>
      <c r="K189" s="92"/>
    </row>
    <row r="190" spans="1:11" ht="12.75">
      <c r="A190" s="14" t="s">
        <v>2996</v>
      </c>
      <c r="B190" s="350" t="s">
        <v>3283</v>
      </c>
      <c r="C190" s="330" t="s">
        <v>789</v>
      </c>
      <c r="D190" s="367">
        <v>45922</v>
      </c>
      <c r="E190" s="367"/>
      <c r="F190" s="338" t="s">
        <v>3284</v>
      </c>
      <c r="G190" s="339">
        <v>47632470</v>
      </c>
      <c r="H190" s="366" t="s">
        <v>3285</v>
      </c>
      <c r="I190" s="341">
        <v>89</v>
      </c>
      <c r="J190" s="359">
        <v>4</v>
      </c>
      <c r="K190" s="92"/>
    </row>
    <row r="191" spans="1:11" ht="22.5">
      <c r="A191" s="14" t="s">
        <v>2996</v>
      </c>
      <c r="B191" s="350" t="s">
        <v>3286</v>
      </c>
      <c r="C191" s="330" t="s">
        <v>3287</v>
      </c>
      <c r="D191" s="367">
        <v>45924</v>
      </c>
      <c r="E191" s="367">
        <v>45926</v>
      </c>
      <c r="F191" s="338" t="s">
        <v>3288</v>
      </c>
      <c r="G191" s="339">
        <v>689009</v>
      </c>
      <c r="H191" s="340" t="s">
        <v>3289</v>
      </c>
      <c r="I191" s="341">
        <v>400</v>
      </c>
      <c r="J191" s="342">
        <v>2</v>
      </c>
      <c r="K191" s="92"/>
    </row>
    <row r="192" spans="1:11" ht="12.75">
      <c r="A192" s="14" t="s">
        <v>2996</v>
      </c>
      <c r="B192" s="343" t="s">
        <v>3290</v>
      </c>
      <c r="C192" s="343" t="s">
        <v>3291</v>
      </c>
      <c r="D192" s="348">
        <v>45930</v>
      </c>
      <c r="E192" s="344"/>
      <c r="F192" s="343" t="s">
        <v>177</v>
      </c>
      <c r="G192" s="343" t="s">
        <v>3007</v>
      </c>
      <c r="H192" s="343" t="s">
        <v>3008</v>
      </c>
      <c r="I192" s="341">
        <v>16.649999999999999</v>
      </c>
      <c r="J192" s="334">
        <v>4</v>
      </c>
      <c r="K192" s="92"/>
    </row>
    <row r="193" spans="1:11" ht="12.75">
      <c r="A193" s="14" t="s">
        <v>2996</v>
      </c>
      <c r="B193" s="350" t="s">
        <v>3292</v>
      </c>
      <c r="C193" s="330" t="s">
        <v>3293</v>
      </c>
      <c r="D193" s="367">
        <v>45931</v>
      </c>
      <c r="E193" s="367"/>
      <c r="F193" s="338" t="s">
        <v>3294</v>
      </c>
      <c r="G193" s="331" t="s">
        <v>3270</v>
      </c>
      <c r="H193" s="340" t="s">
        <v>3295</v>
      </c>
      <c r="I193" s="341">
        <v>8</v>
      </c>
      <c r="J193" s="334">
        <v>4</v>
      </c>
      <c r="K193" s="92"/>
    </row>
    <row r="194" spans="1:11" ht="12.75">
      <c r="A194" s="14" t="s">
        <v>2996</v>
      </c>
      <c r="B194" s="350" t="s">
        <v>3296</v>
      </c>
      <c r="C194" s="330" t="s">
        <v>3297</v>
      </c>
      <c r="D194" s="328">
        <v>45932</v>
      </c>
      <c r="E194" s="328"/>
      <c r="F194" s="338" t="s">
        <v>3298</v>
      </c>
      <c r="G194" s="331" t="s">
        <v>2999</v>
      </c>
      <c r="H194" s="340" t="s">
        <v>3000</v>
      </c>
      <c r="I194" s="341">
        <v>750</v>
      </c>
      <c r="J194" s="334">
        <v>4</v>
      </c>
      <c r="K194" s="92"/>
    </row>
    <row r="195" spans="1:11" ht="56.25">
      <c r="A195" s="14" t="s">
        <v>2996</v>
      </c>
      <c r="B195" s="343" t="s">
        <v>3299</v>
      </c>
      <c r="C195" s="343" t="s">
        <v>3299</v>
      </c>
      <c r="D195" s="328">
        <v>45932</v>
      </c>
      <c r="E195" s="344"/>
      <c r="F195" s="343" t="s">
        <v>3300</v>
      </c>
      <c r="G195" s="343"/>
      <c r="H195" s="343" t="s">
        <v>3301</v>
      </c>
      <c r="I195" s="345">
        <v>1111.3800000000001</v>
      </c>
      <c r="J195" s="346">
        <v>4</v>
      </c>
      <c r="K195" s="92"/>
    </row>
    <row r="196" spans="1:11" ht="22.5">
      <c r="A196" s="14" t="s">
        <v>2996</v>
      </c>
      <c r="B196" s="347" t="s">
        <v>3302</v>
      </c>
      <c r="C196" s="335">
        <v>25075</v>
      </c>
      <c r="D196" s="328">
        <v>45924</v>
      </c>
      <c r="E196" s="328">
        <v>45932</v>
      </c>
      <c r="F196" s="338" t="s">
        <v>3303</v>
      </c>
      <c r="G196" s="331"/>
      <c r="H196" s="340" t="s">
        <v>3304</v>
      </c>
      <c r="I196" s="341">
        <v>162.19999999999999</v>
      </c>
      <c r="J196" s="334">
        <v>4</v>
      </c>
      <c r="K196" s="92"/>
    </row>
    <row r="197" spans="1:11" ht="22.5">
      <c r="A197" s="14" t="s">
        <v>2996</v>
      </c>
      <c r="B197" s="350" t="s">
        <v>3305</v>
      </c>
      <c r="C197" s="330" t="s">
        <v>3306</v>
      </c>
      <c r="D197" s="328">
        <v>45936</v>
      </c>
      <c r="E197" s="328"/>
      <c r="F197" s="338" t="s">
        <v>3307</v>
      </c>
      <c r="G197" s="331" t="s">
        <v>3308</v>
      </c>
      <c r="H197" s="340" t="s">
        <v>3309</v>
      </c>
      <c r="I197" s="341">
        <v>49.5</v>
      </c>
      <c r="J197" s="334">
        <v>4</v>
      </c>
      <c r="K197" s="92"/>
    </row>
    <row r="198" spans="1:11" ht="12.75">
      <c r="A198" s="14" t="s">
        <v>2996</v>
      </c>
      <c r="B198" s="350" t="s">
        <v>3310</v>
      </c>
      <c r="C198" s="330" t="s">
        <v>3311</v>
      </c>
      <c r="D198" s="328">
        <v>45937</v>
      </c>
      <c r="E198" s="328">
        <v>45946</v>
      </c>
      <c r="F198" s="338" t="s">
        <v>3161</v>
      </c>
      <c r="G198" s="331"/>
      <c r="H198" s="340" t="s">
        <v>3162</v>
      </c>
      <c r="I198" s="341">
        <v>100</v>
      </c>
      <c r="J198" s="334">
        <v>3</v>
      </c>
      <c r="K198" s="92"/>
    </row>
    <row r="199" spans="1:11" ht="12.75">
      <c r="A199" s="14" t="s">
        <v>2996</v>
      </c>
      <c r="B199" s="350" t="s">
        <v>3312</v>
      </c>
      <c r="C199" s="330" t="s">
        <v>3313</v>
      </c>
      <c r="D199" s="328">
        <v>45852</v>
      </c>
      <c r="E199" s="328">
        <v>45947</v>
      </c>
      <c r="F199" s="338" t="s">
        <v>3314</v>
      </c>
      <c r="G199" s="331"/>
      <c r="H199" s="340" t="s">
        <v>3040</v>
      </c>
      <c r="I199" s="341">
        <v>150</v>
      </c>
      <c r="J199" s="334">
        <v>3</v>
      </c>
      <c r="K199" s="92"/>
    </row>
    <row r="200" spans="1:11" ht="12.75">
      <c r="A200" s="14" t="s">
        <v>2996</v>
      </c>
      <c r="B200" s="350" t="s">
        <v>3315</v>
      </c>
      <c r="C200" s="330" t="s">
        <v>3316</v>
      </c>
      <c r="D200" s="328">
        <v>45952</v>
      </c>
      <c r="E200" s="328"/>
      <c r="F200" s="338" t="s">
        <v>3294</v>
      </c>
      <c r="G200" s="331" t="s">
        <v>3270</v>
      </c>
      <c r="H200" s="340" t="s">
        <v>3295</v>
      </c>
      <c r="I200" s="341">
        <v>4</v>
      </c>
      <c r="J200" s="334">
        <v>4</v>
      </c>
      <c r="K200" s="92"/>
    </row>
    <row r="201" spans="1:11" ht="12.75">
      <c r="A201" s="14" t="s">
        <v>2996</v>
      </c>
      <c r="B201" s="350" t="s">
        <v>3317</v>
      </c>
      <c r="C201" s="330" t="s">
        <v>3318</v>
      </c>
      <c r="D201" s="328">
        <v>45960</v>
      </c>
      <c r="E201" s="328"/>
      <c r="F201" s="338" t="s">
        <v>3319</v>
      </c>
      <c r="G201" s="331" t="s">
        <v>3320</v>
      </c>
      <c r="H201" s="340" t="s">
        <v>3321</v>
      </c>
      <c r="I201" s="341">
        <v>320.5</v>
      </c>
      <c r="J201" s="334">
        <v>4</v>
      </c>
      <c r="K201" s="92"/>
    </row>
    <row r="202" spans="1:11" ht="22.5">
      <c r="A202" s="14" t="s">
        <v>2996</v>
      </c>
      <c r="B202" s="350" t="s">
        <v>3322</v>
      </c>
      <c r="C202" s="330" t="s">
        <v>3323</v>
      </c>
      <c r="D202" s="328">
        <v>45961</v>
      </c>
      <c r="E202" s="328"/>
      <c r="F202" s="338" t="s">
        <v>3324</v>
      </c>
      <c r="G202" s="331"/>
      <c r="H202" s="340" t="s">
        <v>1606</v>
      </c>
      <c r="I202" s="341">
        <v>497.81</v>
      </c>
      <c r="J202" s="334">
        <v>3</v>
      </c>
      <c r="K202" s="92"/>
    </row>
    <row r="203" spans="1:11" ht="12.75">
      <c r="A203" s="14" t="s">
        <v>2996</v>
      </c>
      <c r="B203" s="343" t="s">
        <v>3325</v>
      </c>
      <c r="C203" s="343" t="s">
        <v>3326</v>
      </c>
      <c r="D203" s="328">
        <v>45961</v>
      </c>
      <c r="E203" s="344"/>
      <c r="F203" s="343" t="s">
        <v>177</v>
      </c>
      <c r="G203" s="343" t="s">
        <v>3007</v>
      </c>
      <c r="H203" s="343" t="s">
        <v>3008</v>
      </c>
      <c r="I203" s="341">
        <v>16.649999999999999</v>
      </c>
      <c r="J203" s="334">
        <v>4</v>
      </c>
      <c r="K203" s="92"/>
    </row>
    <row r="204" spans="1:11" ht="22.5">
      <c r="A204" s="14" t="s">
        <v>2996</v>
      </c>
      <c r="B204" s="343" t="s">
        <v>3327</v>
      </c>
      <c r="C204" s="343" t="s">
        <v>3198</v>
      </c>
      <c r="D204" s="328"/>
      <c r="E204" s="344">
        <v>45965</v>
      </c>
      <c r="F204" s="343" t="s">
        <v>3328</v>
      </c>
      <c r="G204" s="343" t="s">
        <v>3329</v>
      </c>
      <c r="H204" s="343" t="s">
        <v>3049</v>
      </c>
      <c r="I204" s="341">
        <v>3449.8</v>
      </c>
      <c r="J204" s="334">
        <v>1</v>
      </c>
      <c r="K204" s="92"/>
    </row>
    <row r="205" spans="1:11" ht="22.5">
      <c r="A205" s="14" t="s">
        <v>2996</v>
      </c>
      <c r="B205" s="343" t="s">
        <v>3330</v>
      </c>
      <c r="C205" s="343" t="s">
        <v>3194</v>
      </c>
      <c r="D205" s="364" t="s">
        <v>3331</v>
      </c>
      <c r="E205" s="344">
        <v>45965</v>
      </c>
      <c r="F205" s="343" t="s">
        <v>3253</v>
      </c>
      <c r="G205" s="343" t="s">
        <v>3329</v>
      </c>
      <c r="H205" s="343" t="s">
        <v>3049</v>
      </c>
      <c r="I205" s="341">
        <v>1100</v>
      </c>
      <c r="J205" s="334">
        <v>2</v>
      </c>
      <c r="K205" s="92"/>
    </row>
    <row r="206" spans="1:11" ht="12.75">
      <c r="A206" s="14" t="s">
        <v>2996</v>
      </c>
      <c r="B206" s="350" t="s">
        <v>3332</v>
      </c>
      <c r="C206" s="330" t="s">
        <v>3333</v>
      </c>
      <c r="D206" s="328">
        <v>45965</v>
      </c>
      <c r="E206" s="328"/>
      <c r="F206" s="338" t="s">
        <v>3334</v>
      </c>
      <c r="G206" s="331" t="s">
        <v>2999</v>
      </c>
      <c r="H206" s="340" t="s">
        <v>3000</v>
      </c>
      <c r="I206" s="341">
        <v>750</v>
      </c>
      <c r="J206" s="334">
        <v>4</v>
      </c>
      <c r="K206" s="92"/>
    </row>
    <row r="207" spans="1:11" ht="56.25">
      <c r="A207" s="14" t="s">
        <v>2996</v>
      </c>
      <c r="B207" s="343" t="s">
        <v>3335</v>
      </c>
      <c r="C207" s="343" t="s">
        <v>3335</v>
      </c>
      <c r="D207" s="328">
        <v>45965</v>
      </c>
      <c r="E207" s="344"/>
      <c r="F207" s="343" t="s">
        <v>3336</v>
      </c>
      <c r="G207" s="343"/>
      <c r="H207" s="343" t="s">
        <v>3301</v>
      </c>
      <c r="I207" s="345">
        <v>1111.3800000000001</v>
      </c>
      <c r="J207" s="346">
        <v>4</v>
      </c>
      <c r="K207" s="92"/>
    </row>
    <row r="208" spans="1:11" ht="22.5">
      <c r="A208" s="14" t="s">
        <v>2996</v>
      </c>
      <c r="B208" s="343" t="s">
        <v>3337</v>
      </c>
      <c r="C208" s="343" t="s">
        <v>3338</v>
      </c>
      <c r="D208" s="328">
        <v>45966</v>
      </c>
      <c r="E208" s="344"/>
      <c r="F208" s="343" t="s">
        <v>3339</v>
      </c>
      <c r="G208" s="343" t="s">
        <v>3340</v>
      </c>
      <c r="H208" s="343" t="s">
        <v>3091</v>
      </c>
      <c r="I208" s="341">
        <v>672</v>
      </c>
      <c r="J208" s="334">
        <v>3</v>
      </c>
      <c r="K208" s="92"/>
    </row>
    <row r="209" spans="1:11" ht="22.5">
      <c r="A209" s="14" t="s">
        <v>2996</v>
      </c>
      <c r="B209" s="343" t="s">
        <v>3341</v>
      </c>
      <c r="C209" s="343" t="s">
        <v>3342</v>
      </c>
      <c r="D209" s="364" t="s">
        <v>3343</v>
      </c>
      <c r="E209" s="328">
        <v>45980</v>
      </c>
      <c r="F209" s="343" t="s">
        <v>3344</v>
      </c>
      <c r="G209" s="343"/>
      <c r="H209" s="343" t="s">
        <v>3040</v>
      </c>
      <c r="I209" s="341">
        <v>150</v>
      </c>
      <c r="J209" s="334">
        <v>3</v>
      </c>
      <c r="K209" s="92"/>
    </row>
    <row r="210" spans="1:11" ht="12.75">
      <c r="A210" s="14" t="s">
        <v>2996</v>
      </c>
      <c r="B210" s="343" t="s">
        <v>3345</v>
      </c>
      <c r="C210" s="343" t="s">
        <v>3346</v>
      </c>
      <c r="D210" s="328">
        <v>45973</v>
      </c>
      <c r="E210" s="328">
        <v>45980</v>
      </c>
      <c r="F210" s="343" t="s">
        <v>3161</v>
      </c>
      <c r="G210" s="343"/>
      <c r="H210" s="343" t="s">
        <v>3162</v>
      </c>
      <c r="I210" s="341">
        <v>100</v>
      </c>
      <c r="J210" s="334">
        <v>3</v>
      </c>
      <c r="K210" s="92"/>
    </row>
    <row r="211" spans="1:11" ht="146.25">
      <c r="A211" s="14" t="s">
        <v>2996</v>
      </c>
      <c r="B211" s="343" t="s">
        <v>3347</v>
      </c>
      <c r="C211" s="343" t="s">
        <v>3348</v>
      </c>
      <c r="D211" s="364" t="s">
        <v>3349</v>
      </c>
      <c r="E211" s="344">
        <v>45980</v>
      </c>
      <c r="F211" s="343" t="s">
        <v>3350</v>
      </c>
      <c r="G211" s="343" t="s">
        <v>3329</v>
      </c>
      <c r="H211" s="343" t="s">
        <v>3049</v>
      </c>
      <c r="I211" s="341">
        <v>1100</v>
      </c>
      <c r="J211" s="334">
        <v>2</v>
      </c>
      <c r="K211" s="92"/>
    </row>
    <row r="212" spans="1:11" ht="12.75">
      <c r="A212" s="14" t="s">
        <v>2996</v>
      </c>
      <c r="B212" s="343" t="s">
        <v>3351</v>
      </c>
      <c r="C212" s="343" t="s">
        <v>3352</v>
      </c>
      <c r="D212" s="328"/>
      <c r="E212" s="344">
        <v>45981</v>
      </c>
      <c r="F212" s="343" t="s">
        <v>3161</v>
      </c>
      <c r="G212" s="343"/>
      <c r="H212" s="343" t="s">
        <v>3040</v>
      </c>
      <c r="I212" s="341">
        <v>150</v>
      </c>
      <c r="J212" s="334">
        <v>3</v>
      </c>
      <c r="K212" s="92"/>
    </row>
    <row r="213" spans="1:11" ht="12.75">
      <c r="A213" s="14" t="s">
        <v>2996</v>
      </c>
      <c r="B213" s="343" t="s">
        <v>3353</v>
      </c>
      <c r="C213" s="343" t="s">
        <v>3354</v>
      </c>
      <c r="D213" s="328">
        <v>45987</v>
      </c>
      <c r="E213" s="344"/>
      <c r="F213" s="343" t="s">
        <v>3294</v>
      </c>
      <c r="G213" s="343" t="s">
        <v>3270</v>
      </c>
      <c r="H213" s="343" t="s">
        <v>3295</v>
      </c>
      <c r="I213" s="341">
        <v>4</v>
      </c>
      <c r="J213" s="334">
        <v>4</v>
      </c>
      <c r="K213" s="92"/>
    </row>
    <row r="214" spans="1:11" ht="33.75">
      <c r="A214" s="14" t="s">
        <v>2996</v>
      </c>
      <c r="B214" s="343" t="s">
        <v>3355</v>
      </c>
      <c r="C214" s="343" t="s">
        <v>3356</v>
      </c>
      <c r="D214" s="328">
        <v>45987</v>
      </c>
      <c r="E214" s="344"/>
      <c r="F214" s="343" t="s">
        <v>3357</v>
      </c>
      <c r="G214" s="343" t="s">
        <v>3358</v>
      </c>
      <c r="H214" s="343" t="s">
        <v>3359</v>
      </c>
      <c r="I214" s="341">
        <v>1440</v>
      </c>
      <c r="J214" s="334">
        <v>1</v>
      </c>
      <c r="K214" s="92"/>
    </row>
    <row r="215" spans="1:11" ht="22.5">
      <c r="A215" s="14" t="s">
        <v>2996</v>
      </c>
      <c r="B215" s="343" t="s">
        <v>3360</v>
      </c>
      <c r="C215" s="343" t="s">
        <v>3361</v>
      </c>
      <c r="D215" s="328">
        <v>45987</v>
      </c>
      <c r="E215" s="344"/>
      <c r="F215" s="343" t="s">
        <v>3362</v>
      </c>
      <c r="G215" s="343" t="s">
        <v>3363</v>
      </c>
      <c r="H215" s="343" t="s">
        <v>3364</v>
      </c>
      <c r="I215" s="341">
        <v>200</v>
      </c>
      <c r="J215" s="334">
        <v>2</v>
      </c>
      <c r="K215" s="92"/>
    </row>
    <row r="216" spans="1:11" ht="12.75">
      <c r="A216" s="14" t="s">
        <v>2996</v>
      </c>
      <c r="B216" s="343" t="s">
        <v>3498</v>
      </c>
      <c r="C216" s="343" t="s">
        <v>3499</v>
      </c>
      <c r="D216" s="328">
        <v>45988</v>
      </c>
      <c r="E216" s="372">
        <v>45988</v>
      </c>
      <c r="F216" s="343" t="s">
        <v>3500</v>
      </c>
      <c r="G216" s="343"/>
      <c r="H216" s="343" t="s">
        <v>1607</v>
      </c>
      <c r="I216" s="341">
        <v>79.98</v>
      </c>
      <c r="J216" s="334">
        <v>3</v>
      </c>
      <c r="K216" s="92"/>
    </row>
    <row r="217" spans="1:11" ht="12.75">
      <c r="A217" s="14" t="s">
        <v>2996</v>
      </c>
      <c r="B217" s="343" t="s">
        <v>3501</v>
      </c>
      <c r="C217" s="343" t="s">
        <v>3502</v>
      </c>
      <c r="D217" s="328">
        <v>45991</v>
      </c>
      <c r="E217" s="344"/>
      <c r="F217" s="343" t="s">
        <v>177</v>
      </c>
      <c r="G217" s="343" t="s">
        <v>3007</v>
      </c>
      <c r="H217" s="343" t="s">
        <v>3008</v>
      </c>
      <c r="I217" s="341">
        <v>16.649999999999999</v>
      </c>
      <c r="J217" s="334">
        <v>4</v>
      </c>
      <c r="K217" s="92"/>
    </row>
    <row r="218" spans="1:11" ht="12.75">
      <c r="A218" s="14" t="s">
        <v>2996</v>
      </c>
      <c r="B218" s="343" t="s">
        <v>3503</v>
      </c>
      <c r="C218" s="343" t="s">
        <v>3504</v>
      </c>
      <c r="D218" s="328">
        <v>45992</v>
      </c>
      <c r="E218" s="344"/>
      <c r="F218" s="343" t="s">
        <v>3294</v>
      </c>
      <c r="G218" s="343" t="s">
        <v>3270</v>
      </c>
      <c r="H218" s="343" t="s">
        <v>3295</v>
      </c>
      <c r="I218" s="341">
        <v>4</v>
      </c>
      <c r="J218" s="334">
        <v>4</v>
      </c>
      <c r="K218" s="92"/>
    </row>
    <row r="219" spans="1:11" ht="12.75">
      <c r="A219" s="14" t="s">
        <v>2996</v>
      </c>
      <c r="B219" s="343" t="s">
        <v>3505</v>
      </c>
      <c r="C219" s="343" t="s">
        <v>3506</v>
      </c>
      <c r="D219" s="328">
        <v>45993</v>
      </c>
      <c r="E219" s="344"/>
      <c r="F219" s="343" t="s">
        <v>3507</v>
      </c>
      <c r="G219" s="343" t="s">
        <v>2999</v>
      </c>
      <c r="H219" s="343" t="s">
        <v>3000</v>
      </c>
      <c r="I219" s="341">
        <v>750</v>
      </c>
      <c r="J219" s="334">
        <v>4</v>
      </c>
      <c r="K219" s="92"/>
    </row>
    <row r="220" spans="1:11" ht="56.25">
      <c r="A220" s="14" t="s">
        <v>2996</v>
      </c>
      <c r="B220" s="343" t="s">
        <v>3508</v>
      </c>
      <c r="C220" s="343" t="s">
        <v>3508</v>
      </c>
      <c r="D220" s="328">
        <v>45993</v>
      </c>
      <c r="E220" s="344"/>
      <c r="F220" s="343" t="s">
        <v>3509</v>
      </c>
      <c r="G220" s="343"/>
      <c r="H220" s="343" t="s">
        <v>3301</v>
      </c>
      <c r="I220" s="345">
        <v>1111.3800000000001</v>
      </c>
      <c r="J220" s="346">
        <v>4</v>
      </c>
      <c r="K220" s="92"/>
    </row>
    <row r="221" spans="1:11" ht="12.75">
      <c r="A221" s="14" t="s">
        <v>2996</v>
      </c>
      <c r="B221" s="343" t="s">
        <v>3510</v>
      </c>
      <c r="C221" s="343" t="s">
        <v>3511</v>
      </c>
      <c r="D221" s="328">
        <v>45993</v>
      </c>
      <c r="E221" s="372">
        <v>45985</v>
      </c>
      <c r="F221" s="343" t="s">
        <v>3161</v>
      </c>
      <c r="G221" s="343"/>
      <c r="H221" s="343" t="s">
        <v>1606</v>
      </c>
      <c r="I221" s="341">
        <v>393.19</v>
      </c>
      <c r="J221" s="334">
        <v>3</v>
      </c>
      <c r="K221" s="92"/>
    </row>
    <row r="222" spans="1:11" ht="12.75">
      <c r="A222" s="14" t="s">
        <v>2996</v>
      </c>
      <c r="B222" s="343" t="s">
        <v>3512</v>
      </c>
      <c r="C222" s="343" t="s">
        <v>3513</v>
      </c>
      <c r="D222" s="328">
        <v>45999</v>
      </c>
      <c r="E222" s="344"/>
      <c r="F222" s="343" t="s">
        <v>3514</v>
      </c>
      <c r="G222" s="343" t="s">
        <v>3515</v>
      </c>
      <c r="H222" s="343" t="s">
        <v>3516</v>
      </c>
      <c r="I222" s="341">
        <v>100.4</v>
      </c>
      <c r="J222" s="334">
        <v>4</v>
      </c>
      <c r="K222" s="92"/>
    </row>
    <row r="223" spans="1:11" ht="33.75">
      <c r="A223" s="14" t="s">
        <v>2996</v>
      </c>
      <c r="B223" s="343" t="s">
        <v>3517</v>
      </c>
      <c r="C223" s="343" t="s">
        <v>3208</v>
      </c>
      <c r="D223" s="364" t="s">
        <v>3518</v>
      </c>
      <c r="E223" s="328">
        <v>46000</v>
      </c>
      <c r="F223" s="343" t="s">
        <v>3519</v>
      </c>
      <c r="G223" s="343" t="s">
        <v>3250</v>
      </c>
      <c r="H223" s="343" t="s">
        <v>3054</v>
      </c>
      <c r="I223" s="341">
        <v>341</v>
      </c>
      <c r="J223" s="334">
        <v>2</v>
      </c>
      <c r="K223" s="92"/>
    </row>
    <row r="224" spans="1:11" ht="22.5">
      <c r="A224" s="14" t="s">
        <v>2996</v>
      </c>
      <c r="B224" s="350" t="s">
        <v>3523</v>
      </c>
      <c r="C224" s="330" t="s">
        <v>3524</v>
      </c>
      <c r="D224" s="328">
        <v>45975</v>
      </c>
      <c r="E224" s="328">
        <v>46002</v>
      </c>
      <c r="F224" s="338" t="s">
        <v>3525</v>
      </c>
      <c r="G224" s="331" t="s">
        <v>3329</v>
      </c>
      <c r="H224" s="340" t="s">
        <v>3049</v>
      </c>
      <c r="I224" s="341">
        <v>42</v>
      </c>
      <c r="J224" s="334">
        <v>2</v>
      </c>
      <c r="K224" s="92"/>
    </row>
    <row r="225" spans="1:11" ht="22.5">
      <c r="A225" s="14" t="s">
        <v>2996</v>
      </c>
      <c r="B225" s="350" t="s">
        <v>3526</v>
      </c>
      <c r="C225" s="330" t="s">
        <v>3527</v>
      </c>
      <c r="D225" s="328">
        <v>46006</v>
      </c>
      <c r="E225" s="328"/>
      <c r="F225" s="338" t="s">
        <v>3528</v>
      </c>
      <c r="G225" s="331"/>
      <c r="H225" s="340" t="s">
        <v>3529</v>
      </c>
      <c r="I225" s="341">
        <v>24</v>
      </c>
      <c r="J225" s="334">
        <v>4</v>
      </c>
      <c r="K225" s="92"/>
    </row>
    <row r="226" spans="1:11" ht="22.5">
      <c r="A226" s="14" t="s">
        <v>2996</v>
      </c>
      <c r="B226" s="350" t="s">
        <v>3530</v>
      </c>
      <c r="C226" s="330" t="s">
        <v>3531</v>
      </c>
      <c r="D226" s="328">
        <v>45917</v>
      </c>
      <c r="E226" s="328">
        <v>46008</v>
      </c>
      <c r="F226" s="338" t="s">
        <v>3532</v>
      </c>
      <c r="G226" s="331" t="s">
        <v>3533</v>
      </c>
      <c r="H226" s="340" t="s">
        <v>3534</v>
      </c>
      <c r="I226" s="341">
        <v>684.09</v>
      </c>
      <c r="J226" s="334">
        <v>1</v>
      </c>
      <c r="K226" s="92"/>
    </row>
    <row r="227" spans="1:11" ht="12.75">
      <c r="A227" s="14" t="s">
        <v>2996</v>
      </c>
      <c r="B227" s="350" t="s">
        <v>3535</v>
      </c>
      <c r="C227" s="330" t="s">
        <v>3536</v>
      </c>
      <c r="D227" s="328">
        <v>45995</v>
      </c>
      <c r="E227" s="328">
        <v>46008</v>
      </c>
      <c r="F227" s="338" t="s">
        <v>3161</v>
      </c>
      <c r="G227" s="331"/>
      <c r="H227" s="340" t="s">
        <v>3162</v>
      </c>
      <c r="I227" s="341">
        <v>100</v>
      </c>
      <c r="J227" s="334">
        <v>3</v>
      </c>
      <c r="K227" s="92"/>
    </row>
    <row r="228" spans="1:11" ht="12.75">
      <c r="A228" s="14" t="s">
        <v>2996</v>
      </c>
      <c r="B228" s="350" t="s">
        <v>3537</v>
      </c>
      <c r="C228" s="330" t="s">
        <v>3538</v>
      </c>
      <c r="D228" s="328">
        <v>46006</v>
      </c>
      <c r="E228" s="328">
        <v>46010</v>
      </c>
      <c r="F228" s="338" t="s">
        <v>3417</v>
      </c>
      <c r="G228" s="331"/>
      <c r="H228" s="340" t="s">
        <v>3040</v>
      </c>
      <c r="I228" s="341">
        <v>400</v>
      </c>
      <c r="J228" s="334">
        <v>3</v>
      </c>
      <c r="K228" s="92"/>
    </row>
    <row r="229" spans="1:11" ht="22.5">
      <c r="A229" s="14" t="s">
        <v>2996</v>
      </c>
      <c r="B229" s="350" t="s">
        <v>3539</v>
      </c>
      <c r="C229" s="330" t="s">
        <v>3540</v>
      </c>
      <c r="D229" s="328">
        <v>46020</v>
      </c>
      <c r="E229" s="328"/>
      <c r="F229" s="338" t="s">
        <v>3541</v>
      </c>
      <c r="G229" s="331"/>
      <c r="H229" s="340" t="s">
        <v>3542</v>
      </c>
      <c r="I229" s="341">
        <v>1936</v>
      </c>
      <c r="J229" s="334">
        <v>3</v>
      </c>
      <c r="K229" s="92"/>
    </row>
    <row r="230" spans="1:11" ht="33.75">
      <c r="A230" s="14" t="s">
        <v>2996</v>
      </c>
      <c r="B230" s="350" t="s">
        <v>3543</v>
      </c>
      <c r="C230" s="330" t="s">
        <v>3544</v>
      </c>
      <c r="D230" s="364" t="s">
        <v>3545</v>
      </c>
      <c r="E230" s="328">
        <v>46020</v>
      </c>
      <c r="F230" s="338" t="s">
        <v>3546</v>
      </c>
      <c r="G230" s="331" t="s">
        <v>3547</v>
      </c>
      <c r="H230" s="340" t="s">
        <v>3289</v>
      </c>
      <c r="I230" s="341">
        <v>3108.99</v>
      </c>
      <c r="J230" s="334">
        <v>1</v>
      </c>
      <c r="K230" s="92"/>
    </row>
    <row r="231" spans="1:11" ht="56.25">
      <c r="A231" s="14" t="s">
        <v>2996</v>
      </c>
      <c r="B231" s="350" t="s">
        <v>3548</v>
      </c>
      <c r="C231" s="330" t="s">
        <v>3287</v>
      </c>
      <c r="D231" s="364" t="s">
        <v>3549</v>
      </c>
      <c r="E231" s="328">
        <v>46020</v>
      </c>
      <c r="F231" s="338" t="s">
        <v>3550</v>
      </c>
      <c r="G231" s="331" t="s">
        <v>3547</v>
      </c>
      <c r="H231" s="340" t="s">
        <v>3289</v>
      </c>
      <c r="I231" s="341">
        <v>2064.69</v>
      </c>
      <c r="J231" s="334">
        <v>2</v>
      </c>
      <c r="K231" s="92"/>
    </row>
    <row r="232" spans="1:11" ht="12.75">
      <c r="A232" s="14" t="s">
        <v>2996</v>
      </c>
      <c r="B232" s="343" t="s">
        <v>3551</v>
      </c>
      <c r="C232" s="343" t="s">
        <v>3552</v>
      </c>
      <c r="D232" s="328">
        <v>46022</v>
      </c>
      <c r="E232" s="344"/>
      <c r="F232" s="343" t="s">
        <v>177</v>
      </c>
      <c r="G232" s="343" t="s">
        <v>3007</v>
      </c>
      <c r="H232" s="343" t="s">
        <v>3008</v>
      </c>
      <c r="I232" s="341">
        <v>16.649999999999999</v>
      </c>
      <c r="J232" s="334">
        <v>4</v>
      </c>
      <c r="K232" s="92"/>
    </row>
    <row r="233" spans="1:11" ht="12.75">
      <c r="A233" s="14" t="s">
        <v>2996</v>
      </c>
      <c r="B233" s="343" t="s">
        <v>3553</v>
      </c>
      <c r="C233" s="343" t="s">
        <v>3554</v>
      </c>
      <c r="D233" s="328">
        <v>46027</v>
      </c>
      <c r="E233" s="344"/>
      <c r="F233" s="343" t="s">
        <v>3555</v>
      </c>
      <c r="G233" s="343" t="s">
        <v>2999</v>
      </c>
      <c r="H233" s="343" t="s">
        <v>3000</v>
      </c>
      <c r="I233" s="341">
        <v>750</v>
      </c>
      <c r="J233" s="334">
        <v>4</v>
      </c>
      <c r="K233" s="92"/>
    </row>
    <row r="234" spans="1:11" ht="56.25">
      <c r="A234" s="14" t="s">
        <v>2996</v>
      </c>
      <c r="B234" s="343" t="s">
        <v>3556</v>
      </c>
      <c r="C234" s="343" t="s">
        <v>3556</v>
      </c>
      <c r="D234" s="328">
        <v>46027</v>
      </c>
      <c r="E234" s="344"/>
      <c r="F234" s="343" t="s">
        <v>3557</v>
      </c>
      <c r="G234" s="343"/>
      <c r="H234" s="343" t="s">
        <v>3301</v>
      </c>
      <c r="I234" s="345">
        <v>1111.3800000000001</v>
      </c>
      <c r="J234" s="346">
        <v>4</v>
      </c>
      <c r="K234" s="92"/>
    </row>
    <row r="235" spans="1:11" ht="56.25">
      <c r="A235" s="14" t="s">
        <v>2996</v>
      </c>
      <c r="B235" s="326" t="s">
        <v>3558</v>
      </c>
      <c r="C235" s="330" t="s">
        <v>3559</v>
      </c>
      <c r="D235" s="364" t="s">
        <v>3560</v>
      </c>
      <c r="E235" s="328">
        <v>46034</v>
      </c>
      <c r="F235" s="338" t="s">
        <v>3161</v>
      </c>
      <c r="G235" s="331"/>
      <c r="H235" s="347" t="s">
        <v>3040</v>
      </c>
      <c r="I235" s="341">
        <v>149</v>
      </c>
      <c r="J235" s="334">
        <v>3</v>
      </c>
      <c r="K235" s="92"/>
    </row>
    <row r="236" spans="1:11" ht="12.75">
      <c r="A236" s="14" t="s">
        <v>2996</v>
      </c>
      <c r="B236" s="350" t="s">
        <v>3561</v>
      </c>
      <c r="C236" s="330" t="s">
        <v>3562</v>
      </c>
      <c r="D236" s="328">
        <v>46029</v>
      </c>
      <c r="E236" s="328">
        <v>46034</v>
      </c>
      <c r="F236" s="338" t="s">
        <v>3563</v>
      </c>
      <c r="G236" s="331"/>
      <c r="H236" s="340" t="s">
        <v>3162</v>
      </c>
      <c r="I236" s="341">
        <v>100</v>
      </c>
      <c r="J236" s="334">
        <v>3</v>
      </c>
      <c r="K236" s="92"/>
    </row>
    <row r="237" spans="1:11" ht="12.75">
      <c r="A237" s="14" t="s">
        <v>2996</v>
      </c>
      <c r="B237" s="326" t="s">
        <v>3564</v>
      </c>
      <c r="C237" s="330" t="s">
        <v>3565</v>
      </c>
      <c r="D237" s="328">
        <v>46034</v>
      </c>
      <c r="E237" s="328"/>
      <c r="F237" s="338" t="s">
        <v>3566</v>
      </c>
      <c r="G237" s="331" t="s">
        <v>3567</v>
      </c>
      <c r="H237" s="347" t="s">
        <v>3568</v>
      </c>
      <c r="I237" s="341">
        <v>240</v>
      </c>
      <c r="J237" s="334">
        <v>3</v>
      </c>
      <c r="K237" s="92"/>
    </row>
    <row r="238" spans="1:11" ht="22.5">
      <c r="A238" s="14" t="s">
        <v>2996</v>
      </c>
      <c r="B238" s="326" t="s">
        <v>3569</v>
      </c>
      <c r="C238" s="330" t="s">
        <v>3570</v>
      </c>
      <c r="D238" s="328">
        <v>46034</v>
      </c>
      <c r="E238" s="328"/>
      <c r="F238" s="338" t="s">
        <v>3571</v>
      </c>
      <c r="G238" s="331" t="s">
        <v>3572</v>
      </c>
      <c r="H238" s="340" t="s">
        <v>3573</v>
      </c>
      <c r="I238" s="341">
        <v>455</v>
      </c>
      <c r="J238" s="334">
        <v>4</v>
      </c>
      <c r="K238" s="92"/>
    </row>
    <row r="239" spans="1:11" ht="12.75">
      <c r="A239" s="14" t="s">
        <v>2996</v>
      </c>
      <c r="B239" s="335" t="s">
        <v>3792</v>
      </c>
      <c r="C239" s="330" t="s">
        <v>3793</v>
      </c>
      <c r="D239" s="328">
        <v>46037</v>
      </c>
      <c r="E239" s="328"/>
      <c r="F239" s="338" t="s">
        <v>3119</v>
      </c>
      <c r="G239" s="339">
        <v>36631124</v>
      </c>
      <c r="H239" s="340" t="s">
        <v>3295</v>
      </c>
      <c r="I239" s="341">
        <v>4.8</v>
      </c>
      <c r="J239" s="357">
        <v>4</v>
      </c>
      <c r="K239" s="92"/>
    </row>
    <row r="240" spans="1:11" ht="22.5">
      <c r="A240" s="14" t="s">
        <v>2996</v>
      </c>
      <c r="B240" s="335" t="s">
        <v>3574</v>
      </c>
      <c r="C240" s="330" t="s">
        <v>3575</v>
      </c>
      <c r="D240" s="328">
        <v>46038</v>
      </c>
      <c r="E240" s="328"/>
      <c r="F240" s="338" t="s">
        <v>3576</v>
      </c>
      <c r="G240" s="331" t="s">
        <v>3250</v>
      </c>
      <c r="H240" s="340" t="s">
        <v>3054</v>
      </c>
      <c r="I240" s="341">
        <v>300</v>
      </c>
      <c r="J240" s="334">
        <v>3</v>
      </c>
      <c r="K240" s="92"/>
    </row>
    <row r="241" spans="1:11" ht="22.5">
      <c r="A241" s="14" t="s">
        <v>2996</v>
      </c>
      <c r="B241" s="335" t="s">
        <v>3579</v>
      </c>
      <c r="C241" s="336" t="s">
        <v>3580</v>
      </c>
      <c r="D241" s="328">
        <v>46043</v>
      </c>
      <c r="E241" s="328"/>
      <c r="F241" s="338" t="s">
        <v>3581</v>
      </c>
      <c r="G241" s="331" t="s">
        <v>3582</v>
      </c>
      <c r="H241" s="340" t="s">
        <v>3583</v>
      </c>
      <c r="I241" s="341">
        <v>222.28</v>
      </c>
      <c r="J241" s="334">
        <v>3</v>
      </c>
      <c r="K241" s="92"/>
    </row>
    <row r="242" spans="1:11" ht="12.75">
      <c r="A242" s="14" t="s">
        <v>2996</v>
      </c>
      <c r="B242" s="326" t="s">
        <v>3794</v>
      </c>
      <c r="C242" s="330" t="s">
        <v>3795</v>
      </c>
      <c r="D242" s="328">
        <v>46048</v>
      </c>
      <c r="E242" s="328"/>
      <c r="F242" s="338" t="s">
        <v>3119</v>
      </c>
      <c r="G242" s="339">
        <v>36631124</v>
      </c>
      <c r="H242" s="340" t="s">
        <v>3295</v>
      </c>
      <c r="I242" s="341">
        <v>4.8</v>
      </c>
      <c r="J242" s="334">
        <v>4</v>
      </c>
      <c r="K242" s="92"/>
    </row>
    <row r="243" spans="1:11" ht="22.5">
      <c r="A243" s="14" t="s">
        <v>2996</v>
      </c>
      <c r="B243" s="326" t="s">
        <v>3796</v>
      </c>
      <c r="C243" s="330" t="s">
        <v>3797</v>
      </c>
      <c r="D243" s="328">
        <v>46048</v>
      </c>
      <c r="E243" s="328"/>
      <c r="F243" s="338" t="s">
        <v>3798</v>
      </c>
      <c r="G243" s="331" t="s">
        <v>3157</v>
      </c>
      <c r="H243" s="340" t="s">
        <v>3158</v>
      </c>
      <c r="I243" s="341">
        <v>18</v>
      </c>
      <c r="J243" s="334">
        <v>4</v>
      </c>
      <c r="K243" s="92"/>
    </row>
    <row r="244" spans="1:11" ht="12.75">
      <c r="A244" s="14" t="s">
        <v>2996</v>
      </c>
      <c r="B244" s="326" t="s">
        <v>3584</v>
      </c>
      <c r="C244" s="330" t="s">
        <v>3585</v>
      </c>
      <c r="D244" s="328">
        <v>46056</v>
      </c>
      <c r="E244" s="328"/>
      <c r="F244" s="338" t="s">
        <v>3586</v>
      </c>
      <c r="G244" s="331"/>
      <c r="H244" s="340" t="s">
        <v>3587</v>
      </c>
      <c r="I244" s="341">
        <v>211.05</v>
      </c>
      <c r="J244" s="334">
        <v>3</v>
      </c>
      <c r="K244" s="92"/>
    </row>
    <row r="245" spans="1:11" ht="12.75">
      <c r="A245" s="14" t="s">
        <v>2996</v>
      </c>
      <c r="B245" s="335" t="s">
        <v>3588</v>
      </c>
      <c r="C245" s="336" t="s">
        <v>3589</v>
      </c>
      <c r="D245" s="328">
        <v>46056</v>
      </c>
      <c r="E245" s="328"/>
      <c r="F245" s="338" t="s">
        <v>3586</v>
      </c>
      <c r="G245" s="331"/>
      <c r="H245" s="340" t="s">
        <v>3590</v>
      </c>
      <c r="I245" s="341">
        <v>93.8</v>
      </c>
      <c r="J245" s="334">
        <v>3</v>
      </c>
      <c r="K245" s="92"/>
    </row>
    <row r="246" spans="1:11" ht="12.75">
      <c r="A246" s="14" t="s">
        <v>2996</v>
      </c>
      <c r="B246" s="335" t="s">
        <v>3591</v>
      </c>
      <c r="C246" s="336" t="s">
        <v>3592</v>
      </c>
      <c r="D246" s="328">
        <v>46056</v>
      </c>
      <c r="E246" s="328"/>
      <c r="F246" s="338" t="s">
        <v>3586</v>
      </c>
      <c r="G246" s="331"/>
      <c r="H246" s="340" t="s">
        <v>3304</v>
      </c>
      <c r="I246" s="341">
        <v>182.91</v>
      </c>
      <c r="J246" s="334">
        <v>3</v>
      </c>
      <c r="K246" s="92"/>
    </row>
    <row r="247" spans="1:11" ht="12.75">
      <c r="A247" s="14" t="s">
        <v>2996</v>
      </c>
      <c r="B247" s="326" t="s">
        <v>3593</v>
      </c>
      <c r="C247" s="330" t="s">
        <v>3594</v>
      </c>
      <c r="D247" s="328">
        <v>46056</v>
      </c>
      <c r="E247" s="328"/>
      <c r="F247" s="338" t="s">
        <v>3586</v>
      </c>
      <c r="G247" s="331"/>
      <c r="H247" s="340" t="s">
        <v>3595</v>
      </c>
      <c r="I247" s="341">
        <v>93.8</v>
      </c>
      <c r="J247" s="334">
        <v>3</v>
      </c>
      <c r="K247" s="92"/>
    </row>
    <row r="248" spans="1:11" ht="12.75">
      <c r="A248" s="14" t="s">
        <v>2996</v>
      </c>
      <c r="B248" s="326" t="s">
        <v>3596</v>
      </c>
      <c r="C248" s="330" t="s">
        <v>3597</v>
      </c>
      <c r="D248" s="328">
        <v>46056</v>
      </c>
      <c r="E248" s="328"/>
      <c r="F248" s="338" t="s">
        <v>3586</v>
      </c>
      <c r="G248" s="331"/>
      <c r="H248" s="340" t="s">
        <v>3598</v>
      </c>
      <c r="I248" s="341">
        <v>103.18</v>
      </c>
      <c r="J248" s="334">
        <v>3</v>
      </c>
      <c r="K248" s="92"/>
    </row>
    <row r="249" spans="1:11" ht="12.75">
      <c r="A249" s="14" t="s">
        <v>2996</v>
      </c>
      <c r="B249" s="326" t="s">
        <v>3599</v>
      </c>
      <c r="C249" s="330" t="s">
        <v>3600</v>
      </c>
      <c r="D249" s="328">
        <v>46056</v>
      </c>
      <c r="E249" s="328"/>
      <c r="F249" s="338" t="s">
        <v>3586</v>
      </c>
      <c r="G249" s="331"/>
      <c r="H249" s="340" t="s">
        <v>3601</v>
      </c>
      <c r="I249" s="341">
        <v>290.77999999999997</v>
      </c>
      <c r="J249" s="334">
        <v>3</v>
      </c>
      <c r="K249" s="92"/>
    </row>
    <row r="250" spans="1:11" ht="12.75">
      <c r="A250" s="14" t="s">
        <v>2996</v>
      </c>
      <c r="B250" s="335" t="s">
        <v>3602</v>
      </c>
      <c r="C250" s="336" t="s">
        <v>3603</v>
      </c>
      <c r="D250" s="328">
        <v>46056</v>
      </c>
      <c r="E250" s="328"/>
      <c r="F250" s="338" t="s">
        <v>3586</v>
      </c>
      <c r="G250" s="331"/>
      <c r="H250" s="340" t="s">
        <v>3604</v>
      </c>
      <c r="I250" s="341">
        <v>60.97</v>
      </c>
      <c r="J250" s="334">
        <v>3</v>
      </c>
      <c r="K250" s="92"/>
    </row>
    <row r="251" spans="1:11" ht="12.75">
      <c r="A251" s="14" t="s">
        <v>2996</v>
      </c>
      <c r="B251" s="326" t="s">
        <v>3605</v>
      </c>
      <c r="C251" s="330" t="s">
        <v>3606</v>
      </c>
      <c r="D251" s="328">
        <v>46056</v>
      </c>
      <c r="E251" s="328"/>
      <c r="F251" s="338" t="s">
        <v>3586</v>
      </c>
      <c r="G251" s="331"/>
      <c r="H251" s="340" t="s">
        <v>3607</v>
      </c>
      <c r="I251" s="341">
        <v>121.94</v>
      </c>
      <c r="J251" s="334">
        <v>3</v>
      </c>
      <c r="K251" s="92"/>
    </row>
    <row r="252" spans="1:11" ht="12.75">
      <c r="A252" s="14" t="s">
        <v>2996</v>
      </c>
      <c r="B252" s="326" t="s">
        <v>3608</v>
      </c>
      <c r="C252" s="330" t="s">
        <v>3609</v>
      </c>
      <c r="D252" s="328">
        <v>46056</v>
      </c>
      <c r="E252" s="328"/>
      <c r="F252" s="338" t="s">
        <v>3586</v>
      </c>
      <c r="G252" s="331"/>
      <c r="H252" s="340" t="s">
        <v>3610</v>
      </c>
      <c r="I252" s="341">
        <v>112.56</v>
      </c>
      <c r="J252" s="334">
        <v>3</v>
      </c>
      <c r="K252" s="92"/>
    </row>
    <row r="253" spans="1:11" ht="12.75">
      <c r="A253" s="14" t="s">
        <v>2996</v>
      </c>
      <c r="B253" s="326" t="s">
        <v>3611</v>
      </c>
      <c r="C253" s="330" t="s">
        <v>3612</v>
      </c>
      <c r="D253" s="328">
        <v>46056</v>
      </c>
      <c r="E253" s="328"/>
      <c r="F253" s="338" t="s">
        <v>3586</v>
      </c>
      <c r="G253" s="331"/>
      <c r="H253" s="340" t="s">
        <v>3613</v>
      </c>
      <c r="I253" s="341">
        <v>253.26</v>
      </c>
      <c r="J253" s="334">
        <v>3</v>
      </c>
      <c r="K253" s="92"/>
    </row>
    <row r="254" spans="1:11" ht="45">
      <c r="A254" s="14" t="s">
        <v>2996</v>
      </c>
      <c r="B254" s="335" t="s">
        <v>3614</v>
      </c>
      <c r="C254" s="336" t="s">
        <v>3615</v>
      </c>
      <c r="D254" s="355" t="s">
        <v>3616</v>
      </c>
      <c r="E254" s="328">
        <v>46056</v>
      </c>
      <c r="F254" s="338" t="s">
        <v>3161</v>
      </c>
      <c r="G254" s="331"/>
      <c r="H254" s="340" t="s">
        <v>3040</v>
      </c>
      <c r="I254" s="341">
        <v>150</v>
      </c>
      <c r="J254" s="334">
        <v>3</v>
      </c>
      <c r="K254" s="92"/>
    </row>
    <row r="255" spans="1:11" ht="22.5">
      <c r="A255" s="14" t="s">
        <v>2996</v>
      </c>
      <c r="B255" s="326" t="s">
        <v>3617</v>
      </c>
      <c r="C255" s="330" t="s">
        <v>3618</v>
      </c>
      <c r="D255" s="355">
        <v>46001</v>
      </c>
      <c r="E255" s="328">
        <v>46058</v>
      </c>
      <c r="F255" s="338" t="s">
        <v>3619</v>
      </c>
      <c r="G255" s="331" t="s">
        <v>3533</v>
      </c>
      <c r="H255" s="340" t="s">
        <v>3534</v>
      </c>
      <c r="I255" s="341">
        <v>741</v>
      </c>
      <c r="J255" s="334">
        <v>2</v>
      </c>
      <c r="K255" s="92"/>
    </row>
    <row r="256" spans="1:11" ht="22.5">
      <c r="A256" s="14" t="s">
        <v>2996</v>
      </c>
      <c r="B256" s="326" t="s">
        <v>3623</v>
      </c>
      <c r="C256" s="330" t="s">
        <v>3624</v>
      </c>
      <c r="D256" s="328">
        <v>46069</v>
      </c>
      <c r="E256" s="328"/>
      <c r="F256" s="338" t="s">
        <v>3625</v>
      </c>
      <c r="G256" s="331" t="s">
        <v>3547</v>
      </c>
      <c r="H256" s="340" t="s">
        <v>3289</v>
      </c>
      <c r="I256" s="341">
        <v>380</v>
      </c>
      <c r="J256" s="334">
        <v>3</v>
      </c>
      <c r="K256" s="92"/>
    </row>
    <row r="257" spans="1:11" ht="22.5">
      <c r="A257" s="14" t="s">
        <v>2996</v>
      </c>
      <c r="B257" s="335" t="s">
        <v>3626</v>
      </c>
      <c r="C257" s="336" t="s">
        <v>3627</v>
      </c>
      <c r="D257" s="328">
        <v>46069</v>
      </c>
      <c r="E257" s="355" t="s">
        <v>3628</v>
      </c>
      <c r="F257" s="338" t="s">
        <v>3629</v>
      </c>
      <c r="G257" s="331"/>
      <c r="H257" s="340" t="s">
        <v>3630</v>
      </c>
      <c r="I257" s="341">
        <v>1762</v>
      </c>
      <c r="J257" s="334">
        <v>3</v>
      </c>
      <c r="K257" s="92"/>
    </row>
    <row r="258" spans="1:11" ht="22.5">
      <c r="A258" s="14" t="s">
        <v>2996</v>
      </c>
      <c r="B258" s="326" t="s">
        <v>3777</v>
      </c>
      <c r="C258" s="330" t="s">
        <v>3778</v>
      </c>
      <c r="D258" s="328">
        <v>46069</v>
      </c>
      <c r="E258" s="328"/>
      <c r="F258" s="338" t="s">
        <v>3758</v>
      </c>
      <c r="G258" s="331"/>
      <c r="H258" s="340" t="s">
        <v>3759</v>
      </c>
      <c r="I258" s="341">
        <v>13</v>
      </c>
      <c r="J258" s="334">
        <v>3</v>
      </c>
      <c r="K258" s="92"/>
    </row>
    <row r="259" spans="1:11" ht="22.5">
      <c r="A259" s="14" t="s">
        <v>2996</v>
      </c>
      <c r="B259" s="326" t="s">
        <v>3779</v>
      </c>
      <c r="C259" s="330" t="s">
        <v>3780</v>
      </c>
      <c r="D259" s="328">
        <v>46069</v>
      </c>
      <c r="E259" s="328"/>
      <c r="F259" s="338" t="s">
        <v>3758</v>
      </c>
      <c r="G259" s="331"/>
      <c r="H259" s="340" t="s">
        <v>3781</v>
      </c>
      <c r="I259" s="341">
        <v>23.79</v>
      </c>
      <c r="J259" s="334">
        <v>3</v>
      </c>
      <c r="K259" s="92"/>
    </row>
    <row r="260" spans="1:11" ht="22.5">
      <c r="A260" s="14" t="s">
        <v>2996</v>
      </c>
      <c r="B260" s="326" t="s">
        <v>3782</v>
      </c>
      <c r="C260" s="330" t="s">
        <v>3783</v>
      </c>
      <c r="D260" s="328">
        <v>46069</v>
      </c>
      <c r="E260" s="328"/>
      <c r="F260" s="338" t="s">
        <v>3758</v>
      </c>
      <c r="G260" s="331"/>
      <c r="H260" s="340" t="s">
        <v>3781</v>
      </c>
      <c r="I260" s="341">
        <v>34.619999999999997</v>
      </c>
      <c r="J260" s="334">
        <v>3</v>
      </c>
      <c r="K260" s="92"/>
    </row>
    <row r="261" spans="1:11" ht="22.5">
      <c r="A261" s="14" t="s">
        <v>2996</v>
      </c>
      <c r="B261" s="335" t="s">
        <v>3784</v>
      </c>
      <c r="C261" s="336" t="s">
        <v>3785</v>
      </c>
      <c r="D261" s="328">
        <v>46069</v>
      </c>
      <c r="E261" s="328"/>
      <c r="F261" s="338" t="s">
        <v>3758</v>
      </c>
      <c r="G261" s="331"/>
      <c r="H261" s="340" t="s">
        <v>3781</v>
      </c>
      <c r="I261" s="341">
        <v>34.619999999999997</v>
      </c>
      <c r="J261" s="334">
        <v>3</v>
      </c>
      <c r="K261" s="92"/>
    </row>
    <row r="262" spans="1:11" ht="22.5">
      <c r="A262" s="14" t="s">
        <v>2996</v>
      </c>
      <c r="B262" s="326" t="s">
        <v>3786</v>
      </c>
      <c r="C262" s="330" t="s">
        <v>3787</v>
      </c>
      <c r="D262" s="328">
        <v>46069</v>
      </c>
      <c r="E262" s="328"/>
      <c r="F262" s="338" t="s">
        <v>3758</v>
      </c>
      <c r="G262" s="331"/>
      <c r="H262" s="340" t="s">
        <v>3788</v>
      </c>
      <c r="I262" s="341">
        <v>45.2</v>
      </c>
      <c r="J262" s="334">
        <v>3</v>
      </c>
      <c r="K262" s="92"/>
    </row>
    <row r="263" spans="1:11" ht="12.75">
      <c r="A263" s="14" t="s">
        <v>2996</v>
      </c>
      <c r="B263" s="326" t="s">
        <v>3789</v>
      </c>
      <c r="C263" s="330" t="s">
        <v>3790</v>
      </c>
      <c r="D263" s="328">
        <v>46069</v>
      </c>
      <c r="E263" s="328"/>
      <c r="F263" s="338" t="s">
        <v>3766</v>
      </c>
      <c r="G263" s="331"/>
      <c r="H263" s="340" t="s">
        <v>3791</v>
      </c>
      <c r="I263" s="341">
        <v>75.89</v>
      </c>
      <c r="J263" s="334">
        <v>3</v>
      </c>
      <c r="K263" s="92"/>
    </row>
    <row r="264" spans="1:11" ht="22.5">
      <c r="A264" s="14" t="s">
        <v>2996</v>
      </c>
      <c r="B264" s="326" t="s">
        <v>3636</v>
      </c>
      <c r="C264" s="330" t="s">
        <v>3637</v>
      </c>
      <c r="D264" s="328">
        <v>46070</v>
      </c>
      <c r="E264" s="328"/>
      <c r="F264" s="338" t="s">
        <v>3638</v>
      </c>
      <c r="G264" s="331"/>
      <c r="H264" s="340" t="s">
        <v>3542</v>
      </c>
      <c r="I264" s="341">
        <v>1930</v>
      </c>
      <c r="J264" s="334">
        <v>3</v>
      </c>
      <c r="K264" s="92"/>
    </row>
    <row r="265" spans="1:11" ht="12.75">
      <c r="A265" s="14" t="s">
        <v>2996</v>
      </c>
      <c r="B265" s="335" t="s">
        <v>3775</v>
      </c>
      <c r="C265" s="336" t="s">
        <v>3776</v>
      </c>
      <c r="D265" s="328">
        <v>46070</v>
      </c>
      <c r="E265" s="328"/>
      <c r="F265" s="338" t="s">
        <v>3766</v>
      </c>
      <c r="G265" s="331"/>
      <c r="H265" s="340" t="s">
        <v>3767</v>
      </c>
      <c r="I265" s="341">
        <v>64.650000000000006</v>
      </c>
      <c r="J265" s="334">
        <v>3</v>
      </c>
      <c r="K265" s="92"/>
    </row>
    <row r="266" spans="1:11" ht="22.5">
      <c r="A266" s="14" t="s">
        <v>2996</v>
      </c>
      <c r="B266" s="326" t="s">
        <v>3639</v>
      </c>
      <c r="C266" s="330" t="s">
        <v>3640</v>
      </c>
      <c r="D266" s="328">
        <v>46065</v>
      </c>
      <c r="E266" s="328">
        <v>46072</v>
      </c>
      <c r="F266" s="338" t="s">
        <v>3641</v>
      </c>
      <c r="G266" s="331" t="s">
        <v>3329</v>
      </c>
      <c r="H266" s="340" t="s">
        <v>3049</v>
      </c>
      <c r="I266" s="341">
        <v>3000</v>
      </c>
      <c r="J266" s="334">
        <v>2</v>
      </c>
      <c r="K266" s="92"/>
    </row>
    <row r="267" spans="1:11" ht="12.75">
      <c r="A267" s="14" t="s">
        <v>2996</v>
      </c>
      <c r="B267" s="326" t="s">
        <v>3642</v>
      </c>
      <c r="C267" s="330" t="s">
        <v>3643</v>
      </c>
      <c r="D267" s="328">
        <v>46027</v>
      </c>
      <c r="E267" s="328">
        <v>46072</v>
      </c>
      <c r="F267" s="338" t="s">
        <v>3644</v>
      </c>
      <c r="G267" s="331"/>
      <c r="H267" s="340" t="s">
        <v>3040</v>
      </c>
      <c r="I267" s="341">
        <v>67.5</v>
      </c>
      <c r="J267" s="334">
        <v>3</v>
      </c>
      <c r="K267" s="92"/>
    </row>
    <row r="268" spans="1:11" ht="45">
      <c r="A268" s="14" t="s">
        <v>2996</v>
      </c>
      <c r="B268" s="326" t="s">
        <v>3645</v>
      </c>
      <c r="C268" s="330" t="s">
        <v>3646</v>
      </c>
      <c r="D268" s="355" t="s">
        <v>3647</v>
      </c>
      <c r="E268" s="328">
        <v>46072</v>
      </c>
      <c r="F268" s="338" t="s">
        <v>3390</v>
      </c>
      <c r="G268" s="331"/>
      <c r="H268" s="340" t="s">
        <v>3040</v>
      </c>
      <c r="I268" s="341">
        <v>300</v>
      </c>
      <c r="J268" s="334">
        <v>3</v>
      </c>
      <c r="K268" s="92"/>
    </row>
    <row r="269" spans="1:11" ht="22.5">
      <c r="A269" s="14" t="s">
        <v>2996</v>
      </c>
      <c r="B269" s="335" t="s">
        <v>3756</v>
      </c>
      <c r="C269" s="336" t="s">
        <v>3757</v>
      </c>
      <c r="D269" s="328">
        <v>46076</v>
      </c>
      <c r="E269" s="328"/>
      <c r="F269" s="338" t="s">
        <v>3758</v>
      </c>
      <c r="G269" s="331"/>
      <c r="H269" s="340" t="s">
        <v>3759</v>
      </c>
      <c r="I269" s="341">
        <v>13</v>
      </c>
      <c r="J269" s="334">
        <v>3</v>
      </c>
      <c r="K269" s="92"/>
    </row>
    <row r="270" spans="1:11" ht="22.5">
      <c r="A270" s="14" t="s">
        <v>2996</v>
      </c>
      <c r="B270" s="326" t="s">
        <v>3760</v>
      </c>
      <c r="C270" s="330" t="s">
        <v>3761</v>
      </c>
      <c r="D270" s="328">
        <v>46076</v>
      </c>
      <c r="E270" s="328"/>
      <c r="F270" s="338" t="s">
        <v>3762</v>
      </c>
      <c r="G270" s="331"/>
      <c r="H270" s="340" t="s">
        <v>3763</v>
      </c>
      <c r="I270" s="341">
        <v>45.2</v>
      </c>
      <c r="J270" s="334">
        <v>3</v>
      </c>
      <c r="K270" s="92"/>
    </row>
    <row r="271" spans="1:11" ht="12.75">
      <c r="A271" s="14" t="s">
        <v>2996</v>
      </c>
      <c r="B271" s="326" t="s">
        <v>3764</v>
      </c>
      <c r="C271" s="330" t="s">
        <v>3765</v>
      </c>
      <c r="D271" s="328">
        <v>46076</v>
      </c>
      <c r="E271" s="328"/>
      <c r="F271" s="338" t="s">
        <v>3766</v>
      </c>
      <c r="G271" s="331"/>
      <c r="H271" s="340" t="s">
        <v>3767</v>
      </c>
      <c r="I271" s="341">
        <v>86.73</v>
      </c>
      <c r="J271" s="334">
        <v>3</v>
      </c>
      <c r="K271" s="92"/>
    </row>
    <row r="272" spans="1:11" ht="12.75">
      <c r="A272" s="14" t="s">
        <v>2996</v>
      </c>
      <c r="B272" s="326" t="s">
        <v>3768</v>
      </c>
      <c r="C272" s="330" t="s">
        <v>3769</v>
      </c>
      <c r="D272" s="328">
        <v>46076</v>
      </c>
      <c r="E272" s="328"/>
      <c r="F272" s="338" t="s">
        <v>3766</v>
      </c>
      <c r="G272" s="331"/>
      <c r="H272" s="340" t="s">
        <v>3770</v>
      </c>
      <c r="I272" s="341">
        <v>80.81</v>
      </c>
      <c r="J272" s="334">
        <v>3</v>
      </c>
      <c r="K272" s="92"/>
    </row>
    <row r="273" spans="1:11" ht="12.75">
      <c r="A273" s="14" t="s">
        <v>2996</v>
      </c>
      <c r="B273" s="335" t="s">
        <v>3771</v>
      </c>
      <c r="C273" s="336" t="s">
        <v>3772</v>
      </c>
      <c r="D273" s="328">
        <v>46076</v>
      </c>
      <c r="E273" s="328"/>
      <c r="F273" s="338" t="s">
        <v>3766</v>
      </c>
      <c r="G273" s="331" t="s">
        <v>3773</v>
      </c>
      <c r="H273" s="340" t="s">
        <v>3774</v>
      </c>
      <c r="I273" s="341">
        <v>69.28</v>
      </c>
      <c r="J273" s="334">
        <v>3</v>
      </c>
      <c r="K273" s="92"/>
    </row>
    <row r="274" spans="1:11" ht="22.5">
      <c r="A274" s="14" t="s">
        <v>2996</v>
      </c>
      <c r="B274" s="326" t="s">
        <v>3648</v>
      </c>
      <c r="C274" s="330" t="s">
        <v>3649</v>
      </c>
      <c r="D274" s="328">
        <v>46077</v>
      </c>
      <c r="E274" s="328"/>
      <c r="F274" s="338" t="s">
        <v>3650</v>
      </c>
      <c r="G274" s="331"/>
      <c r="H274" s="340" t="s">
        <v>3651</v>
      </c>
      <c r="I274" s="341">
        <v>84.14</v>
      </c>
      <c r="J274" s="334">
        <v>3</v>
      </c>
      <c r="K274" s="92"/>
    </row>
    <row r="275" spans="1:11" ht="33.75">
      <c r="A275" s="14" t="s">
        <v>2996</v>
      </c>
      <c r="B275" s="326" t="s">
        <v>3652</v>
      </c>
      <c r="C275" s="330" t="s">
        <v>3653</v>
      </c>
      <c r="D275" s="328">
        <v>46038</v>
      </c>
      <c r="E275" s="328">
        <v>46077</v>
      </c>
      <c r="F275" s="338" t="s">
        <v>3654</v>
      </c>
      <c r="G275" s="331" t="s">
        <v>3547</v>
      </c>
      <c r="H275" s="340" t="s">
        <v>3289</v>
      </c>
      <c r="I275" s="341">
        <v>1500</v>
      </c>
      <c r="J275" s="334">
        <v>2</v>
      </c>
      <c r="K275" s="92"/>
    </row>
    <row r="276" spans="1:11" ht="22.5">
      <c r="A276" s="14" t="s">
        <v>2996</v>
      </c>
      <c r="B276" s="326" t="s">
        <v>3655</v>
      </c>
      <c r="C276" s="330" t="s">
        <v>3656</v>
      </c>
      <c r="D276" s="355" t="s">
        <v>3657</v>
      </c>
      <c r="E276" s="328">
        <v>46077</v>
      </c>
      <c r="F276" s="338" t="s">
        <v>3658</v>
      </c>
      <c r="G276" s="331" t="s">
        <v>3547</v>
      </c>
      <c r="H276" s="340" t="s">
        <v>3289</v>
      </c>
      <c r="I276" s="341">
        <v>4550</v>
      </c>
      <c r="J276" s="334">
        <v>2</v>
      </c>
      <c r="K276" s="92"/>
    </row>
    <row r="277" spans="1:11" ht="22.5">
      <c r="A277" s="14" t="s">
        <v>2996</v>
      </c>
      <c r="B277" s="326" t="s">
        <v>3620</v>
      </c>
      <c r="C277" s="330" t="s">
        <v>3621</v>
      </c>
      <c r="D277" s="355" t="s">
        <v>3622</v>
      </c>
      <c r="E277" s="328">
        <v>46083</v>
      </c>
      <c r="F277" s="338" t="s">
        <v>3500</v>
      </c>
      <c r="G277" s="331"/>
      <c r="H277" s="340" t="s">
        <v>3162</v>
      </c>
      <c r="I277" s="341">
        <v>100</v>
      </c>
      <c r="J277" s="334">
        <v>3</v>
      </c>
      <c r="K277" s="92"/>
    </row>
    <row r="278" spans="1:11" ht="78.75">
      <c r="A278" s="14" t="s">
        <v>2996</v>
      </c>
      <c r="B278" s="326" t="s">
        <v>3659</v>
      </c>
      <c r="C278" s="330" t="s">
        <v>3660</v>
      </c>
      <c r="D278" s="355" t="s">
        <v>3661</v>
      </c>
      <c r="E278" s="328">
        <v>46083</v>
      </c>
      <c r="F278" s="338" t="s">
        <v>3662</v>
      </c>
      <c r="G278" s="331"/>
      <c r="H278" s="340" t="s">
        <v>1606</v>
      </c>
      <c r="I278" s="341">
        <v>300</v>
      </c>
      <c r="J278" s="334">
        <v>3</v>
      </c>
      <c r="K278" s="92"/>
    </row>
    <row r="279" spans="1:11" ht="22.5">
      <c r="A279" s="14" t="s">
        <v>2996</v>
      </c>
      <c r="B279" s="326" t="s">
        <v>3663</v>
      </c>
      <c r="C279" s="330" t="s">
        <v>3664</v>
      </c>
      <c r="D279" s="355" t="s">
        <v>3665</v>
      </c>
      <c r="E279" s="328">
        <v>46084</v>
      </c>
      <c r="F279" s="338" t="s">
        <v>3500</v>
      </c>
      <c r="G279" s="331"/>
      <c r="H279" s="340" t="s">
        <v>3162</v>
      </c>
      <c r="I279" s="341">
        <v>200</v>
      </c>
      <c r="J279" s="334">
        <v>3</v>
      </c>
      <c r="K279" s="92"/>
    </row>
    <row r="280" spans="1:11" ht="22.5">
      <c r="A280" s="14" t="s">
        <v>2996</v>
      </c>
      <c r="B280" s="326" t="s">
        <v>3666</v>
      </c>
      <c r="C280" s="330" t="s">
        <v>3667</v>
      </c>
      <c r="D280" s="328">
        <v>46079</v>
      </c>
      <c r="E280" s="328">
        <v>46084</v>
      </c>
      <c r="F280" s="338" t="s">
        <v>3668</v>
      </c>
      <c r="G280" s="331"/>
      <c r="H280" s="340" t="s">
        <v>1605</v>
      </c>
      <c r="I280" s="341">
        <v>300</v>
      </c>
      <c r="J280" s="334">
        <v>3</v>
      </c>
      <c r="K280" s="92"/>
    </row>
    <row r="281" spans="1:11" ht="33.75">
      <c r="A281" s="14" t="s">
        <v>2996</v>
      </c>
      <c r="B281" s="326" t="s">
        <v>3669</v>
      </c>
      <c r="C281" s="330" t="s">
        <v>3801</v>
      </c>
      <c r="D281" s="355" t="s">
        <v>3670</v>
      </c>
      <c r="E281" s="328">
        <v>46084</v>
      </c>
      <c r="F281" s="338" t="s">
        <v>3671</v>
      </c>
      <c r="G281" s="331" t="s">
        <v>3533</v>
      </c>
      <c r="H281" s="340" t="s">
        <v>3534</v>
      </c>
      <c r="I281" s="333">
        <v>4000</v>
      </c>
      <c r="J281" s="334">
        <v>2</v>
      </c>
      <c r="K281" s="92"/>
    </row>
    <row r="282" spans="1:11" ht="22.5">
      <c r="A282" s="14" t="s">
        <v>2996</v>
      </c>
      <c r="B282" s="326" t="s">
        <v>3672</v>
      </c>
      <c r="C282" s="330" t="s">
        <v>3673</v>
      </c>
      <c r="D282" s="355" t="s">
        <v>3674</v>
      </c>
      <c r="E282" s="328">
        <v>46084</v>
      </c>
      <c r="F282" s="338" t="s">
        <v>3675</v>
      </c>
      <c r="G282" s="331" t="s">
        <v>3250</v>
      </c>
      <c r="H282" s="340" t="s">
        <v>3054</v>
      </c>
      <c r="I282" s="333">
        <v>3735.9</v>
      </c>
      <c r="J282" s="334">
        <v>2</v>
      </c>
      <c r="K282" s="92"/>
    </row>
    <row r="283" spans="1:11" ht="33.75">
      <c r="A283" s="14" t="s">
        <v>2996</v>
      </c>
      <c r="B283" s="326" t="s">
        <v>3683</v>
      </c>
      <c r="C283" s="330" t="s">
        <v>3656</v>
      </c>
      <c r="D283" s="355" t="s">
        <v>3684</v>
      </c>
      <c r="E283" s="337">
        <v>46098</v>
      </c>
      <c r="F283" s="338" t="s">
        <v>3685</v>
      </c>
      <c r="G283" s="331" t="s">
        <v>3547</v>
      </c>
      <c r="H283" s="340" t="s">
        <v>3289</v>
      </c>
      <c r="I283" s="333">
        <v>1450</v>
      </c>
      <c r="J283" s="334">
        <v>1</v>
      </c>
      <c r="K283" s="92"/>
    </row>
    <row r="284" spans="1:11" ht="22.5">
      <c r="A284" s="14" t="s">
        <v>2996</v>
      </c>
      <c r="B284" s="326" t="s">
        <v>3690</v>
      </c>
      <c r="C284" s="330" t="s">
        <v>3691</v>
      </c>
      <c r="D284" s="364" t="s">
        <v>3692</v>
      </c>
      <c r="E284" s="337">
        <v>46099</v>
      </c>
      <c r="F284" s="338" t="s">
        <v>3693</v>
      </c>
      <c r="G284" s="331" t="s">
        <v>3329</v>
      </c>
      <c r="H284" s="340" t="s">
        <v>3049</v>
      </c>
      <c r="I284" s="333">
        <v>1416</v>
      </c>
      <c r="J284" s="334">
        <v>1</v>
      </c>
      <c r="K284" s="92"/>
    </row>
    <row r="285" spans="1:11" ht="12.75">
      <c r="A285" s="14" t="s">
        <v>2996</v>
      </c>
      <c r="B285" s="326" t="s">
        <v>3694</v>
      </c>
      <c r="C285" s="330" t="s">
        <v>3695</v>
      </c>
      <c r="D285" s="337">
        <v>46099</v>
      </c>
      <c r="E285" s="329"/>
      <c r="F285" s="338" t="s">
        <v>3696</v>
      </c>
      <c r="G285" s="331" t="s">
        <v>3697</v>
      </c>
      <c r="H285" s="340" t="s">
        <v>3698</v>
      </c>
      <c r="I285" s="333">
        <v>1573</v>
      </c>
      <c r="J285" s="334">
        <v>1</v>
      </c>
      <c r="K285" s="92"/>
    </row>
    <row r="286" spans="1:11" ht="22.5">
      <c r="A286" s="14" t="s">
        <v>2996</v>
      </c>
      <c r="B286" s="335" t="s">
        <v>3699</v>
      </c>
      <c r="C286" s="336" t="s">
        <v>3700</v>
      </c>
      <c r="D286" s="355" t="s">
        <v>3701</v>
      </c>
      <c r="E286" s="371">
        <v>46104</v>
      </c>
      <c r="F286" s="338" t="s">
        <v>3702</v>
      </c>
      <c r="G286" s="331" t="s">
        <v>3250</v>
      </c>
      <c r="H286" s="340" t="s">
        <v>3054</v>
      </c>
      <c r="I286" s="333">
        <v>996</v>
      </c>
      <c r="J286" s="77">
        <v>1</v>
      </c>
      <c r="K286" s="92"/>
    </row>
    <row r="287" spans="1:11" ht="22.5">
      <c r="A287" s="14" t="s">
        <v>2996</v>
      </c>
      <c r="B287" s="326" t="s">
        <v>3703</v>
      </c>
      <c r="C287" s="330" t="s">
        <v>3704</v>
      </c>
      <c r="D287" s="337">
        <v>46095</v>
      </c>
      <c r="E287" s="329">
        <v>46104</v>
      </c>
      <c r="F287" s="338" t="s">
        <v>3705</v>
      </c>
      <c r="G287" s="331" t="s">
        <v>3533</v>
      </c>
      <c r="H287" s="340" t="s">
        <v>3534</v>
      </c>
      <c r="I287" s="333">
        <v>1259</v>
      </c>
      <c r="J287" s="77">
        <v>1</v>
      </c>
      <c r="K287" s="92"/>
    </row>
    <row r="288" spans="1:11" ht="22.5">
      <c r="A288" s="14" t="s">
        <v>2996</v>
      </c>
      <c r="B288" s="350" t="s">
        <v>3750</v>
      </c>
      <c r="C288" s="330" t="s">
        <v>3751</v>
      </c>
      <c r="D288" s="337">
        <v>46106</v>
      </c>
      <c r="E288" s="337" t="s">
        <v>3752</v>
      </c>
      <c r="F288" s="338" t="s">
        <v>3753</v>
      </c>
      <c r="G288" s="331" t="s">
        <v>3754</v>
      </c>
      <c r="H288" s="340" t="s">
        <v>3755</v>
      </c>
      <c r="I288" s="341">
        <v>999.82</v>
      </c>
      <c r="J288" s="77">
        <v>1</v>
      </c>
      <c r="K288" s="92"/>
    </row>
    <row r="289" spans="1:11" ht="22.5">
      <c r="A289" s="14" t="s">
        <v>3383</v>
      </c>
      <c r="B289" s="335" t="s">
        <v>3365</v>
      </c>
      <c r="C289" s="330" t="s">
        <v>3366</v>
      </c>
      <c r="D289" s="328">
        <v>45678</v>
      </c>
      <c r="E289" s="328">
        <v>45706</v>
      </c>
      <c r="F289" s="330" t="s">
        <v>3367</v>
      </c>
      <c r="G289" s="331"/>
      <c r="H289" s="340" t="s">
        <v>3368</v>
      </c>
      <c r="I289" s="333">
        <v>50</v>
      </c>
      <c r="J289" s="77"/>
      <c r="K289" s="92"/>
    </row>
    <row r="290" spans="1:11" ht="67.5">
      <c r="A290" s="14" t="s">
        <v>3383</v>
      </c>
      <c r="B290" s="326" t="s">
        <v>3369</v>
      </c>
      <c r="C290" s="330" t="s">
        <v>3370</v>
      </c>
      <c r="D290" s="355" t="s">
        <v>3371</v>
      </c>
      <c r="E290" s="337">
        <v>45757</v>
      </c>
      <c r="F290" s="368" t="s">
        <v>3372</v>
      </c>
      <c r="G290" s="338"/>
      <c r="H290" s="340" t="s">
        <v>3368</v>
      </c>
      <c r="I290" s="347">
        <v>532.20000000000005</v>
      </c>
      <c r="J290" s="77"/>
      <c r="K290" s="92"/>
    </row>
    <row r="291" spans="1:11" ht="22.5">
      <c r="A291" s="14" t="s">
        <v>3383</v>
      </c>
      <c r="B291" s="326" t="s">
        <v>3373</v>
      </c>
      <c r="C291" s="330" t="s">
        <v>3374</v>
      </c>
      <c r="D291" s="337">
        <v>45925</v>
      </c>
      <c r="E291" s="337"/>
      <c r="F291" s="338" t="s">
        <v>3375</v>
      </c>
      <c r="G291" s="331" t="s">
        <v>3376</v>
      </c>
      <c r="H291" s="340" t="s">
        <v>3304</v>
      </c>
      <c r="I291" s="333">
        <v>1300</v>
      </c>
      <c r="J291" s="77"/>
      <c r="K291" s="92"/>
    </row>
    <row r="292" spans="1:11" ht="22.5">
      <c r="A292" s="14" t="s">
        <v>3383</v>
      </c>
      <c r="B292" s="326" t="s">
        <v>3377</v>
      </c>
      <c r="C292" s="330" t="s">
        <v>3378</v>
      </c>
      <c r="D292" s="337">
        <v>45939</v>
      </c>
      <c r="E292" s="337">
        <v>45961</v>
      </c>
      <c r="F292" s="338" t="s">
        <v>3379</v>
      </c>
      <c r="G292" s="331" t="s">
        <v>3250</v>
      </c>
      <c r="H292" s="340" t="s">
        <v>3054</v>
      </c>
      <c r="I292" s="333">
        <v>300</v>
      </c>
      <c r="J292" s="77"/>
      <c r="K292" s="92"/>
    </row>
    <row r="293" spans="1:11" ht="22.5">
      <c r="A293" s="14" t="s">
        <v>3383</v>
      </c>
      <c r="B293" s="326" t="s">
        <v>3380</v>
      </c>
      <c r="C293" s="330" t="s">
        <v>3381</v>
      </c>
      <c r="D293" s="337">
        <v>45986</v>
      </c>
      <c r="E293" s="337"/>
      <c r="F293" s="338" t="s">
        <v>3382</v>
      </c>
      <c r="G293" s="331" t="s">
        <v>3376</v>
      </c>
      <c r="H293" s="340" t="s">
        <v>3304</v>
      </c>
      <c r="I293" s="333">
        <v>1300</v>
      </c>
      <c r="J293" s="77"/>
      <c r="K293" s="92"/>
    </row>
    <row r="294" spans="1:11" ht="22.5">
      <c r="A294" s="14" t="s">
        <v>3383</v>
      </c>
      <c r="B294" s="326" t="s">
        <v>3577</v>
      </c>
      <c r="C294" s="330" t="s">
        <v>3802</v>
      </c>
      <c r="D294" s="337">
        <v>45975</v>
      </c>
      <c r="E294" s="337">
        <v>46002</v>
      </c>
      <c r="F294" s="338" t="s">
        <v>3578</v>
      </c>
      <c r="G294" s="331"/>
      <c r="H294" s="340" t="s">
        <v>3049</v>
      </c>
      <c r="I294" s="333">
        <v>1200</v>
      </c>
      <c r="J294" s="77"/>
      <c r="K294" s="92"/>
    </row>
    <row r="295" spans="1:11" ht="56.25">
      <c r="A295" s="14" t="s">
        <v>3383</v>
      </c>
      <c r="B295" s="326" t="s">
        <v>3631</v>
      </c>
      <c r="C295" s="330" t="s">
        <v>3632</v>
      </c>
      <c r="D295" s="355" t="s">
        <v>3676</v>
      </c>
      <c r="E295" s="337">
        <v>46058</v>
      </c>
      <c r="F295" s="338" t="s">
        <v>3633</v>
      </c>
      <c r="G295" s="331"/>
      <c r="H295" s="340" t="s">
        <v>3368</v>
      </c>
      <c r="I295" s="333">
        <v>616.70000000000005</v>
      </c>
      <c r="J295" s="77"/>
      <c r="K295" s="92"/>
    </row>
    <row r="296" spans="1:11" ht="22.5">
      <c r="A296" s="14" t="s">
        <v>3383</v>
      </c>
      <c r="B296" s="326" t="s">
        <v>3634</v>
      </c>
      <c r="C296" s="330" t="s">
        <v>3635</v>
      </c>
      <c r="D296" s="337">
        <v>46078</v>
      </c>
      <c r="E296" s="337">
        <v>46083</v>
      </c>
      <c r="F296" s="338" t="s">
        <v>3367</v>
      </c>
      <c r="G296" s="331"/>
      <c r="H296" s="340" t="s">
        <v>3368</v>
      </c>
      <c r="I296" s="333">
        <v>25</v>
      </c>
      <c r="J296" s="77"/>
      <c r="K296" s="92"/>
    </row>
    <row r="297" spans="1:11" ht="45">
      <c r="A297" s="14" t="s">
        <v>3383</v>
      </c>
      <c r="B297" s="327" t="s">
        <v>3677</v>
      </c>
      <c r="C297" s="358" t="s">
        <v>3678</v>
      </c>
      <c r="D297" s="364" t="s">
        <v>3679</v>
      </c>
      <c r="E297" s="337" t="s">
        <v>3680</v>
      </c>
      <c r="F297" s="360" t="s">
        <v>3681</v>
      </c>
      <c r="G297" s="373"/>
      <c r="H297" s="370" t="s">
        <v>3682</v>
      </c>
      <c r="I297" s="333">
        <v>300</v>
      </c>
      <c r="J297" s="77"/>
      <c r="K297" s="92"/>
    </row>
    <row r="298" spans="1:11" ht="22.5">
      <c r="A298" s="14" t="s">
        <v>3383</v>
      </c>
      <c r="B298" s="327" t="s">
        <v>3686</v>
      </c>
      <c r="C298" s="358" t="s">
        <v>3687</v>
      </c>
      <c r="D298" s="337">
        <v>46087</v>
      </c>
      <c r="E298" s="337"/>
      <c r="F298" s="374" t="s">
        <v>3688</v>
      </c>
      <c r="G298" s="363">
        <v>25073001</v>
      </c>
      <c r="H298" s="332" t="s">
        <v>3689</v>
      </c>
      <c r="I298" s="375">
        <v>1186</v>
      </c>
      <c r="J298" s="77"/>
      <c r="K298" s="92"/>
    </row>
    <row r="299" spans="1:11" ht="22.5">
      <c r="A299" s="14" t="s">
        <v>3383</v>
      </c>
      <c r="B299" s="327" t="s">
        <v>2997</v>
      </c>
      <c r="C299" s="358" t="s">
        <v>3748</v>
      </c>
      <c r="D299" s="337">
        <v>46105</v>
      </c>
      <c r="E299" s="376"/>
      <c r="F299" s="374" t="s">
        <v>3749</v>
      </c>
      <c r="G299" s="331" t="s">
        <v>3376</v>
      </c>
      <c r="H299" s="340" t="s">
        <v>3304</v>
      </c>
      <c r="I299" s="333">
        <v>664.1</v>
      </c>
      <c r="J299" s="77"/>
      <c r="K299" s="92"/>
    </row>
    <row r="300" spans="1:11" ht="22.5">
      <c r="A300" s="14" t="s">
        <v>3450</v>
      </c>
      <c r="B300" s="326" t="s">
        <v>3384</v>
      </c>
      <c r="C300" s="330" t="s">
        <v>3385</v>
      </c>
      <c r="D300" s="337">
        <v>45694</v>
      </c>
      <c r="E300" s="337">
        <v>45757</v>
      </c>
      <c r="F300" s="368" t="s">
        <v>3386</v>
      </c>
      <c r="G300" s="338"/>
      <c r="H300" s="331" t="s">
        <v>1605</v>
      </c>
      <c r="I300" s="347">
        <v>761.88</v>
      </c>
      <c r="J300" s="77"/>
      <c r="K300" s="92"/>
    </row>
    <row r="301" spans="1:11" ht="56.25">
      <c r="A301" s="14" t="s">
        <v>3450</v>
      </c>
      <c r="B301" s="326" t="s">
        <v>3387</v>
      </c>
      <c r="C301" s="336" t="s">
        <v>3388</v>
      </c>
      <c r="D301" s="355" t="s">
        <v>3389</v>
      </c>
      <c r="E301" s="337">
        <v>45777</v>
      </c>
      <c r="F301" s="338" t="s">
        <v>3390</v>
      </c>
      <c r="G301" s="339"/>
      <c r="H301" s="331" t="s">
        <v>1605</v>
      </c>
      <c r="I301" s="341">
        <v>861.18</v>
      </c>
      <c r="J301" s="77"/>
      <c r="K301" s="92"/>
    </row>
    <row r="302" spans="1:11" ht="67.5">
      <c r="A302" s="14" t="s">
        <v>3450</v>
      </c>
      <c r="B302" s="326" t="s">
        <v>3391</v>
      </c>
      <c r="C302" s="330" t="s">
        <v>3392</v>
      </c>
      <c r="D302" s="355" t="s">
        <v>3393</v>
      </c>
      <c r="E302" s="337">
        <v>45777</v>
      </c>
      <c r="F302" s="368" t="s">
        <v>3394</v>
      </c>
      <c r="G302" s="338"/>
      <c r="H302" s="331" t="s">
        <v>1605</v>
      </c>
      <c r="I302" s="347">
        <v>888.79</v>
      </c>
      <c r="J302" s="77"/>
      <c r="K302" s="92"/>
    </row>
    <row r="303" spans="1:11" ht="22.5">
      <c r="A303" s="14" t="s">
        <v>3450</v>
      </c>
      <c r="B303" s="335" t="s">
        <v>3395</v>
      </c>
      <c r="C303" s="358" t="s">
        <v>3396</v>
      </c>
      <c r="D303" s="355">
        <v>45738</v>
      </c>
      <c r="E303" s="337">
        <v>45777</v>
      </c>
      <c r="F303" s="338" t="s">
        <v>3397</v>
      </c>
      <c r="G303" s="331"/>
      <c r="H303" s="331" t="s">
        <v>1605</v>
      </c>
      <c r="I303" s="362">
        <v>2130.86</v>
      </c>
      <c r="J303" s="77"/>
      <c r="K303" s="92"/>
    </row>
    <row r="304" spans="1:11" ht="33.75">
      <c r="A304" s="14" t="s">
        <v>3450</v>
      </c>
      <c r="B304" s="335" t="s">
        <v>3398</v>
      </c>
      <c r="C304" s="358" t="s">
        <v>3399</v>
      </c>
      <c r="D304" s="355" t="s">
        <v>3400</v>
      </c>
      <c r="E304" s="328">
        <v>45790</v>
      </c>
      <c r="F304" s="338" t="s">
        <v>3401</v>
      </c>
      <c r="G304" s="369"/>
      <c r="H304" s="331" t="s">
        <v>1605</v>
      </c>
      <c r="I304" s="362">
        <v>442.79</v>
      </c>
      <c r="J304" s="77"/>
      <c r="K304" s="92"/>
    </row>
    <row r="305" spans="1:11" ht="22.5">
      <c r="A305" s="14" t="s">
        <v>3450</v>
      </c>
      <c r="B305" s="335" t="s">
        <v>3402</v>
      </c>
      <c r="C305" s="358" t="s">
        <v>3403</v>
      </c>
      <c r="D305" s="355" t="s">
        <v>3404</v>
      </c>
      <c r="E305" s="328">
        <v>45790</v>
      </c>
      <c r="F305" s="338" t="s">
        <v>3405</v>
      </c>
      <c r="G305" s="369"/>
      <c r="H305" s="331" t="s">
        <v>1605</v>
      </c>
      <c r="I305" s="362">
        <v>724.94</v>
      </c>
      <c r="J305" s="77"/>
      <c r="K305" s="92"/>
    </row>
    <row r="306" spans="1:11" ht="67.5">
      <c r="A306" s="14" t="s">
        <v>3450</v>
      </c>
      <c r="B306" s="335" t="s">
        <v>3406</v>
      </c>
      <c r="C306" s="358" t="s">
        <v>3407</v>
      </c>
      <c r="D306" s="355" t="s">
        <v>3408</v>
      </c>
      <c r="E306" s="328">
        <v>45790</v>
      </c>
      <c r="F306" s="338" t="s">
        <v>3409</v>
      </c>
      <c r="G306" s="369"/>
      <c r="H306" s="331" t="s">
        <v>1605</v>
      </c>
      <c r="I306" s="362">
        <v>829.82</v>
      </c>
      <c r="J306" s="77"/>
      <c r="K306" s="92"/>
    </row>
    <row r="307" spans="1:11" ht="56.25">
      <c r="A307" s="14" t="s">
        <v>3450</v>
      </c>
      <c r="B307" s="362" t="s">
        <v>3410</v>
      </c>
      <c r="C307" s="358" t="s">
        <v>3411</v>
      </c>
      <c r="D307" s="355" t="s">
        <v>3412</v>
      </c>
      <c r="E307" s="328">
        <v>45853</v>
      </c>
      <c r="F307" s="338" t="s">
        <v>3413</v>
      </c>
      <c r="G307" s="369"/>
      <c r="H307" s="331" t="s">
        <v>1605</v>
      </c>
      <c r="I307" s="362">
        <v>1422</v>
      </c>
      <c r="J307" s="77"/>
      <c r="K307" s="92"/>
    </row>
    <row r="308" spans="1:11" ht="67.5">
      <c r="A308" s="14" t="s">
        <v>3450</v>
      </c>
      <c r="B308" s="335" t="s">
        <v>3414</v>
      </c>
      <c r="C308" s="358" t="s">
        <v>3415</v>
      </c>
      <c r="D308" s="355" t="s">
        <v>3416</v>
      </c>
      <c r="E308" s="328">
        <v>45853</v>
      </c>
      <c r="F308" s="338" t="s">
        <v>3417</v>
      </c>
      <c r="G308" s="369"/>
      <c r="H308" s="331" t="s">
        <v>1605</v>
      </c>
      <c r="I308" s="362">
        <v>942.54</v>
      </c>
      <c r="J308" s="77"/>
      <c r="K308" s="92"/>
    </row>
    <row r="309" spans="1:11" ht="33.75">
      <c r="A309" s="14" t="s">
        <v>3450</v>
      </c>
      <c r="B309" s="335" t="s">
        <v>3418</v>
      </c>
      <c r="C309" s="358" t="s">
        <v>3419</v>
      </c>
      <c r="D309" s="355" t="s">
        <v>3420</v>
      </c>
      <c r="E309" s="328">
        <v>45853</v>
      </c>
      <c r="F309" s="338" t="s">
        <v>3421</v>
      </c>
      <c r="G309" s="369"/>
      <c r="H309" s="331" t="s">
        <v>1605</v>
      </c>
      <c r="I309" s="362">
        <v>640.86</v>
      </c>
      <c r="J309" s="77"/>
      <c r="K309" s="92"/>
    </row>
    <row r="310" spans="1:11" ht="33.75">
      <c r="A310" s="14" t="s">
        <v>3450</v>
      </c>
      <c r="B310" s="327" t="s">
        <v>3422</v>
      </c>
      <c r="C310" s="358" t="s">
        <v>3118</v>
      </c>
      <c r="D310" s="355" t="s">
        <v>3423</v>
      </c>
      <c r="E310" s="328">
        <v>45853</v>
      </c>
      <c r="F310" s="330" t="s">
        <v>3424</v>
      </c>
      <c r="G310" s="332"/>
      <c r="H310" s="331" t="s">
        <v>1605</v>
      </c>
      <c r="I310" s="333">
        <v>561.67999999999995</v>
      </c>
      <c r="J310" s="77"/>
      <c r="K310" s="92"/>
    </row>
    <row r="311" spans="1:11" ht="33.75">
      <c r="A311" s="14" t="s">
        <v>3450</v>
      </c>
      <c r="B311" s="327" t="s">
        <v>3425</v>
      </c>
      <c r="C311" s="358" t="s">
        <v>3097</v>
      </c>
      <c r="D311" s="355" t="s">
        <v>3426</v>
      </c>
      <c r="E311" s="328">
        <v>45853</v>
      </c>
      <c r="F311" s="330" t="s">
        <v>3427</v>
      </c>
      <c r="G311" s="370"/>
      <c r="H311" s="331" t="s">
        <v>1605</v>
      </c>
      <c r="I311" s="333">
        <v>724.63</v>
      </c>
      <c r="J311" s="77"/>
      <c r="K311" s="92"/>
    </row>
    <row r="312" spans="1:11" ht="12.75">
      <c r="A312" s="14" t="s">
        <v>3450</v>
      </c>
      <c r="B312" s="327" t="s">
        <v>3428</v>
      </c>
      <c r="C312" s="358" t="s">
        <v>3429</v>
      </c>
      <c r="D312" s="355">
        <v>45873</v>
      </c>
      <c r="E312" s="328"/>
      <c r="F312" s="330" t="s">
        <v>3430</v>
      </c>
      <c r="G312" s="370"/>
      <c r="H312" s="331" t="s">
        <v>1605</v>
      </c>
      <c r="I312" s="333">
        <v>464.44</v>
      </c>
      <c r="J312" s="77"/>
      <c r="K312" s="92"/>
    </row>
    <row r="313" spans="1:11" ht="22.5">
      <c r="A313" s="14" t="s">
        <v>3450</v>
      </c>
      <c r="B313" s="330" t="s">
        <v>3431</v>
      </c>
      <c r="C313" s="330" t="s">
        <v>3432</v>
      </c>
      <c r="D313" s="337">
        <v>45873</v>
      </c>
      <c r="E313" s="337"/>
      <c r="F313" s="330" t="s">
        <v>3433</v>
      </c>
      <c r="G313" s="331"/>
      <c r="H313" s="331" t="s">
        <v>1605</v>
      </c>
      <c r="I313" s="341">
        <v>1186.23</v>
      </c>
      <c r="J313" s="77"/>
      <c r="K313" s="92"/>
    </row>
    <row r="314" spans="1:11" ht="22.5">
      <c r="A314" s="14" t="s">
        <v>3450</v>
      </c>
      <c r="B314" s="327" t="s">
        <v>3434</v>
      </c>
      <c r="C314" s="358" t="s">
        <v>3435</v>
      </c>
      <c r="D314" s="337">
        <v>45873</v>
      </c>
      <c r="E314" s="337"/>
      <c r="F314" s="330" t="s">
        <v>3436</v>
      </c>
      <c r="G314" s="370"/>
      <c r="H314" s="331" t="s">
        <v>1605</v>
      </c>
      <c r="I314" s="333">
        <v>432.75</v>
      </c>
      <c r="J314" s="77"/>
      <c r="K314" s="92"/>
    </row>
    <row r="315" spans="1:11" ht="157.5">
      <c r="A315" s="14" t="s">
        <v>3450</v>
      </c>
      <c r="B315" s="329" t="s">
        <v>3437</v>
      </c>
      <c r="C315" s="358" t="s">
        <v>3438</v>
      </c>
      <c r="D315" s="355" t="s">
        <v>3439</v>
      </c>
      <c r="E315" s="337">
        <v>45873</v>
      </c>
      <c r="F315" s="330" t="s">
        <v>3440</v>
      </c>
      <c r="G315" s="370"/>
      <c r="H315" s="331" t="s">
        <v>1605</v>
      </c>
      <c r="I315" s="333">
        <v>2074.38</v>
      </c>
      <c r="J315" s="77"/>
      <c r="K315" s="92"/>
    </row>
    <row r="316" spans="1:11" ht="22.5">
      <c r="A316" s="14" t="s">
        <v>3450</v>
      </c>
      <c r="B316" s="326" t="s">
        <v>3441</v>
      </c>
      <c r="C316" s="330" t="s">
        <v>3442</v>
      </c>
      <c r="D316" s="337">
        <v>45889</v>
      </c>
      <c r="E316" s="337"/>
      <c r="F316" s="338" t="s">
        <v>3443</v>
      </c>
      <c r="G316" s="331"/>
      <c r="H316" s="331" t="s">
        <v>1605</v>
      </c>
      <c r="I316" s="333">
        <v>636.75</v>
      </c>
      <c r="J316" s="77"/>
      <c r="K316" s="92"/>
    </row>
    <row r="317" spans="1:11" ht="56.25">
      <c r="A317" s="14" t="s">
        <v>3450</v>
      </c>
      <c r="B317" s="327" t="s">
        <v>3444</v>
      </c>
      <c r="C317" s="358"/>
      <c r="D317" s="355" t="s">
        <v>3445</v>
      </c>
      <c r="E317" s="337">
        <v>45924</v>
      </c>
      <c r="F317" s="330" t="s">
        <v>3446</v>
      </c>
      <c r="G317" s="370"/>
      <c r="H317" s="331" t="s">
        <v>1605</v>
      </c>
      <c r="I317" s="333">
        <v>1273.48</v>
      </c>
      <c r="J317" s="77"/>
      <c r="K317" s="92"/>
    </row>
    <row r="318" spans="1:11" ht="12.75">
      <c r="A318" s="14" t="s">
        <v>3450</v>
      </c>
      <c r="B318" s="327" t="s">
        <v>3447</v>
      </c>
      <c r="C318" s="358" t="s">
        <v>3448</v>
      </c>
      <c r="D318" s="337">
        <v>45932</v>
      </c>
      <c r="E318" s="337"/>
      <c r="F318" s="338" t="s">
        <v>3449</v>
      </c>
      <c r="G318" s="331"/>
      <c r="H318" s="331" t="s">
        <v>1605</v>
      </c>
      <c r="I318" s="333">
        <v>3000</v>
      </c>
      <c r="J318" s="77"/>
      <c r="K318" s="92"/>
    </row>
    <row r="319" spans="1:11" ht="45">
      <c r="A319" s="14" t="s">
        <v>3496</v>
      </c>
      <c r="B319" s="326" t="s">
        <v>3451</v>
      </c>
      <c r="C319" s="330" t="s">
        <v>3452</v>
      </c>
      <c r="D319" s="355" t="s">
        <v>3453</v>
      </c>
      <c r="E319" s="337">
        <v>45750</v>
      </c>
      <c r="F319" s="368" t="s">
        <v>3454</v>
      </c>
      <c r="G319" s="338">
        <v>689009</v>
      </c>
      <c r="H319" s="331" t="s">
        <v>3289</v>
      </c>
      <c r="I319" s="347">
        <v>1209.9100000000001</v>
      </c>
      <c r="J319" s="77"/>
      <c r="K319" s="92"/>
    </row>
    <row r="320" spans="1:11" ht="22.5">
      <c r="A320" s="14" t="s">
        <v>3496</v>
      </c>
      <c r="B320" s="326" t="s">
        <v>3455</v>
      </c>
      <c r="C320" s="330" t="s">
        <v>3456</v>
      </c>
      <c r="D320" s="355" t="s">
        <v>3457</v>
      </c>
      <c r="E320" s="337">
        <v>45796</v>
      </c>
      <c r="F320" s="368" t="s">
        <v>3458</v>
      </c>
      <c r="G320" s="338"/>
      <c r="H320" s="331" t="s">
        <v>1606</v>
      </c>
      <c r="I320" s="347">
        <v>524.45000000000005</v>
      </c>
      <c r="J320" s="77"/>
      <c r="K320" s="92"/>
    </row>
    <row r="321" spans="1:11" ht="22.5">
      <c r="A321" s="14" t="s">
        <v>3496</v>
      </c>
      <c r="B321" s="326" t="s">
        <v>3459</v>
      </c>
      <c r="C321" s="330" t="s">
        <v>3460</v>
      </c>
      <c r="D321" s="337">
        <v>45805</v>
      </c>
      <c r="E321" s="337">
        <v>45853</v>
      </c>
      <c r="F321" s="368" t="s">
        <v>3461</v>
      </c>
      <c r="G321" s="338"/>
      <c r="H321" s="331" t="s">
        <v>1606</v>
      </c>
      <c r="I321" s="347">
        <v>1665</v>
      </c>
      <c r="J321" s="77"/>
      <c r="K321" s="92"/>
    </row>
    <row r="322" spans="1:11" ht="90">
      <c r="A322" s="14" t="s">
        <v>3496</v>
      </c>
      <c r="B322" s="335" t="s">
        <v>3462</v>
      </c>
      <c r="C322" s="358" t="s">
        <v>3293</v>
      </c>
      <c r="D322" s="355" t="s">
        <v>3463</v>
      </c>
      <c r="E322" s="337">
        <v>45853</v>
      </c>
      <c r="F322" s="338" t="s">
        <v>3464</v>
      </c>
      <c r="G322" s="331"/>
      <c r="H322" s="331" t="s">
        <v>1606</v>
      </c>
      <c r="I322" s="362">
        <v>1519.94</v>
      </c>
      <c r="J322" s="77"/>
      <c r="K322" s="92"/>
    </row>
    <row r="323" spans="1:11" ht="12.75">
      <c r="A323" s="14" t="s">
        <v>3496</v>
      </c>
      <c r="B323" s="335" t="s">
        <v>3465</v>
      </c>
      <c r="C323" s="358" t="s">
        <v>3466</v>
      </c>
      <c r="D323" s="371"/>
      <c r="E323" s="328">
        <v>45853</v>
      </c>
      <c r="F323" s="338" t="s">
        <v>3467</v>
      </c>
      <c r="G323" s="369"/>
      <c r="H323" s="331" t="s">
        <v>1606</v>
      </c>
      <c r="I323" s="362">
        <v>194.72</v>
      </c>
      <c r="J323" s="77"/>
      <c r="K323" s="92"/>
    </row>
    <row r="324" spans="1:11" ht="22.5">
      <c r="A324" s="14" t="s">
        <v>3496</v>
      </c>
      <c r="B324" s="335" t="s">
        <v>3468</v>
      </c>
      <c r="C324" s="358" t="s">
        <v>3469</v>
      </c>
      <c r="D324" s="355" t="s">
        <v>3470</v>
      </c>
      <c r="E324" s="328">
        <v>45856</v>
      </c>
      <c r="F324" s="338" t="s">
        <v>3390</v>
      </c>
      <c r="G324" s="369"/>
      <c r="H324" s="331" t="s">
        <v>1606</v>
      </c>
      <c r="I324" s="362">
        <v>173.61</v>
      </c>
      <c r="J324" s="77"/>
      <c r="K324" s="92"/>
    </row>
    <row r="325" spans="1:11" ht="12.75">
      <c r="A325" s="14" t="s">
        <v>3496</v>
      </c>
      <c r="B325" s="335" t="s">
        <v>3471</v>
      </c>
      <c r="C325" s="358" t="s">
        <v>3472</v>
      </c>
      <c r="D325" s="371"/>
      <c r="E325" s="328">
        <v>45856</v>
      </c>
      <c r="F325" s="338" t="s">
        <v>3473</v>
      </c>
      <c r="G325" s="369"/>
      <c r="H325" s="331" t="s">
        <v>1606</v>
      </c>
      <c r="I325" s="362">
        <v>482.02</v>
      </c>
      <c r="J325" s="77"/>
      <c r="K325" s="92"/>
    </row>
    <row r="326" spans="1:11" ht="33.75">
      <c r="A326" s="14" t="s">
        <v>3496</v>
      </c>
      <c r="B326" s="362" t="s">
        <v>3474</v>
      </c>
      <c r="C326" s="358" t="s">
        <v>3475</v>
      </c>
      <c r="D326" s="328">
        <v>45873</v>
      </c>
      <c r="E326" s="328"/>
      <c r="F326" s="338" t="s">
        <v>3476</v>
      </c>
      <c r="G326" s="369"/>
      <c r="H326" s="331" t="s">
        <v>3477</v>
      </c>
      <c r="I326" s="362">
        <v>675</v>
      </c>
      <c r="J326" s="77"/>
      <c r="K326" s="92"/>
    </row>
    <row r="327" spans="1:11" ht="22.5">
      <c r="A327" s="14" t="s">
        <v>3496</v>
      </c>
      <c r="B327" s="335" t="s">
        <v>3478</v>
      </c>
      <c r="C327" s="358" t="s">
        <v>3479</v>
      </c>
      <c r="D327" s="328">
        <v>45873</v>
      </c>
      <c r="E327" s="328"/>
      <c r="F327" s="338" t="s">
        <v>3480</v>
      </c>
      <c r="G327" s="369"/>
      <c r="H327" s="331" t="s">
        <v>1606</v>
      </c>
      <c r="I327" s="362">
        <v>675</v>
      </c>
      <c r="J327" s="77"/>
      <c r="K327" s="92"/>
    </row>
    <row r="328" spans="1:11" ht="22.5">
      <c r="A328" s="14" t="s">
        <v>3496</v>
      </c>
      <c r="B328" s="335" t="s">
        <v>3481</v>
      </c>
      <c r="C328" s="358"/>
      <c r="D328" s="328"/>
      <c r="E328" s="328">
        <v>45873</v>
      </c>
      <c r="F328" s="338" t="s">
        <v>3482</v>
      </c>
      <c r="G328" s="369"/>
      <c r="H328" s="331" t="s">
        <v>1606</v>
      </c>
      <c r="I328" s="362">
        <v>230.03</v>
      </c>
      <c r="J328" s="77"/>
      <c r="K328" s="92"/>
    </row>
    <row r="329" spans="1:11" ht="12.75">
      <c r="A329" s="14" t="s">
        <v>3496</v>
      </c>
      <c r="B329" s="327" t="s">
        <v>3483</v>
      </c>
      <c r="C329" s="358" t="s">
        <v>3803</v>
      </c>
      <c r="D329" s="371">
        <v>45805</v>
      </c>
      <c r="E329" s="328">
        <v>45874</v>
      </c>
      <c r="F329" s="330" t="s">
        <v>3484</v>
      </c>
      <c r="G329" s="332"/>
      <c r="H329" s="331" t="s">
        <v>1606</v>
      </c>
      <c r="I329" s="333">
        <v>1689</v>
      </c>
      <c r="J329" s="77"/>
      <c r="K329" s="92"/>
    </row>
    <row r="330" spans="1:11" ht="45">
      <c r="A330" s="14" t="s">
        <v>3496</v>
      </c>
      <c r="B330" s="327" t="s">
        <v>3485</v>
      </c>
      <c r="C330" s="358" t="s">
        <v>3486</v>
      </c>
      <c r="D330" s="355" t="s">
        <v>3487</v>
      </c>
      <c r="E330" s="328">
        <v>45874</v>
      </c>
      <c r="F330" s="330" t="s">
        <v>3488</v>
      </c>
      <c r="G330" s="370"/>
      <c r="H330" s="331" t="s">
        <v>1606</v>
      </c>
      <c r="I330" s="333">
        <v>159.28</v>
      </c>
      <c r="J330" s="77"/>
      <c r="K330" s="92"/>
    </row>
    <row r="331" spans="1:11" ht="22.5">
      <c r="A331" s="14" t="s">
        <v>3496</v>
      </c>
      <c r="B331" s="327" t="s">
        <v>3489</v>
      </c>
      <c r="C331" s="358" t="s">
        <v>3490</v>
      </c>
      <c r="D331" s="355" t="s">
        <v>3491</v>
      </c>
      <c r="E331" s="328">
        <v>45896</v>
      </c>
      <c r="F331" s="330" t="s">
        <v>3390</v>
      </c>
      <c r="G331" s="370"/>
      <c r="H331" s="331" t="s">
        <v>1606</v>
      </c>
      <c r="I331" s="333">
        <v>255.75</v>
      </c>
      <c r="J331" s="77"/>
      <c r="K331" s="92"/>
    </row>
    <row r="332" spans="1:11" ht="12.75">
      <c r="A332" s="14" t="s">
        <v>3496</v>
      </c>
      <c r="B332" s="330" t="s">
        <v>3492</v>
      </c>
      <c r="C332" s="330" t="s">
        <v>3354</v>
      </c>
      <c r="D332" s="329"/>
      <c r="E332" s="337">
        <v>45932</v>
      </c>
      <c r="F332" s="338" t="s">
        <v>3449</v>
      </c>
      <c r="G332" s="331"/>
      <c r="H332" s="331" t="s">
        <v>1606</v>
      </c>
      <c r="I332" s="341">
        <v>1110</v>
      </c>
      <c r="J332" s="77"/>
      <c r="K332" s="92"/>
    </row>
    <row r="333" spans="1:11" ht="22.5">
      <c r="A333" s="14" t="s">
        <v>3496</v>
      </c>
      <c r="B333" s="327" t="s">
        <v>3493</v>
      </c>
      <c r="C333" s="358" t="s">
        <v>3494</v>
      </c>
      <c r="D333" s="329"/>
      <c r="E333" s="337">
        <v>45939</v>
      </c>
      <c r="F333" s="330" t="s">
        <v>3495</v>
      </c>
      <c r="G333" s="370"/>
      <c r="H333" s="331" t="s">
        <v>1606</v>
      </c>
      <c r="I333" s="333">
        <v>97.4</v>
      </c>
      <c r="J333" s="77"/>
      <c r="K333" s="92"/>
    </row>
    <row r="334" spans="1:11" ht="12.75">
      <c r="A334" s="14" t="s">
        <v>3496</v>
      </c>
      <c r="B334" s="329" t="s">
        <v>3520</v>
      </c>
      <c r="C334" s="358" t="s">
        <v>3521</v>
      </c>
      <c r="D334" s="329"/>
      <c r="E334" s="337">
        <v>45993</v>
      </c>
      <c r="F334" s="330" t="s">
        <v>3522</v>
      </c>
      <c r="G334" s="370"/>
      <c r="H334" s="331"/>
      <c r="I334" s="333">
        <v>532.73</v>
      </c>
      <c r="J334" s="77"/>
      <c r="K334" s="92"/>
    </row>
    <row r="335" spans="1:11" ht="12.75">
      <c r="A335" s="14" t="s">
        <v>3496</v>
      </c>
      <c r="B335" s="343" t="s">
        <v>3510</v>
      </c>
      <c r="C335" s="343" t="s">
        <v>3511</v>
      </c>
      <c r="D335" s="328">
        <v>45993</v>
      </c>
      <c r="E335" s="372">
        <v>45985</v>
      </c>
      <c r="F335" s="343" t="s">
        <v>3161</v>
      </c>
      <c r="G335" s="343"/>
      <c r="H335" s="343" t="s">
        <v>1606</v>
      </c>
      <c r="I335" s="341">
        <v>6.16</v>
      </c>
      <c r="J335" s="77"/>
      <c r="K335" s="92"/>
    </row>
    <row r="336" spans="1:11" ht="45">
      <c r="A336" s="14" t="s">
        <v>3497</v>
      </c>
      <c r="B336" s="326" t="s">
        <v>3451</v>
      </c>
      <c r="C336" s="330" t="s">
        <v>3452</v>
      </c>
      <c r="D336" s="355" t="s">
        <v>3706</v>
      </c>
      <c r="E336" s="337">
        <v>45750</v>
      </c>
      <c r="F336" s="368" t="s">
        <v>3707</v>
      </c>
      <c r="G336" s="338">
        <v>689009</v>
      </c>
      <c r="H336" s="331" t="s">
        <v>3289</v>
      </c>
      <c r="I336" s="347">
        <v>1209.9000000000001</v>
      </c>
      <c r="J336" s="77"/>
      <c r="K336" s="92"/>
    </row>
    <row r="337" spans="1:11" ht="33.75">
      <c r="A337" s="14" t="s">
        <v>3497</v>
      </c>
      <c r="B337" s="326" t="s">
        <v>3708</v>
      </c>
      <c r="C337" s="336" t="s">
        <v>3028</v>
      </c>
      <c r="D337" s="355" t="s">
        <v>3709</v>
      </c>
      <c r="E337" s="337">
        <v>45777</v>
      </c>
      <c r="F337" s="338" t="s">
        <v>3710</v>
      </c>
      <c r="G337" s="339"/>
      <c r="H337" s="331" t="s">
        <v>1607</v>
      </c>
      <c r="I337" s="341">
        <v>41.98</v>
      </c>
      <c r="J337" s="77"/>
      <c r="K337" s="92"/>
    </row>
    <row r="338" spans="1:11" ht="22.5">
      <c r="A338" s="14" t="s">
        <v>3497</v>
      </c>
      <c r="B338" s="326" t="s">
        <v>3455</v>
      </c>
      <c r="C338" s="330" t="s">
        <v>3456</v>
      </c>
      <c r="D338" s="355" t="s">
        <v>3457</v>
      </c>
      <c r="E338" s="337">
        <v>45796</v>
      </c>
      <c r="F338" s="368" t="s">
        <v>3458</v>
      </c>
      <c r="G338" s="338"/>
      <c r="H338" s="331" t="s">
        <v>1607</v>
      </c>
      <c r="I338" s="347">
        <v>524.45000000000005</v>
      </c>
      <c r="J338" s="77"/>
      <c r="K338" s="92"/>
    </row>
    <row r="339" spans="1:11" ht="12.75">
      <c r="A339" s="14" t="s">
        <v>3497</v>
      </c>
      <c r="B339" s="335" t="s">
        <v>3711</v>
      </c>
      <c r="C339" s="358" t="s">
        <v>3072</v>
      </c>
      <c r="D339" s="328"/>
      <c r="E339" s="337">
        <v>45796</v>
      </c>
      <c r="F339" s="338" t="s">
        <v>3712</v>
      </c>
      <c r="G339" s="331"/>
      <c r="H339" s="331" t="s">
        <v>1607</v>
      </c>
      <c r="I339" s="362">
        <v>40.06</v>
      </c>
      <c r="J339" s="77"/>
      <c r="K339" s="92"/>
    </row>
    <row r="340" spans="1:11" ht="157.5">
      <c r="A340" s="14" t="s">
        <v>3497</v>
      </c>
      <c r="B340" s="335" t="s">
        <v>3713</v>
      </c>
      <c r="C340" s="358" t="s">
        <v>3122</v>
      </c>
      <c r="D340" s="355" t="s">
        <v>3714</v>
      </c>
      <c r="E340" s="328">
        <v>45853</v>
      </c>
      <c r="F340" s="338" t="s">
        <v>3715</v>
      </c>
      <c r="G340" s="369"/>
      <c r="H340" s="331" t="s">
        <v>1607</v>
      </c>
      <c r="I340" s="362">
        <v>550.80999999999995</v>
      </c>
      <c r="J340" s="77"/>
      <c r="K340" s="92"/>
    </row>
    <row r="341" spans="1:11" ht="22.5">
      <c r="A341" s="14" t="s">
        <v>3497</v>
      </c>
      <c r="B341" s="335" t="s">
        <v>3716</v>
      </c>
      <c r="C341" s="358" t="s">
        <v>3717</v>
      </c>
      <c r="D341" s="328">
        <v>45859</v>
      </c>
      <c r="E341" s="328">
        <v>45873</v>
      </c>
      <c r="F341" s="338" t="s">
        <v>3718</v>
      </c>
      <c r="G341" s="369"/>
      <c r="H341" s="331" t="s">
        <v>1607</v>
      </c>
      <c r="I341" s="362">
        <v>157.09</v>
      </c>
      <c r="J341" s="77"/>
      <c r="K341" s="92"/>
    </row>
    <row r="342" spans="1:11" ht="22.5">
      <c r="A342" s="14" t="s">
        <v>3497</v>
      </c>
      <c r="B342" s="335" t="s">
        <v>3719</v>
      </c>
      <c r="C342" s="358" t="s">
        <v>3720</v>
      </c>
      <c r="D342" s="328">
        <v>45873</v>
      </c>
      <c r="E342" s="328"/>
      <c r="F342" s="338" t="s">
        <v>3721</v>
      </c>
      <c r="G342" s="369"/>
      <c r="H342" s="331" t="s">
        <v>1607</v>
      </c>
      <c r="I342" s="362">
        <v>855</v>
      </c>
      <c r="J342" s="77"/>
      <c r="K342" s="92"/>
    </row>
    <row r="343" spans="1:11" ht="22.5">
      <c r="A343" s="14" t="s">
        <v>3497</v>
      </c>
      <c r="B343" s="362" t="s">
        <v>3722</v>
      </c>
      <c r="C343" s="358" t="s">
        <v>3723</v>
      </c>
      <c r="D343" s="328">
        <v>45873</v>
      </c>
      <c r="E343" s="328"/>
      <c r="F343" s="338" t="s">
        <v>3480</v>
      </c>
      <c r="G343" s="369"/>
      <c r="H343" s="331" t="s">
        <v>1607</v>
      </c>
      <c r="I343" s="362">
        <v>675</v>
      </c>
      <c r="J343" s="77"/>
      <c r="K343" s="92"/>
    </row>
    <row r="344" spans="1:11" ht="33.75">
      <c r="A344" s="14" t="s">
        <v>3497</v>
      </c>
      <c r="B344" s="335" t="s">
        <v>3724</v>
      </c>
      <c r="C344" s="358" t="s">
        <v>3717</v>
      </c>
      <c r="D344" s="328">
        <v>45873</v>
      </c>
      <c r="E344" s="328"/>
      <c r="F344" s="338" t="s">
        <v>3476</v>
      </c>
      <c r="G344" s="369"/>
      <c r="H344" s="331" t="s">
        <v>3277</v>
      </c>
      <c r="I344" s="362">
        <v>675</v>
      </c>
      <c r="J344" s="77"/>
      <c r="K344" s="92"/>
    </row>
    <row r="345" spans="1:11" ht="12.75">
      <c r="A345" s="14" t="s">
        <v>3497</v>
      </c>
      <c r="B345" s="335" t="s">
        <v>3725</v>
      </c>
      <c r="C345" s="358" t="s">
        <v>3316</v>
      </c>
      <c r="D345" s="328">
        <v>45932</v>
      </c>
      <c r="E345" s="328"/>
      <c r="F345" s="338" t="s">
        <v>3449</v>
      </c>
      <c r="G345" s="369"/>
      <c r="H345" s="331" t="s">
        <v>1607</v>
      </c>
      <c r="I345" s="362">
        <v>1110</v>
      </c>
      <c r="J345" s="77"/>
      <c r="K345" s="92"/>
    </row>
    <row r="346" spans="1:11" ht="22.5">
      <c r="A346" s="14" t="s">
        <v>3497</v>
      </c>
      <c r="B346" s="327" t="s">
        <v>3726</v>
      </c>
      <c r="C346" s="358" t="s">
        <v>3727</v>
      </c>
      <c r="D346" s="329"/>
      <c r="E346" s="329">
        <v>45939</v>
      </c>
      <c r="F346" s="330" t="s">
        <v>3495</v>
      </c>
      <c r="G346" s="370"/>
      <c r="H346" s="331" t="s">
        <v>1607</v>
      </c>
      <c r="I346" s="333">
        <v>97.4</v>
      </c>
      <c r="J346" s="77"/>
      <c r="K346" s="92"/>
    </row>
    <row r="347" spans="1:11" ht="22.5">
      <c r="A347" s="14" t="s">
        <v>3497</v>
      </c>
      <c r="B347" s="327" t="s">
        <v>3728</v>
      </c>
      <c r="C347" s="358" t="s">
        <v>3729</v>
      </c>
      <c r="D347" s="329"/>
      <c r="E347" s="329">
        <v>45939</v>
      </c>
      <c r="F347" s="330" t="s">
        <v>3495</v>
      </c>
      <c r="G347" s="370"/>
      <c r="H347" s="331" t="s">
        <v>3730</v>
      </c>
      <c r="I347" s="333">
        <v>97.4</v>
      </c>
      <c r="J347" s="77"/>
      <c r="K347" s="92"/>
    </row>
    <row r="348" spans="1:11" ht="22.5">
      <c r="A348" s="14" t="s">
        <v>3497</v>
      </c>
      <c r="B348" s="327" t="s">
        <v>3731</v>
      </c>
      <c r="C348" s="358" t="s">
        <v>3732</v>
      </c>
      <c r="D348" s="329"/>
      <c r="E348" s="329">
        <v>45939</v>
      </c>
      <c r="F348" s="330" t="s">
        <v>3495</v>
      </c>
      <c r="G348" s="370"/>
      <c r="H348" s="331" t="s">
        <v>3733</v>
      </c>
      <c r="I348" s="333">
        <v>487.42</v>
      </c>
      <c r="J348" s="77"/>
      <c r="K348" s="92"/>
    </row>
    <row r="349" spans="1:11" ht="123.75">
      <c r="A349" s="14" t="s">
        <v>3497</v>
      </c>
      <c r="B349" s="330" t="s">
        <v>3734</v>
      </c>
      <c r="C349" s="330" t="s">
        <v>3735</v>
      </c>
      <c r="D349" s="355" t="s">
        <v>3736</v>
      </c>
      <c r="E349" s="329">
        <v>45939</v>
      </c>
      <c r="F349" s="330" t="s">
        <v>3737</v>
      </c>
      <c r="G349" s="331"/>
      <c r="H349" s="331" t="s">
        <v>1607</v>
      </c>
      <c r="I349" s="341">
        <v>165.2</v>
      </c>
      <c r="J349" s="77"/>
      <c r="K349" s="92"/>
    </row>
    <row r="350" spans="1:11" ht="22.5">
      <c r="A350" s="14" t="s">
        <v>3497</v>
      </c>
      <c r="B350" s="327" t="s">
        <v>3738</v>
      </c>
      <c r="C350" s="358" t="s">
        <v>3739</v>
      </c>
      <c r="D350" s="355" t="s">
        <v>3740</v>
      </c>
      <c r="E350" s="329">
        <v>45939</v>
      </c>
      <c r="F350" s="330" t="s">
        <v>3741</v>
      </c>
      <c r="G350" s="370"/>
      <c r="H350" s="331" t="s">
        <v>1607</v>
      </c>
      <c r="I350" s="333">
        <v>1522.52</v>
      </c>
      <c r="J350" s="77"/>
      <c r="K350" s="92"/>
    </row>
    <row r="351" spans="1:11" ht="12.75">
      <c r="A351" s="14" t="s">
        <v>3497</v>
      </c>
      <c r="B351" s="329" t="s">
        <v>3742</v>
      </c>
      <c r="C351" s="358" t="s">
        <v>3743</v>
      </c>
      <c r="D351" s="337">
        <v>45920</v>
      </c>
      <c r="E351" s="337">
        <v>45982</v>
      </c>
      <c r="F351" s="330" t="s">
        <v>3417</v>
      </c>
      <c r="G351" s="370"/>
      <c r="H351" s="331" t="s">
        <v>1607</v>
      </c>
      <c r="I351" s="333">
        <v>2145.85</v>
      </c>
      <c r="J351" s="77"/>
      <c r="K351" s="92"/>
    </row>
    <row r="352" spans="1:11" ht="67.5">
      <c r="A352" s="14" t="s">
        <v>3497</v>
      </c>
      <c r="B352" s="326" t="s">
        <v>3744</v>
      </c>
      <c r="C352" s="330" t="s">
        <v>3745</v>
      </c>
      <c r="D352" s="355" t="s">
        <v>3746</v>
      </c>
      <c r="E352" s="337">
        <v>46010</v>
      </c>
      <c r="F352" s="338" t="s">
        <v>3747</v>
      </c>
      <c r="G352" s="331"/>
      <c r="H352" s="331" t="s">
        <v>1607</v>
      </c>
      <c r="I352" s="333">
        <v>844.92</v>
      </c>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432" priority="1084" stopIfTrue="1">
      <formula>$A1055&lt;&gt;""</formula>
    </cfRule>
  </conditionalFormatting>
  <conditionalFormatting sqref="A1112:H1113">
    <cfRule type="expression" dxfId="431" priority="1095" stopIfTrue="1">
      <formula>$A1112&lt;&gt;""</formula>
    </cfRule>
  </conditionalFormatting>
  <conditionalFormatting sqref="A353:J5000 A107:A274 J286:J352 A336:A352">
    <cfRule type="expression" dxfId="430" priority="1055" stopIfTrue="1">
      <formula>$A107&lt;&gt;""</formula>
    </cfRule>
  </conditionalFormatting>
  <conditionalFormatting sqref="B472:E477">
    <cfRule type="expression" dxfId="429" priority="1186" stopIfTrue="1">
      <formula>$A472&lt;&gt;""</formula>
    </cfRule>
  </conditionalFormatting>
  <conditionalFormatting sqref="B484:E488">
    <cfRule type="expression" dxfId="428" priority="1221" stopIfTrue="1">
      <formula>$A484&lt;&gt;""</formula>
    </cfRule>
  </conditionalFormatting>
  <conditionalFormatting sqref="B689:E689">
    <cfRule type="expression" dxfId="427" priority="1113" stopIfTrue="1">
      <formula>$A689&lt;&gt;""</formula>
    </cfRule>
  </conditionalFormatting>
  <conditionalFormatting sqref="B691:E691 H691:I691 B692:I693 B694:E699 H694:I699">
    <cfRule type="expression" dxfId="426" priority="1073" stopIfTrue="1">
      <formula>$A691&lt;&gt;""</formula>
    </cfRule>
  </conditionalFormatting>
  <conditionalFormatting sqref="B701:E701 H701:I701">
    <cfRule type="expression" dxfId="425" priority="1064" stopIfTrue="1">
      <formula>$A701&lt;&gt;""</formula>
    </cfRule>
  </conditionalFormatting>
  <conditionalFormatting sqref="B819:E819">
    <cfRule type="expression" dxfId="424" priority="1136" stopIfTrue="1">
      <formula>$A819&lt;&gt;""</formula>
    </cfRule>
  </conditionalFormatting>
  <conditionalFormatting sqref="B1110:E1110">
    <cfRule type="expression" dxfId="423" priority="1182" stopIfTrue="1">
      <formula>$A1110&lt;&gt;""</formula>
    </cfRule>
  </conditionalFormatting>
  <conditionalFormatting sqref="B1114:E1114">
    <cfRule type="expression" dxfId="422" priority="1238" stopIfTrue="1">
      <formula>$A1114&lt;&gt;""</formula>
    </cfRule>
  </conditionalFormatting>
  <conditionalFormatting sqref="B1131:E1136">
    <cfRule type="expression" dxfId="421" priority="1228" stopIfTrue="1">
      <formula>$A1131&lt;&gt;""</formula>
    </cfRule>
  </conditionalFormatting>
  <conditionalFormatting sqref="B1138:E1148">
    <cfRule type="expression" dxfId="420" priority="1096" stopIfTrue="1">
      <formula>$A1138&lt;&gt;""</formula>
    </cfRule>
  </conditionalFormatting>
  <conditionalFormatting sqref="B1152:E1152">
    <cfRule type="expression" dxfId="419" priority="1122" stopIfTrue="1">
      <formula>$A1152&lt;&gt;""</formula>
    </cfRule>
  </conditionalFormatting>
  <conditionalFormatting sqref="B1253:E1260 I1253:J1270">
    <cfRule type="expression" dxfId="418" priority="1172" stopIfTrue="1">
      <formula>$A1253&lt;&gt;""</formula>
    </cfRule>
  </conditionalFormatting>
  <conditionalFormatting sqref="B1293:E1301">
    <cfRule type="expression" dxfId="417" priority="1207" stopIfTrue="1">
      <formula>$A1293&lt;&gt;""</formula>
    </cfRule>
  </conditionalFormatting>
  <conditionalFormatting sqref="B1303:E1326">
    <cfRule type="expression" dxfId="416" priority="1086" stopIfTrue="1">
      <formula>$A1303&lt;&gt;""</formula>
    </cfRule>
  </conditionalFormatting>
  <conditionalFormatting sqref="B1360:E1363">
    <cfRule type="expression" dxfId="415" priority="1103" stopIfTrue="1">
      <formula>$A1360&lt;&gt;""</formula>
    </cfRule>
  </conditionalFormatting>
  <conditionalFormatting sqref="B1365:E1367">
    <cfRule type="expression" dxfId="414" priority="1308" stopIfTrue="1">
      <formula>$A1365&lt;&gt;""</formula>
    </cfRule>
  </conditionalFormatting>
  <conditionalFormatting sqref="B1369:E1379">
    <cfRule type="expression" dxfId="413" priority="1127" stopIfTrue="1">
      <formula>$A1369&lt;&gt;""</formula>
    </cfRule>
  </conditionalFormatting>
  <conditionalFormatting sqref="B1393:E1404">
    <cfRule type="expression" dxfId="412" priority="1165" stopIfTrue="1">
      <formula>$A1393&lt;&gt;""</formula>
    </cfRule>
  </conditionalFormatting>
  <conditionalFormatting sqref="B1412:E1450">
    <cfRule type="expression" dxfId="411" priority="1202" stopIfTrue="1">
      <formula>$A1412&lt;&gt;""</formula>
    </cfRule>
  </conditionalFormatting>
  <conditionalFormatting sqref="B1453:E1458">
    <cfRule type="expression" dxfId="410" priority="1272" stopIfTrue="1">
      <formula>$A1453&lt;&gt;""</formula>
    </cfRule>
  </conditionalFormatting>
  <conditionalFormatting sqref="B489:G489">
    <cfRule type="expression" dxfId="409" priority="1222" stopIfTrue="1">
      <formula>$A489&lt;&gt;""</formula>
    </cfRule>
  </conditionalFormatting>
  <conditionalFormatting sqref="B478:H483">
    <cfRule type="expression" dxfId="408" priority="1242" stopIfTrue="1">
      <formula>$A478&lt;&gt;""</formula>
    </cfRule>
  </conditionalFormatting>
  <conditionalFormatting sqref="B490:H496">
    <cfRule type="expression" dxfId="407" priority="1198" stopIfTrue="1">
      <formula>$A490&lt;&gt;""</formula>
    </cfRule>
  </conditionalFormatting>
  <conditionalFormatting sqref="B1067:H1082">
    <cfRule type="expression" dxfId="406" priority="1268" stopIfTrue="1">
      <formula>$A1067&lt;&gt;""</formula>
    </cfRule>
  </conditionalFormatting>
  <conditionalFormatting sqref="B1272:H1274 B1275:E1288 H1275:H1288">
    <cfRule type="expression" dxfId="405" priority="1197" stopIfTrue="1">
      <formula>$A1272&lt;&gt;""</formula>
    </cfRule>
  </conditionalFormatting>
  <conditionalFormatting sqref="B1290:H1292">
    <cfRule type="expression" dxfId="404" priority="1092" stopIfTrue="1">
      <formula>$A1290&lt;&gt;""</formula>
    </cfRule>
  </conditionalFormatting>
  <conditionalFormatting sqref="B1364:H1364">
    <cfRule type="expression" dxfId="403" priority="1338" stopIfTrue="1">
      <formula>$A1364&lt;&gt;""</formula>
    </cfRule>
  </conditionalFormatting>
  <conditionalFormatting sqref="B1380:H1385">
    <cfRule type="expression" dxfId="402" priority="1066" stopIfTrue="1">
      <formula>$A1380&lt;&gt;""</formula>
    </cfRule>
  </conditionalFormatting>
  <conditionalFormatting sqref="B1410:H1411">
    <cfRule type="expression" dxfId="401" priority="1245" stopIfTrue="1">
      <formula>$A1410&lt;&gt;""</formula>
    </cfRule>
  </conditionalFormatting>
  <conditionalFormatting sqref="B497:I499">
    <cfRule type="expression" dxfId="400" priority="1144" stopIfTrue="1">
      <formula>$A497&lt;&gt;""</formula>
    </cfRule>
  </conditionalFormatting>
  <conditionalFormatting sqref="B645:I688">
    <cfRule type="expression" dxfId="399" priority="1305" stopIfTrue="1">
      <formula>$A645&lt;&gt;""</formula>
    </cfRule>
  </conditionalFormatting>
  <conditionalFormatting sqref="B690:I690">
    <cfRule type="expression" dxfId="398" priority="1071" stopIfTrue="1">
      <formula>$A690&lt;&gt;""</formula>
    </cfRule>
  </conditionalFormatting>
  <conditionalFormatting sqref="B1137:I1137">
    <cfRule type="expression" dxfId="397" priority="1196" stopIfTrue="1">
      <formula>$A1137&lt;&gt;""</formula>
    </cfRule>
  </conditionalFormatting>
  <conditionalFormatting sqref="B1149:I1151">
    <cfRule type="expression" dxfId="396" priority="1065" stopIfTrue="1">
      <formula>$A1149&lt;&gt;""</formula>
    </cfRule>
  </conditionalFormatting>
  <conditionalFormatting sqref="B1153:I1157">
    <cfRule type="expression" dxfId="395" priority="1067" stopIfTrue="1">
      <formula>$A1153&lt;&gt;""</formula>
    </cfRule>
  </conditionalFormatting>
  <conditionalFormatting sqref="B1271:I1271 I1272:I1288">
    <cfRule type="expression" dxfId="394" priority="1200" stopIfTrue="1">
      <formula>$A1271&lt;&gt;""</formula>
    </cfRule>
  </conditionalFormatting>
  <conditionalFormatting sqref="B1368:I1368">
    <cfRule type="expression" dxfId="393" priority="1195" stopIfTrue="1">
      <formula>$A1368&lt;&gt;""</formula>
    </cfRule>
  </conditionalFormatting>
  <conditionalFormatting sqref="B360:J420">
    <cfRule type="expression" dxfId="392" priority="1310" stopIfTrue="1">
      <formula>$A360&lt;&gt;""</formula>
    </cfRule>
  </conditionalFormatting>
  <conditionalFormatting sqref="B457:J458">
    <cfRule type="expression" dxfId="391" priority="1271" stopIfTrue="1">
      <formula>$A457&lt;&gt;""</formula>
    </cfRule>
  </conditionalFormatting>
  <conditionalFormatting sqref="B599:J625">
    <cfRule type="expression" dxfId="390" priority="1051" stopIfTrue="1">
      <formula>$A599&lt;&gt;""</formula>
    </cfRule>
  </conditionalFormatting>
  <conditionalFormatting sqref="B1053:J1054">
    <cfRule type="expression" dxfId="389" priority="1266" stopIfTrue="1">
      <formula>$A1053&lt;&gt;""</formula>
    </cfRule>
  </conditionalFormatting>
  <conditionalFormatting sqref="B1127:J1130">
    <cfRule type="expression" dxfId="388" priority="1056" stopIfTrue="1">
      <formula>$A1127&lt;&gt;""</formula>
    </cfRule>
  </conditionalFormatting>
  <conditionalFormatting sqref="B1158:J1252">
    <cfRule type="expression" dxfId="387" priority="1082" stopIfTrue="1">
      <formula>$A1158&lt;&gt;""</formula>
    </cfRule>
  </conditionalFormatting>
  <conditionalFormatting sqref="B1406:J1406">
    <cfRule type="expression" dxfId="386" priority="1247" stopIfTrue="1">
      <formula>$A1406&lt;&gt;""</formula>
    </cfRule>
  </conditionalFormatting>
  <conditionalFormatting sqref="B1461:J4374">
    <cfRule type="expression" dxfId="385" priority="1091" stopIfTrue="1">
      <formula>$A1461&lt;&gt;""</formula>
    </cfRule>
  </conditionalFormatting>
  <conditionalFormatting sqref="F472:H473">
    <cfRule type="expression" dxfId="384" priority="1188" stopIfTrue="1">
      <formula>$A472&lt;&gt;""</formula>
    </cfRule>
  </conditionalFormatting>
  <conditionalFormatting sqref="F476:H477">
    <cfRule type="expression" dxfId="383" priority="1278" stopIfTrue="1">
      <formula>$A476&lt;&gt;""</formula>
    </cfRule>
  </conditionalFormatting>
  <conditionalFormatting sqref="F484:H486 H487:H489">
    <cfRule type="expression" dxfId="382" priority="1220" stopIfTrue="1">
      <formula>$A484&lt;&gt;""</formula>
    </cfRule>
  </conditionalFormatting>
  <conditionalFormatting sqref="F1131:H1131">
    <cfRule type="expression" dxfId="381" priority="1329" stopIfTrue="1">
      <formula>$A1131&lt;&gt;""</formula>
    </cfRule>
  </conditionalFormatting>
  <conditionalFormatting sqref="F1255:H1260">
    <cfRule type="expression" dxfId="380" priority="1171" stopIfTrue="1">
      <formula>$A1255&lt;&gt;""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J286:J320">
    <cfRule type="expression" dxfId="379" priority="1339" stopIfTrue="1">
      <formula>$A286&lt;&gt;""</formula>
    </cfRule>
  </conditionalFormatting>
  <conditionalFormatting sqref="H474:H475">
    <cfRule type="expression" dxfId="378" priority="1192" stopIfTrue="1">
      <formula>$A474&lt;&gt;""</formula>
    </cfRule>
  </conditionalFormatting>
  <conditionalFormatting sqref="H1132:H1136">
    <cfRule type="expression" dxfId="377" priority="1230" stopIfTrue="1">
      <formula>$A1132&lt;&gt;""</formula>
    </cfRule>
  </conditionalFormatting>
  <conditionalFormatting sqref="H1254">
    <cfRule type="expression" dxfId="376" priority="1241" stopIfTrue="1">
      <formula>$A1254&lt;&gt;""</formula>
    </cfRule>
  </conditionalFormatting>
  <conditionalFormatting sqref="H1293:H1301">
    <cfRule type="expression" dxfId="375" priority="1209" stopIfTrue="1">
      <formula>$A1293&lt;&gt;""</formula>
    </cfRule>
  </conditionalFormatting>
  <conditionalFormatting sqref="H1303:H1326">
    <cfRule type="expression" dxfId="374" priority="1088" stopIfTrue="1">
      <formula>$A1303&lt;&gt;""</formula>
    </cfRule>
  </conditionalFormatting>
  <conditionalFormatting sqref="H1365:H1367">
    <cfRule type="expression" dxfId="373" priority="1307" stopIfTrue="1">
      <formula>$A1365&lt;&gt;""</formula>
    </cfRule>
  </conditionalFormatting>
  <conditionalFormatting sqref="H1369:H1379">
    <cfRule type="expression" dxfId="372" priority="1068" stopIfTrue="1">
      <formula>$A1369&lt;&gt;""</formula>
    </cfRule>
  </conditionalFormatting>
  <conditionalFormatting sqref="H1412">
    <cfRule type="expression" dxfId="371" priority="1204" stopIfTrue="1">
      <formula>$A1412&lt;&gt;""</formula>
    </cfRule>
  </conditionalFormatting>
  <conditionalFormatting sqref="H1453:H1458">
    <cfRule type="expression" dxfId="370" priority="1274" stopIfTrue="1">
      <formula>$A1453&lt;&gt;""</formula>
    </cfRule>
  </conditionalFormatting>
  <conditionalFormatting sqref="H689:I689">
    <cfRule type="expression" dxfId="369" priority="1115" stopIfTrue="1">
      <formula>$A689&lt;&gt;""</formula>
    </cfRule>
  </conditionalFormatting>
  <conditionalFormatting sqref="H1138:I1148">
    <cfRule type="expression" dxfId="368" priority="1099" stopIfTrue="1">
      <formula>$A1138&lt;&gt;""</formula>
    </cfRule>
  </conditionalFormatting>
  <conditionalFormatting sqref="H1152:I1152">
    <cfRule type="expression" dxfId="367" priority="1125" stopIfTrue="1">
      <formula>$A1152&lt;&gt;""</formula>
    </cfRule>
  </conditionalFormatting>
  <conditionalFormatting sqref="H1110:J1110">
    <cfRule type="expression" dxfId="366" priority="1181" stopIfTrue="1">
      <formula>$A1110&lt;&gt;""</formula>
    </cfRule>
  </conditionalFormatting>
  <conditionalFormatting sqref="H1360:J1363">
    <cfRule type="expression" dxfId="365" priority="1104" stopIfTrue="1">
      <formula>$A1360&lt;&gt;""</formula>
    </cfRule>
  </conditionalFormatting>
  <conditionalFormatting sqref="H1393:J1404">
    <cfRule type="expression" dxfId="364" priority="1063" stopIfTrue="1">
      <formula>$A1393&lt;&gt;""</formula>
    </cfRule>
  </conditionalFormatting>
  <conditionalFormatting sqref="I472:I496">
    <cfRule type="expression" dxfId="363" priority="1189" stopIfTrue="1">
      <formula>$A472&lt;&gt;""</formula>
    </cfRule>
  </conditionalFormatting>
  <conditionalFormatting sqref="I1369:I1385">
    <cfRule type="expression" dxfId="362" priority="1131" stopIfTrue="1">
      <formula>$A1369&lt;&gt;""</formula>
    </cfRule>
  </conditionalFormatting>
  <conditionalFormatting sqref="I1290:J1359">
    <cfRule type="expression" dxfId="361" priority="1211" stopIfTrue="1">
      <formula>$A1290&lt;&gt;""</formula>
    </cfRule>
  </conditionalFormatting>
  <conditionalFormatting sqref="I1410:J1447">
    <cfRule type="expression" dxfId="360" priority="1206" stopIfTrue="1">
      <formula>$A1410&lt;&gt;""</formula>
    </cfRule>
  </conditionalFormatting>
  <conditionalFormatting sqref="I1451:J1458">
    <cfRule type="expression" dxfId="359" priority="1304" stopIfTrue="1">
      <formula>$A1451&lt;&gt;""</formula>
    </cfRule>
  </conditionalFormatting>
  <conditionalFormatting sqref="J1137:J1157">
    <cfRule type="expression" dxfId="358" priority="1331" stopIfTrue="1">
      <formula>$A1137&lt;&gt;""</formula>
    </cfRule>
  </conditionalFormatting>
  <conditionalFormatting sqref="D109">
    <cfRule type="expression" dxfId="357" priority="1045" stopIfTrue="1">
      <formula>$A109&lt;&gt;""</formula>
    </cfRule>
  </conditionalFormatting>
  <conditionalFormatting sqref="E141:J141 B141:C141">
    <cfRule type="expression" dxfId="356" priority="975" stopIfTrue="1">
      <formula>$A141&lt;&gt;""</formula>
    </cfRule>
  </conditionalFormatting>
  <conditionalFormatting sqref="H133">
    <cfRule type="expression" dxfId="355" priority="991" stopIfTrue="1">
      <formula>$A137&lt;&gt;""</formula>
    </cfRule>
  </conditionalFormatting>
  <conditionalFormatting sqref="I114">
    <cfRule type="expression" dxfId="354" priority="1039" stopIfTrue="1">
      <formula>$A114&lt;&gt;""</formula>
    </cfRule>
  </conditionalFormatting>
  <conditionalFormatting sqref="G114">
    <cfRule type="expression" dxfId="353" priority="1038" stopIfTrue="1">
      <formula>$A114&lt;&gt;""</formula>
    </cfRule>
  </conditionalFormatting>
  <conditionalFormatting sqref="B112:C112 E112:J112">
    <cfRule type="expression" dxfId="352" priority="1040" stopIfTrue="1">
      <formula>$A112&lt;&gt;""</formula>
    </cfRule>
  </conditionalFormatting>
  <conditionalFormatting sqref="D140">
    <cfRule type="expression" dxfId="351" priority="976" stopIfTrue="1">
      <formula>$A140&lt;&gt;""</formula>
    </cfRule>
  </conditionalFormatting>
  <conditionalFormatting sqref="H138">
    <cfRule type="expression" dxfId="350" priority="998" stopIfTrue="1">
      <formula>$A142&lt;&gt;""</formula>
    </cfRule>
  </conditionalFormatting>
  <conditionalFormatting sqref="H124">
    <cfRule type="expression" dxfId="349" priority="992" stopIfTrue="1">
      <formula>$A128&lt;&gt;""</formula>
    </cfRule>
  </conditionalFormatting>
  <conditionalFormatting sqref="F134 F136">
    <cfRule type="expression" dxfId="348" priority="993" stopIfTrue="1">
      <formula>$A134&lt;&gt;""</formula>
    </cfRule>
  </conditionalFormatting>
  <conditionalFormatting sqref="H115">
    <cfRule type="expression" dxfId="347" priority="1028" stopIfTrue="1">
      <formula>$A115&lt;&gt;""</formula>
    </cfRule>
  </conditionalFormatting>
  <conditionalFormatting sqref="C116">
    <cfRule type="expression" dxfId="346" priority="1027" stopIfTrue="1">
      <formula>$A116&lt;&gt;""</formula>
    </cfRule>
  </conditionalFormatting>
  <conditionalFormatting sqref="G116">
    <cfRule type="expression" dxfId="345" priority="1026" stopIfTrue="1">
      <formula>$A116&lt;&gt;""</formula>
    </cfRule>
  </conditionalFormatting>
  <conditionalFormatting sqref="I116:J116">
    <cfRule type="expression" dxfId="344" priority="1025" stopIfTrue="1">
      <formula>$A116&lt;&gt;""</formula>
    </cfRule>
  </conditionalFormatting>
  <conditionalFormatting sqref="H116">
    <cfRule type="expression" dxfId="343" priority="1023" stopIfTrue="1">
      <formula>$A116&lt;&gt;""</formula>
    </cfRule>
  </conditionalFormatting>
  <conditionalFormatting sqref="C117">
    <cfRule type="expression" dxfId="342" priority="1022" stopIfTrue="1">
      <formula>$A117&lt;&gt;""</formula>
    </cfRule>
  </conditionalFormatting>
  <conditionalFormatting sqref="G117">
    <cfRule type="expression" dxfId="341" priority="1021" stopIfTrue="1">
      <formula>$A117&lt;&gt;""</formula>
    </cfRule>
  </conditionalFormatting>
  <conditionalFormatting sqref="F168:H168">
    <cfRule type="expression" dxfId="340" priority="963" stopIfTrue="1">
      <formula>$A168&lt;&gt;""</formula>
    </cfRule>
  </conditionalFormatting>
  <conditionalFormatting sqref="H153">
    <cfRule type="expression" dxfId="339" priority="973" stopIfTrue="1">
      <formula>$A153&lt;&gt;""</formula>
    </cfRule>
  </conditionalFormatting>
  <conditionalFormatting sqref="C168">
    <cfRule type="expression" dxfId="338" priority="964" stopIfTrue="1">
      <formula>$A168&lt;&gt;""</formula>
    </cfRule>
  </conditionalFormatting>
  <conditionalFormatting sqref="F153">
    <cfRule type="expression" dxfId="337" priority="972" stopIfTrue="1">
      <formula>$A153&lt;&gt;""</formula>
    </cfRule>
  </conditionalFormatting>
  <conditionalFormatting sqref="G159">
    <cfRule type="expression" dxfId="336" priority="962" stopIfTrue="1">
      <formula>$A160&lt;&gt;""</formula>
    </cfRule>
  </conditionalFormatting>
  <conditionalFormatting sqref="C173">
    <cfRule type="expression" dxfId="335" priority="959" stopIfTrue="1">
      <formula>$A173&lt;&gt;""</formula>
    </cfRule>
  </conditionalFormatting>
  <conditionalFormatting sqref="D174:E174">
    <cfRule type="expression" dxfId="334" priority="958" stopIfTrue="1">
      <formula>$A174&lt;&gt;""</formula>
    </cfRule>
  </conditionalFormatting>
  <conditionalFormatting sqref="D160:E160 E159">
    <cfRule type="expression" dxfId="333" priority="957" stopIfTrue="1">
      <formula>$A159&lt;&gt;""</formula>
    </cfRule>
  </conditionalFormatting>
  <conditionalFormatting sqref="E170:E171">
    <cfRule type="expression" dxfId="332" priority="955" stopIfTrue="1">
      <formula>$A170&lt;&gt;""</formula>
    </cfRule>
  </conditionalFormatting>
  <conditionalFormatting sqref="C135">
    <cfRule type="expression" dxfId="331" priority="979" stopIfTrue="1">
      <formula>$A138&lt;&gt;""</formula>
    </cfRule>
  </conditionalFormatting>
  <conditionalFormatting sqref="B140:C140 E140:H140">
    <cfRule type="expression" dxfId="330" priority="977" stopIfTrue="1">
      <formula>$A140&lt;&gt;""</formula>
    </cfRule>
  </conditionalFormatting>
  <conditionalFormatting sqref="F135">
    <cfRule type="expression" dxfId="329" priority="978" stopIfTrue="1">
      <formula>$A135&lt;&gt;""</formula>
    </cfRule>
  </conditionalFormatting>
  <conditionalFormatting sqref="E127:J127 B127:C127">
    <cfRule type="expression" dxfId="328" priority="981" stopIfTrue="1">
      <formula>$A127&lt;&gt;""</formula>
    </cfRule>
  </conditionalFormatting>
  <conditionalFormatting sqref="H155">
    <cfRule type="expression" dxfId="327" priority="970" stopIfTrue="1">
      <formula>$A158&lt;&gt;""</formula>
    </cfRule>
  </conditionalFormatting>
  <conditionalFormatting sqref="H158">
    <cfRule type="expression" dxfId="326" priority="969" stopIfTrue="1">
      <formula>$A161&lt;&gt;""</formula>
    </cfRule>
  </conditionalFormatting>
  <conditionalFormatting sqref="E161">
    <cfRule type="expression" dxfId="325" priority="950" stopIfTrue="1">
      <formula>$A161&lt;&gt;""</formula>
    </cfRule>
  </conditionalFormatting>
  <conditionalFormatting sqref="E169:F169">
    <cfRule type="expression" dxfId="324" priority="961" stopIfTrue="1">
      <formula>$A169&lt;&gt;""</formula>
    </cfRule>
  </conditionalFormatting>
  <conditionalFormatting sqref="G114">
    <cfRule type="expression" dxfId="323" priority="1036" stopIfTrue="1">
      <formula>$A114&lt;&gt;""</formula>
    </cfRule>
  </conditionalFormatting>
  <conditionalFormatting sqref="F114">
    <cfRule type="expression" dxfId="322" priority="1035" stopIfTrue="1">
      <formula>$A114&lt;&gt;""</formula>
    </cfRule>
  </conditionalFormatting>
  <conditionalFormatting sqref="H110">
    <cfRule type="expression" dxfId="321" priority="1033" stopIfTrue="1">
      <formula>$A110&lt;&gt;""</formula>
    </cfRule>
  </conditionalFormatting>
  <conditionalFormatting sqref="G115">
    <cfRule type="expression" dxfId="320" priority="1030" stopIfTrue="1">
      <formula>$A115&lt;&gt;""</formula>
    </cfRule>
  </conditionalFormatting>
  <conditionalFormatting sqref="F115">
    <cfRule type="expression" dxfId="319" priority="1029" stopIfTrue="1">
      <formula>$A115&lt;&gt;""</formula>
    </cfRule>
  </conditionalFormatting>
  <conditionalFormatting sqref="H117">
    <cfRule type="expression" dxfId="318" priority="1019" stopIfTrue="1">
      <formula>$A117&lt;&gt;""</formula>
    </cfRule>
  </conditionalFormatting>
  <conditionalFormatting sqref="F117">
    <cfRule type="expression" dxfId="317" priority="1020" stopIfTrue="1">
      <formula>$A117&lt;&gt;""</formula>
    </cfRule>
  </conditionalFormatting>
  <conditionalFormatting sqref="H120 H123">
    <cfRule type="expression" dxfId="316" priority="1018" stopIfTrue="1">
      <formula>$A120&lt;&gt;""</formula>
    </cfRule>
  </conditionalFormatting>
  <conditionalFormatting sqref="F118:G118">
    <cfRule type="expression" dxfId="315" priority="1017" stopIfTrue="1">
      <formula>$A118&lt;&gt;""</formula>
    </cfRule>
  </conditionalFormatting>
  <conditionalFormatting sqref="C118:C124">
    <cfRule type="expression" dxfId="314" priority="1016" stopIfTrue="1">
      <formula>$A118&lt;&gt;""</formula>
    </cfRule>
  </conditionalFormatting>
  <conditionalFormatting sqref="J119 J123:J124">
    <cfRule type="expression" dxfId="313" priority="1015" stopIfTrue="1">
      <formula>$A119&lt;&gt;""</formula>
    </cfRule>
  </conditionalFormatting>
  <conditionalFormatting sqref="F144:H148">
    <cfRule type="expression" dxfId="312" priority="986" stopIfTrue="1">
      <formula>$A144&lt;&gt;""</formula>
    </cfRule>
  </conditionalFormatting>
  <conditionalFormatting sqref="C156">
    <cfRule type="expression" dxfId="311" priority="1001" stopIfTrue="1">
      <formula>$A159&lt;&gt;""</formula>
    </cfRule>
  </conditionalFormatting>
  <conditionalFormatting sqref="B126:C126 E126:J126">
    <cfRule type="expression" dxfId="310" priority="983" stopIfTrue="1">
      <formula>$A126&lt;&gt;""</formula>
    </cfRule>
  </conditionalFormatting>
  <conditionalFormatting sqref="C144:C148">
    <cfRule type="expression" dxfId="309" priority="985" stopIfTrue="1">
      <formula>$A144&lt;&gt;""</formula>
    </cfRule>
  </conditionalFormatting>
  <conditionalFormatting sqref="H118">
    <cfRule type="expression" dxfId="308" priority="989" stopIfTrue="1">
      <formula>$A118&lt;&gt;""</formula>
    </cfRule>
  </conditionalFormatting>
  <conditionalFormatting sqref="E162">
    <cfRule type="expression" dxfId="307" priority="949" stopIfTrue="1">
      <formula>$A162&lt;&gt;""</formula>
    </cfRule>
  </conditionalFormatting>
  <conditionalFormatting sqref="B165:C165 E165:H165">
    <cfRule type="expression" dxfId="306" priority="947" stopIfTrue="1">
      <formula>$A165&lt;&gt;""</formula>
    </cfRule>
  </conditionalFormatting>
  <conditionalFormatting sqref="G166:H167">
    <cfRule type="expression" dxfId="305" priority="945" stopIfTrue="1">
      <formula>$A166&lt;&gt;""</formula>
    </cfRule>
  </conditionalFormatting>
  <conditionalFormatting sqref="E163">
    <cfRule type="expression" dxfId="304" priority="948" stopIfTrue="1">
      <formula>$A163&lt;&gt;""</formula>
    </cfRule>
  </conditionalFormatting>
  <conditionalFormatting sqref="H114">
    <cfRule type="expression" dxfId="303" priority="1034" stopIfTrue="1">
      <formula>#REF!&lt;&gt;""</formula>
    </cfRule>
  </conditionalFormatting>
  <conditionalFormatting sqref="F107">
    <cfRule type="expression" dxfId="302" priority="1049" stopIfTrue="1">
      <formula>$A107&lt;&gt;""</formula>
    </cfRule>
  </conditionalFormatting>
  <conditionalFormatting sqref="G107">
    <cfRule type="expression" dxfId="301" priority="1048" stopIfTrue="1">
      <formula>$A107&lt;&gt;""</formula>
    </cfRule>
  </conditionalFormatting>
  <conditionalFormatting sqref="H108">
    <cfRule type="expression" dxfId="300" priority="1047" stopIfTrue="1">
      <formula>$A113&lt;&gt;""</formula>
    </cfRule>
  </conditionalFormatting>
  <conditionalFormatting sqref="B109:C109 E109:J109">
    <cfRule type="expression" dxfId="299" priority="1046" stopIfTrue="1">
      <formula>$A109&lt;&gt;""</formula>
    </cfRule>
  </conditionalFormatting>
  <conditionalFormatting sqref="C111">
    <cfRule type="expression" dxfId="298" priority="1044" stopIfTrue="1">
      <formula>$A114&lt;&gt;""</formula>
    </cfRule>
  </conditionalFormatting>
  <conditionalFormatting sqref="G111">
    <cfRule type="expression" dxfId="297" priority="1043" stopIfTrue="1">
      <formula>$A111&lt;&gt;""</formula>
    </cfRule>
  </conditionalFormatting>
  <conditionalFormatting sqref="H111">
    <cfRule type="expression" dxfId="296" priority="1042" stopIfTrue="1">
      <formula>$A114&lt;&gt;""</formula>
    </cfRule>
  </conditionalFormatting>
  <conditionalFormatting sqref="H113">
    <cfRule type="expression" dxfId="295" priority="1041" stopIfTrue="1">
      <formula>$A117&lt;&gt;""</formula>
    </cfRule>
  </conditionalFormatting>
  <conditionalFormatting sqref="C114">
    <cfRule type="expression" dxfId="294" priority="1037" stopIfTrue="1">
      <formula>$A114&lt;&gt;""</formula>
    </cfRule>
  </conditionalFormatting>
  <conditionalFormatting sqref="G110">
    <cfRule type="expression" dxfId="293" priority="1032" stopIfTrue="1">
      <formula>$A110&lt;&gt;""</formula>
    </cfRule>
  </conditionalFormatting>
  <conditionalFormatting sqref="C115">
    <cfRule type="expression" dxfId="292" priority="1031" stopIfTrue="1">
      <formula>$A115&lt;&gt;""</formula>
    </cfRule>
  </conditionalFormatting>
  <conditionalFormatting sqref="F116">
    <cfRule type="expression" dxfId="291" priority="1024" stopIfTrue="1">
      <formula>$A116&lt;&gt;""</formula>
    </cfRule>
  </conditionalFormatting>
  <conditionalFormatting sqref="C134">
    <cfRule type="expression" dxfId="290" priority="1009" stopIfTrue="1">
      <formula>$A137&lt;&gt;""</formula>
    </cfRule>
  </conditionalFormatting>
  <conditionalFormatting sqref="C136">
    <cfRule type="expression" dxfId="289" priority="1000" stopIfTrue="1">
      <formula>$A136&lt;&gt;""</formula>
    </cfRule>
  </conditionalFormatting>
  <conditionalFormatting sqref="C139">
    <cfRule type="expression" dxfId="288" priority="988" stopIfTrue="1">
      <formula>$A142&lt;&gt;""</formula>
    </cfRule>
  </conditionalFormatting>
  <conditionalFormatting sqref="C151">
    <cfRule type="expression" dxfId="287" priority="1004" stopIfTrue="1">
      <formula>$A154&lt;&gt;""</formula>
    </cfRule>
  </conditionalFormatting>
  <conditionalFormatting sqref="F119:F121">
    <cfRule type="expression" dxfId="286" priority="996" stopIfTrue="1">
      <formula>$A119&lt;&gt;""</formula>
    </cfRule>
  </conditionalFormatting>
  <conditionalFormatting sqref="F124:F125 F129:F130">
    <cfRule type="expression" dxfId="285" priority="994" stopIfTrue="1">
      <formula>$A124&lt;&gt;""</formula>
    </cfRule>
  </conditionalFormatting>
  <conditionalFormatting sqref="F132">
    <cfRule type="expression" dxfId="284" priority="1011" stopIfTrue="1">
      <formula>$A135&lt;&gt;""</formula>
    </cfRule>
  </conditionalFormatting>
  <conditionalFormatting sqref="F138">
    <cfRule type="expression" dxfId="283" priority="995" stopIfTrue="1">
      <formula>$A138&lt;&gt;""</formula>
    </cfRule>
  </conditionalFormatting>
  <conditionalFormatting sqref="F149:F150">
    <cfRule type="expression" dxfId="282" priority="1007" stopIfTrue="1">
      <formula>$A152&lt;&gt;""</formula>
    </cfRule>
  </conditionalFormatting>
  <conditionalFormatting sqref="F158">
    <cfRule type="expression" dxfId="281" priority="1006" stopIfTrue="1">
      <formula>$A163&lt;&gt;""</formula>
    </cfRule>
  </conditionalFormatting>
  <conditionalFormatting sqref="F123:G123">
    <cfRule type="expression" dxfId="280" priority="1013" stopIfTrue="1">
      <formula>$A124&lt;&gt;""</formula>
    </cfRule>
  </conditionalFormatting>
  <conditionalFormatting sqref="G122">
    <cfRule type="expression" dxfId="279" priority="1014" stopIfTrue="1">
      <formula>$A123&lt;&gt;""</formula>
    </cfRule>
  </conditionalFormatting>
  <conditionalFormatting sqref="G131">
    <cfRule type="expression" dxfId="278" priority="1010" stopIfTrue="1">
      <formula>$A134&lt;&gt;""</formula>
    </cfRule>
  </conditionalFormatting>
  <conditionalFormatting sqref="G152">
    <cfRule type="expression" dxfId="277" priority="997" stopIfTrue="1">
      <formula>$A152&lt;&gt;""</formula>
    </cfRule>
  </conditionalFormatting>
  <conditionalFormatting sqref="G154">
    <cfRule type="expression" dxfId="276" priority="1008" stopIfTrue="1">
      <formula>$A157&lt;&gt;""</formula>
    </cfRule>
  </conditionalFormatting>
  <conditionalFormatting sqref="G156">
    <cfRule type="expression" dxfId="275" priority="1002" stopIfTrue="1">
      <formula>$A159&lt;&gt;""</formula>
    </cfRule>
  </conditionalFormatting>
  <conditionalFormatting sqref="G136:H136">
    <cfRule type="expression" dxfId="274" priority="999" stopIfTrue="1">
      <formula>$A136&lt;&gt;""</formula>
    </cfRule>
  </conditionalFormatting>
  <conditionalFormatting sqref="G139:H139">
    <cfRule type="expression" dxfId="273" priority="987" stopIfTrue="1">
      <formula>$A142&lt;&gt;""</formula>
    </cfRule>
  </conditionalFormatting>
  <conditionalFormatting sqref="G151:H151">
    <cfRule type="expression" dxfId="272" priority="1003" stopIfTrue="1">
      <formula>$A151&lt;&gt;""</formula>
    </cfRule>
  </conditionalFormatting>
  <conditionalFormatting sqref="H137">
    <cfRule type="expression" dxfId="271" priority="990" stopIfTrue="1">
      <formula>$A140&lt;&gt;""</formula>
    </cfRule>
  </conditionalFormatting>
  <conditionalFormatting sqref="H149">
    <cfRule type="expression" dxfId="270" priority="1005" stopIfTrue="1">
      <formula>$A152&lt;&gt;""</formula>
    </cfRule>
  </conditionalFormatting>
  <conditionalFormatting sqref="H154 H156:H157">
    <cfRule type="expression" dxfId="269" priority="984" stopIfTrue="1">
      <formula>$A157&lt;&gt;""</formula>
    </cfRule>
  </conditionalFormatting>
  <conditionalFormatting sqref="I123">
    <cfRule type="expression" dxfId="268" priority="1012" stopIfTrue="1">
      <formula>$A124&lt;&gt;""</formula>
    </cfRule>
  </conditionalFormatting>
  <conditionalFormatting sqref="D126">
    <cfRule type="expression" dxfId="267" priority="982" stopIfTrue="1">
      <formula>$A126&lt;&gt;""</formula>
    </cfRule>
  </conditionalFormatting>
  <conditionalFormatting sqref="E128:J128 B128:C128">
    <cfRule type="expression" dxfId="266" priority="980" stopIfTrue="1">
      <formula>$A128&lt;&gt;""</formula>
    </cfRule>
  </conditionalFormatting>
  <conditionalFormatting sqref="G153">
    <cfRule type="expression" dxfId="265" priority="974" stopIfTrue="1">
      <formula>$A145&lt;&gt;""</formula>
    </cfRule>
  </conditionalFormatting>
  <conditionalFormatting sqref="G155">
    <cfRule type="expression" dxfId="264" priority="971" stopIfTrue="1">
      <formula>$A158&lt;&gt;""</formula>
    </cfRule>
  </conditionalFormatting>
  <conditionalFormatting sqref="F161:F162">
    <cfRule type="expression" dxfId="263" priority="967" stopIfTrue="1">
      <formula>$A163&lt;&gt;""</formula>
    </cfRule>
  </conditionalFormatting>
  <conditionalFormatting sqref="F163:F164">
    <cfRule type="expression" dxfId="262" priority="966" stopIfTrue="1">
      <formula>$A166&lt;&gt;""</formula>
    </cfRule>
  </conditionalFormatting>
  <conditionalFormatting sqref="F171">
    <cfRule type="expression" dxfId="261" priority="965" stopIfTrue="1">
      <formula>$A174&lt;&gt;""</formula>
    </cfRule>
  </conditionalFormatting>
  <conditionalFormatting sqref="F173:H173">
    <cfRule type="expression" dxfId="260" priority="960" stopIfTrue="1">
      <formula>$A173&lt;&gt;""</formula>
    </cfRule>
  </conditionalFormatting>
  <conditionalFormatting sqref="H159">
    <cfRule type="expression" dxfId="259" priority="968" stopIfTrue="1">
      <formula>#REF!&lt;&gt;""</formula>
    </cfRule>
  </conditionalFormatting>
  <conditionalFormatting sqref="H170:H171">
    <cfRule type="expression" dxfId="258" priority="956" stopIfTrue="1">
      <formula>$A174&lt;&gt;""</formula>
    </cfRule>
  </conditionalFormatting>
  <conditionalFormatting sqref="G160">
    <cfRule type="expression" dxfId="257" priority="953" stopIfTrue="1">
      <formula>$A161&lt;&gt;""</formula>
    </cfRule>
  </conditionalFormatting>
  <conditionalFormatting sqref="H160">
    <cfRule type="expression" dxfId="256" priority="954" stopIfTrue="1">
      <formula>#REF!&lt;&gt;""</formula>
    </cfRule>
  </conditionalFormatting>
  <conditionalFormatting sqref="G161">
    <cfRule type="expression" dxfId="255" priority="951" stopIfTrue="1">
      <formula>$A162&lt;&gt;""</formula>
    </cfRule>
  </conditionalFormatting>
  <conditionalFormatting sqref="H161">
    <cfRule type="expression" dxfId="254" priority="952" stopIfTrue="1">
      <formula>#REF!&lt;&gt;""</formula>
    </cfRule>
  </conditionalFormatting>
  <conditionalFormatting sqref="D165">
    <cfRule type="expression" dxfId="253" priority="946" stopIfTrue="1">
      <formula>$A165&lt;&gt;""</formula>
    </cfRule>
  </conditionalFormatting>
  <conditionalFormatting sqref="B167:C167">
    <cfRule type="expression" dxfId="252" priority="944" stopIfTrue="1">
      <formula>$A167&lt;&gt;""</formula>
    </cfRule>
  </conditionalFormatting>
  <conditionalFormatting sqref="H169">
    <cfRule type="expression" dxfId="251" priority="943" stopIfTrue="1">
      <formula>$A172&lt;&gt;""</formula>
    </cfRule>
  </conditionalFormatting>
  <conditionalFormatting sqref="H172">
    <cfRule type="expression" dxfId="250" priority="942" stopIfTrue="1">
      <formula>$A176&lt;&gt;""</formula>
    </cfRule>
  </conditionalFormatting>
  <conditionalFormatting sqref="C178">
    <cfRule type="expression" dxfId="249" priority="937" stopIfTrue="1">
      <formula>$A178&lt;&gt;""</formula>
    </cfRule>
  </conditionalFormatting>
  <conditionalFormatting sqref="D175:E175">
    <cfRule type="expression" dxfId="248" priority="939" stopIfTrue="1">
      <formula>$A175&lt;&gt;""</formula>
    </cfRule>
  </conditionalFormatting>
  <conditionalFormatting sqref="E182:E183">
    <cfRule type="expression" dxfId="247" priority="935" stopIfTrue="1">
      <formula>$A182&lt;&gt;""</formula>
    </cfRule>
  </conditionalFormatting>
  <conditionalFormatting sqref="F183:G183">
    <cfRule type="expression" dxfId="246" priority="941" stopIfTrue="1">
      <formula>$A184&lt;&gt;""</formula>
    </cfRule>
  </conditionalFormatting>
  <conditionalFormatting sqref="G178:H178">
    <cfRule type="expression" dxfId="245" priority="938" stopIfTrue="1">
      <formula>$A178&lt;&gt;""</formula>
    </cfRule>
  </conditionalFormatting>
  <conditionalFormatting sqref="H175">
    <cfRule type="expression" dxfId="244" priority="940" stopIfTrue="1">
      <formula>$A180&lt;&gt;""</formula>
    </cfRule>
  </conditionalFormatting>
  <conditionalFormatting sqref="H182">
    <cfRule type="expression" dxfId="243" priority="936" stopIfTrue="1">
      <formula>$A186&lt;&gt;""</formula>
    </cfRule>
  </conditionalFormatting>
  <conditionalFormatting sqref="H176:H177">
    <cfRule type="expression" dxfId="242" priority="934" stopIfTrue="1">
      <formula>$A181&lt;&gt;""</formula>
    </cfRule>
  </conditionalFormatting>
  <conditionalFormatting sqref="B184:C184 E184:H184">
    <cfRule type="expression" dxfId="241" priority="933" stopIfTrue="1">
      <formula>$A184&lt;&gt;""</formula>
    </cfRule>
  </conditionalFormatting>
  <conditionalFormatting sqref="D184">
    <cfRule type="expression" dxfId="240" priority="932" stopIfTrue="1">
      <formula>$A184&lt;&gt;""</formula>
    </cfRule>
  </conditionalFormatting>
  <conditionalFormatting sqref="C185:C191">
    <cfRule type="expression" dxfId="239" priority="927" stopIfTrue="1">
      <formula>$A188&lt;&gt;""</formula>
    </cfRule>
  </conditionalFormatting>
  <conditionalFormatting sqref="G186 G187:H187">
    <cfRule type="expression" dxfId="238" priority="931" stopIfTrue="1">
      <formula>$A189&lt;&gt;""</formula>
    </cfRule>
  </conditionalFormatting>
  <conditionalFormatting sqref="F189">
    <cfRule type="expression" dxfId="237" priority="930" stopIfTrue="1">
      <formula>$A192&lt;&gt;""</formula>
    </cfRule>
  </conditionalFormatting>
  <conditionalFormatting sqref="G188:H188">
    <cfRule type="expression" dxfId="236" priority="929" stopIfTrue="1">
      <formula>$A188&lt;&gt;""</formula>
    </cfRule>
  </conditionalFormatting>
  <conditionalFormatting sqref="H189:H191">
    <cfRule type="expression" dxfId="235" priority="928" stopIfTrue="1">
      <formula>$A192&lt;&gt;""</formula>
    </cfRule>
  </conditionalFormatting>
  <conditionalFormatting sqref="F185 H185">
    <cfRule type="expression" dxfId="234" priority="925" stopIfTrue="1">
      <formula>$A185&lt;&gt;""</formula>
    </cfRule>
  </conditionalFormatting>
  <conditionalFormatting sqref="J185">
    <cfRule type="expression" dxfId="233" priority="926" stopIfTrue="1">
      <formula>$A185&lt;&gt;""</formula>
    </cfRule>
  </conditionalFormatting>
  <conditionalFormatting sqref="G185">
    <cfRule type="expression" dxfId="232" priority="924" stopIfTrue="1">
      <formula>$A185&lt;&gt;""</formula>
    </cfRule>
  </conditionalFormatting>
  <conditionalFormatting sqref="B192:C192 E192:H192">
    <cfRule type="expression" dxfId="231" priority="923" stopIfTrue="1">
      <formula>$A192&lt;&gt;""</formula>
    </cfRule>
  </conditionalFormatting>
  <conditionalFormatting sqref="D192">
    <cfRule type="expression" dxfId="230" priority="922" stopIfTrue="1">
      <formula>$A192&lt;&gt;""</formula>
    </cfRule>
  </conditionalFormatting>
  <conditionalFormatting sqref="C193:C194 G193:H194 C197:C202">
    <cfRule type="expression" dxfId="229" priority="921" stopIfTrue="1">
      <formula>$A190&lt;&gt;""</formula>
    </cfRule>
  </conditionalFormatting>
  <conditionalFormatting sqref="G196:H196">
    <cfRule type="expression" dxfId="228" priority="919" stopIfTrue="1">
      <formula>$A232&lt;&gt;""</formula>
    </cfRule>
  </conditionalFormatting>
  <conditionalFormatting sqref="G197:H199 G201:H202 G200">
    <cfRule type="expression" dxfId="227" priority="920" stopIfTrue="1">
      <formula>$A194&lt;&gt;""</formula>
    </cfRule>
  </conditionalFormatting>
  <conditionalFormatting sqref="E195:J195 B195:C195">
    <cfRule type="expression" dxfId="226" priority="918" stopIfTrue="1">
      <formula>$A195&lt;&gt;""</formula>
    </cfRule>
  </conditionalFormatting>
  <conditionalFormatting sqref="H200">
    <cfRule type="expression" dxfId="225" priority="917" stopIfTrue="1">
      <formula>$A197&lt;&gt;""</formula>
    </cfRule>
  </conditionalFormatting>
  <conditionalFormatting sqref="B203:C205 E203:H205 E208:H208 B208:C215 F209:H210 E211:H215">
    <cfRule type="expression" dxfId="224" priority="916" stopIfTrue="1">
      <formula>$A203&lt;&gt;""</formula>
    </cfRule>
  </conditionalFormatting>
  <conditionalFormatting sqref="C206 G206:H206">
    <cfRule type="expression" dxfId="223" priority="915" stopIfTrue="1">
      <formula>$A203&lt;&gt;""</formula>
    </cfRule>
  </conditionalFormatting>
  <conditionalFormatting sqref="E207:J207 B207:C207">
    <cfRule type="expression" dxfId="222" priority="914" stopIfTrue="1">
      <formula>$A207&lt;&gt;""</formula>
    </cfRule>
  </conditionalFormatting>
  <conditionalFormatting sqref="B216:C216 E216:H216 B218:C219 E218:H219 E221:H222 B221:C222">
    <cfRule type="expression" dxfId="221" priority="834" stopIfTrue="1">
      <formula>$A216&lt;&gt;""</formula>
    </cfRule>
  </conditionalFormatting>
  <conditionalFormatting sqref="B217:C217 E217:H217">
    <cfRule type="expression" dxfId="220" priority="833" stopIfTrue="1">
      <formula>$A217&lt;&gt;""</formula>
    </cfRule>
  </conditionalFormatting>
  <conditionalFormatting sqref="E220:J220 B220:C220">
    <cfRule type="expression" dxfId="219" priority="832" stopIfTrue="1">
      <formula>$A220&lt;&gt;""</formula>
    </cfRule>
  </conditionalFormatting>
  <conditionalFormatting sqref="B223:C223 F223:H223">
    <cfRule type="expression" dxfId="218" priority="831" stopIfTrue="1">
      <formula>$A223&lt;&gt;""</formula>
    </cfRule>
  </conditionalFormatting>
  <conditionalFormatting sqref="C227:C230 G227:H230">
    <cfRule type="expression" dxfId="217" priority="720" stopIfTrue="1">
      <formula>$A224&lt;&gt;""</formula>
    </cfRule>
  </conditionalFormatting>
  <conditionalFormatting sqref="C236 G237 G236:H236">
    <cfRule type="expression" dxfId="216" priority="719" stopIfTrue="1">
      <formula>#REF!&lt;&gt;""</formula>
    </cfRule>
  </conditionalFormatting>
  <conditionalFormatting sqref="C238">
    <cfRule type="expression" dxfId="215" priority="716" stopIfTrue="1">
      <formula>$A238&lt;&gt;""</formula>
    </cfRule>
  </conditionalFormatting>
  <conditionalFormatting sqref="C237 C235">
    <cfRule type="expression" dxfId="214" priority="721" stopIfTrue="1">
      <formula>#REF!&lt;&gt;""</formula>
    </cfRule>
  </conditionalFormatting>
  <conditionalFormatting sqref="G235">
    <cfRule type="expression" dxfId="213" priority="715" stopIfTrue="1">
      <formula>#REF!&lt;&gt;""</formula>
    </cfRule>
  </conditionalFormatting>
  <conditionalFormatting sqref="G238:H238">
    <cfRule type="expression" dxfId="212" priority="717" stopIfTrue="1">
      <formula>$A238&lt;&gt;""</formula>
    </cfRule>
  </conditionalFormatting>
  <conditionalFormatting sqref="G240:H240">
    <cfRule type="expression" dxfId="211" priority="714" stopIfTrue="1">
      <formula>#REF!&lt;&gt;""</formula>
    </cfRule>
  </conditionalFormatting>
  <conditionalFormatting sqref="C231">
    <cfRule type="expression" dxfId="210" priority="722" stopIfTrue="1">
      <formula>$A189&lt;&gt;""</formula>
    </cfRule>
  </conditionalFormatting>
  <conditionalFormatting sqref="C224:C226 G224:H226">
    <cfRule type="expression" dxfId="209" priority="723" stopIfTrue="1">
      <formula>$A201&lt;&gt;""</formula>
    </cfRule>
  </conditionalFormatting>
  <conditionalFormatting sqref="G231:H231">
    <cfRule type="expression" dxfId="208" priority="713" stopIfTrue="1">
      <formula>$A228&lt;&gt;""</formula>
    </cfRule>
  </conditionalFormatting>
  <conditionalFormatting sqref="B232:C232 E232:H232">
    <cfRule type="expression" dxfId="207" priority="712" stopIfTrue="1">
      <formula>$A232&lt;&gt;""</formula>
    </cfRule>
  </conditionalFormatting>
  <conditionalFormatting sqref="B233:C233 E233:H233">
    <cfRule type="expression" dxfId="206" priority="711" stopIfTrue="1">
      <formula>$A233&lt;&gt;""</formula>
    </cfRule>
  </conditionalFormatting>
  <conditionalFormatting sqref="E234:J234 B234:C234">
    <cfRule type="expression" dxfId="205" priority="710" stopIfTrue="1">
      <formula>$A234&lt;&gt;""</formula>
    </cfRule>
  </conditionalFormatting>
  <conditionalFormatting sqref="G245:H245">
    <cfRule type="expression" dxfId="204" priority="621" stopIfTrue="1">
      <formula>$A235&lt;&gt;""</formula>
    </cfRule>
  </conditionalFormatting>
  <conditionalFormatting sqref="C245">
    <cfRule type="expression" dxfId="203" priority="622" stopIfTrue="1">
      <formula>#REF!&lt;&gt;""</formula>
    </cfRule>
  </conditionalFormatting>
  <conditionalFormatting sqref="G241:H241">
    <cfRule type="expression" dxfId="202" priority="620" stopIfTrue="1">
      <formula>#REF!&lt;&gt;""</formula>
    </cfRule>
  </conditionalFormatting>
  <conditionalFormatting sqref="G249:H249">
    <cfRule type="expression" dxfId="201" priority="618" stopIfTrue="1">
      <formula>$A239&lt;&gt;""</formula>
    </cfRule>
  </conditionalFormatting>
  <conditionalFormatting sqref="C247:C249">
    <cfRule type="expression" dxfId="200" priority="619" stopIfTrue="1">
      <formula>#REF!&lt;&gt;""</formula>
    </cfRule>
  </conditionalFormatting>
  <conditionalFormatting sqref="G246:H248">
    <cfRule type="expression" dxfId="199" priority="617" stopIfTrue="1">
      <formula>#REF!&lt;&gt;""</formula>
    </cfRule>
  </conditionalFormatting>
  <conditionalFormatting sqref="G253:H253">
    <cfRule type="expression" dxfId="198" priority="615" stopIfTrue="1">
      <formula>$A243&lt;&gt;""</formula>
    </cfRule>
  </conditionalFormatting>
  <conditionalFormatting sqref="C251:C253">
    <cfRule type="expression" dxfId="197" priority="616" stopIfTrue="1">
      <formula>#REF!&lt;&gt;""</formula>
    </cfRule>
  </conditionalFormatting>
  <conditionalFormatting sqref="G250:H252">
    <cfRule type="expression" dxfId="196" priority="614" stopIfTrue="1">
      <formula>#REF!&lt;&gt;""</formula>
    </cfRule>
  </conditionalFormatting>
  <conditionalFormatting sqref="C255">
    <cfRule type="expression" dxfId="195" priority="613" stopIfTrue="1">
      <formula>#REF!&lt;&gt;""</formula>
    </cfRule>
  </conditionalFormatting>
  <conditionalFormatting sqref="G254:H255">
    <cfRule type="expression" dxfId="194" priority="611" stopIfTrue="1">
      <formula>#REF!&lt;&gt;""</formula>
    </cfRule>
  </conditionalFormatting>
  <conditionalFormatting sqref="B244:C244 E244:H244">
    <cfRule type="expression" dxfId="193" priority="609" stopIfTrue="1">
      <formula>$A244&lt;&gt;""</formula>
    </cfRule>
  </conditionalFormatting>
  <conditionalFormatting sqref="G244:H244">
    <cfRule type="expression" dxfId="192" priority="607" stopIfTrue="1">
      <formula>$A234&lt;&gt;""</formula>
    </cfRule>
  </conditionalFormatting>
  <conditionalFormatting sqref="C244">
    <cfRule type="expression" dxfId="191" priority="608" stopIfTrue="1">
      <formula>#REF!&lt;&gt;""</formula>
    </cfRule>
  </conditionalFormatting>
  <conditionalFormatting sqref="G245:H245">
    <cfRule type="expression" dxfId="190" priority="606" stopIfTrue="1">
      <formula>#REF!&lt;&gt;""</formula>
    </cfRule>
  </conditionalFormatting>
  <conditionalFormatting sqref="F245 F247 F249 F251 F253">
    <cfRule type="expression" dxfId="189" priority="605" stopIfTrue="1">
      <formula>$A245&lt;&gt;""</formula>
    </cfRule>
  </conditionalFormatting>
  <conditionalFormatting sqref="F246 F248 F250 F252">
    <cfRule type="expression" dxfId="188" priority="604" stopIfTrue="1">
      <formula>$A246&lt;&gt;""</formula>
    </cfRule>
  </conditionalFormatting>
  <conditionalFormatting sqref="A275:A282">
    <cfRule type="expression" dxfId="187" priority="486" stopIfTrue="1">
      <formula>$A275&lt;&gt;""</formula>
    </cfRule>
  </conditionalFormatting>
  <conditionalFormatting sqref="C281">
    <cfRule type="expression" dxfId="186" priority="484" stopIfTrue="1">
      <formula>#REF!&lt;&gt;""</formula>
    </cfRule>
  </conditionalFormatting>
  <conditionalFormatting sqref="G281:H281">
    <cfRule type="expression" dxfId="185" priority="483" stopIfTrue="1">
      <formula>#REF!&lt;&gt;""</formula>
    </cfRule>
  </conditionalFormatting>
  <conditionalFormatting sqref="C282 G282:H282">
    <cfRule type="expression" dxfId="184" priority="485" stopIfTrue="1">
      <formula>#REF!&lt;&gt;""</formula>
    </cfRule>
  </conditionalFormatting>
  <conditionalFormatting sqref="G256:H256">
    <cfRule type="expression" dxfId="183" priority="481" stopIfTrue="1">
      <formula>$A248&lt;&gt;""</formula>
    </cfRule>
  </conditionalFormatting>
  <conditionalFormatting sqref="C256">
    <cfRule type="expression" dxfId="182" priority="482" stopIfTrue="1">
      <formula>#REF!&lt;&gt;""</formula>
    </cfRule>
  </conditionalFormatting>
  <conditionalFormatting sqref="G257:H257">
    <cfRule type="expression" dxfId="181" priority="478" stopIfTrue="1">
      <formula>#REF!&lt;&gt;""</formula>
    </cfRule>
  </conditionalFormatting>
  <conditionalFormatting sqref="G264">
    <cfRule type="expression" dxfId="180" priority="476" stopIfTrue="1">
      <formula>#REF!&lt;&gt;""</formula>
    </cfRule>
  </conditionalFormatting>
  <conditionalFormatting sqref="C264">
    <cfRule type="expression" dxfId="179" priority="477" stopIfTrue="1">
      <formula>#REF!&lt;&gt;""</formula>
    </cfRule>
  </conditionalFormatting>
  <conditionalFormatting sqref="G268">
    <cfRule type="expression" dxfId="178" priority="473" stopIfTrue="1">
      <formula>$A259&lt;&gt;""</formula>
    </cfRule>
  </conditionalFormatting>
  <conditionalFormatting sqref="C266:C268">
    <cfRule type="expression" dxfId="177" priority="474" stopIfTrue="1">
      <formula>#REF!&lt;&gt;""</formula>
    </cfRule>
  </conditionalFormatting>
  <conditionalFormatting sqref="G266:H267">
    <cfRule type="expression" dxfId="176" priority="472" stopIfTrue="1">
      <formula>#REF!&lt;&gt;""</formula>
    </cfRule>
  </conditionalFormatting>
  <conditionalFormatting sqref="G280:H280">
    <cfRule type="expression" dxfId="175" priority="465" stopIfTrue="1">
      <formula>$A271&lt;&gt;""</formula>
    </cfRule>
  </conditionalFormatting>
  <conditionalFormatting sqref="C274:C276">
    <cfRule type="expression" dxfId="174" priority="468" stopIfTrue="1">
      <formula>#REF!&lt;&gt;""</formula>
    </cfRule>
  </conditionalFormatting>
  <conditionalFormatting sqref="G274:H275">
    <cfRule type="expression" dxfId="173" priority="467" stopIfTrue="1">
      <formula>#REF!&lt;&gt;""</formula>
    </cfRule>
  </conditionalFormatting>
  <conditionalFormatting sqref="C278:C280">
    <cfRule type="expression" dxfId="172" priority="466" stopIfTrue="1">
      <formula>#REF!&lt;&gt;""</formula>
    </cfRule>
  </conditionalFormatting>
  <conditionalFormatting sqref="G278:H279">
    <cfRule type="expression" dxfId="171" priority="464" stopIfTrue="1">
      <formula>#REF!&lt;&gt;""</formula>
    </cfRule>
  </conditionalFormatting>
  <conditionalFormatting sqref="H268">
    <cfRule type="expression" dxfId="170" priority="463" stopIfTrue="1">
      <formula>#REF!&lt;&gt;""</formula>
    </cfRule>
  </conditionalFormatting>
  <conditionalFormatting sqref="G276:H276">
    <cfRule type="expression" dxfId="169" priority="462" stopIfTrue="1">
      <formula>#REF!&lt;&gt;""</formula>
    </cfRule>
  </conditionalFormatting>
  <conditionalFormatting sqref="C277">
    <cfRule type="expression" dxfId="168" priority="461" stopIfTrue="1">
      <formula>#REF!&lt;&gt;""</formula>
    </cfRule>
  </conditionalFormatting>
  <conditionalFormatting sqref="G277:H277">
    <cfRule type="expression" dxfId="167" priority="460" stopIfTrue="1">
      <formula>#REF!&lt;&gt;""</formula>
    </cfRule>
  </conditionalFormatting>
  <conditionalFormatting sqref="A299">
    <cfRule type="expression" dxfId="166" priority="446" stopIfTrue="1">
      <formula>$A299&lt;&gt;""</formula>
    </cfRule>
  </conditionalFormatting>
  <conditionalFormatting sqref="A287">
    <cfRule type="expression" dxfId="165" priority="426" stopIfTrue="1">
      <formula>$A287&lt;&gt;""</formula>
    </cfRule>
  </conditionalFormatting>
  <conditionalFormatting sqref="A289">
    <cfRule type="expression" dxfId="164" priority="424" stopIfTrue="1">
      <formula>$A289&lt;&gt;""</formula>
    </cfRule>
  </conditionalFormatting>
  <conditionalFormatting sqref="A290">
    <cfRule type="expression" dxfId="163" priority="423" stopIfTrue="1">
      <formula>$A290&lt;&gt;""</formula>
    </cfRule>
  </conditionalFormatting>
  <conditionalFormatting sqref="A291">
    <cfRule type="expression" dxfId="162" priority="422" stopIfTrue="1">
      <formula>$A291&lt;&gt;""</formula>
    </cfRule>
  </conditionalFormatting>
  <conditionalFormatting sqref="A300">
    <cfRule type="expression" dxfId="161" priority="394" stopIfTrue="1">
      <formula>$A300&lt;&gt;""</formula>
    </cfRule>
  </conditionalFormatting>
  <conditionalFormatting sqref="A301">
    <cfRule type="expression" dxfId="160" priority="393" stopIfTrue="1">
      <formula>$A301&lt;&gt;""</formula>
    </cfRule>
  </conditionalFormatting>
  <conditionalFormatting sqref="A302">
    <cfRule type="expression" dxfId="159" priority="392" stopIfTrue="1">
      <formula>$A302&lt;&gt;""</formula>
    </cfRule>
  </conditionalFormatting>
  <conditionalFormatting sqref="A303">
    <cfRule type="expression" dxfId="158" priority="391" stopIfTrue="1">
      <formula>$A303&lt;&gt;""</formula>
    </cfRule>
  </conditionalFormatting>
  <conditionalFormatting sqref="A304">
    <cfRule type="expression" dxfId="157" priority="390" stopIfTrue="1">
      <formula>$A304&lt;&gt;""</formula>
    </cfRule>
  </conditionalFormatting>
  <conditionalFormatting sqref="A305">
    <cfRule type="expression" dxfId="156" priority="389" stopIfTrue="1">
      <formula>$A305&lt;&gt;""</formula>
    </cfRule>
  </conditionalFormatting>
  <conditionalFormatting sqref="A306">
    <cfRule type="expression" dxfId="155" priority="388" stopIfTrue="1">
      <formula>$A306&lt;&gt;""</formula>
    </cfRule>
  </conditionalFormatting>
  <conditionalFormatting sqref="A307">
    <cfRule type="expression" dxfId="154" priority="387" stopIfTrue="1">
      <formula>$A307&lt;&gt;""</formula>
    </cfRule>
  </conditionalFormatting>
  <conditionalFormatting sqref="A308">
    <cfRule type="expression" dxfId="153" priority="386" stopIfTrue="1">
      <formula>$A308&lt;&gt;""</formula>
    </cfRule>
  </conditionalFormatting>
  <conditionalFormatting sqref="A309">
    <cfRule type="expression" dxfId="152" priority="385" stopIfTrue="1">
      <formula>$A309&lt;&gt;""</formula>
    </cfRule>
  </conditionalFormatting>
  <conditionalFormatting sqref="A310">
    <cfRule type="expression" dxfId="151" priority="384" stopIfTrue="1">
      <formula>$A310&lt;&gt;""</formula>
    </cfRule>
  </conditionalFormatting>
  <conditionalFormatting sqref="A319">
    <cfRule type="expression" dxfId="150" priority="353" stopIfTrue="1">
      <formula>$A319&lt;&gt;""</formula>
    </cfRule>
  </conditionalFormatting>
  <conditionalFormatting sqref="A320">
    <cfRule type="expression" dxfId="149" priority="352" stopIfTrue="1">
      <formula>$A320&lt;&gt;""</formula>
    </cfRule>
  </conditionalFormatting>
  <conditionalFormatting sqref="A321">
    <cfRule type="expression" dxfId="148" priority="351" stopIfTrue="1">
      <formula>$A321&lt;&gt;""</formula>
    </cfRule>
  </conditionalFormatting>
  <conditionalFormatting sqref="A322">
    <cfRule type="expression" dxfId="147" priority="350" stopIfTrue="1">
      <formula>$A322&lt;&gt;""</formula>
    </cfRule>
  </conditionalFormatting>
  <conditionalFormatting sqref="A323">
    <cfRule type="expression" dxfId="146" priority="349" stopIfTrue="1">
      <formula>$A323&lt;&gt;""</formula>
    </cfRule>
  </conditionalFormatting>
  <conditionalFormatting sqref="A324">
    <cfRule type="expression" dxfId="145" priority="348" stopIfTrue="1">
      <formula>$A324&lt;&gt;""</formula>
    </cfRule>
  </conditionalFormatting>
  <conditionalFormatting sqref="A325">
    <cfRule type="expression" dxfId="144" priority="347" stopIfTrue="1">
      <formula>$A325&lt;&gt;""</formula>
    </cfRule>
  </conditionalFormatting>
  <conditionalFormatting sqref="A326">
    <cfRule type="expression" dxfId="143" priority="346" stopIfTrue="1">
      <formula>$A326&lt;&gt;""</formula>
    </cfRule>
  </conditionalFormatting>
  <conditionalFormatting sqref="A327">
    <cfRule type="expression" dxfId="142" priority="345" stopIfTrue="1">
      <formula>$A327&lt;&gt;""</formula>
    </cfRule>
  </conditionalFormatting>
  <conditionalFormatting sqref="A283">
    <cfRule type="expression" dxfId="141" priority="315" stopIfTrue="1">
      <formula>$A283&lt;&gt;""</formula>
    </cfRule>
  </conditionalFormatting>
  <conditionalFormatting sqref="A292">
    <cfRule type="expression" dxfId="140" priority="314" stopIfTrue="1">
      <formula>$A292&lt;&gt;""</formula>
    </cfRule>
  </conditionalFormatting>
  <conditionalFormatting sqref="A293">
    <cfRule type="expression" dxfId="139" priority="313" stopIfTrue="1">
      <formula>$A293&lt;&gt;""</formula>
    </cfRule>
  </conditionalFormatting>
  <conditionalFormatting sqref="C283 G283:H283">
    <cfRule type="expression" dxfId="138" priority="312" stopIfTrue="1">
      <formula>#REF!&lt;&gt;""</formula>
    </cfRule>
  </conditionalFormatting>
  <conditionalFormatting sqref="A312">
    <cfRule type="expression" dxfId="137" priority="274" stopIfTrue="1">
      <formula>$A312&lt;&gt;""</formula>
    </cfRule>
  </conditionalFormatting>
  <conditionalFormatting sqref="A311">
    <cfRule type="expression" dxfId="136" priority="273" stopIfTrue="1">
      <formula>$A311&lt;&gt;""</formula>
    </cfRule>
  </conditionalFormatting>
  <conditionalFormatting sqref="A328">
    <cfRule type="expression" dxfId="135" priority="249" stopIfTrue="1">
      <formula>$A328&lt;&gt;""</formula>
    </cfRule>
  </conditionalFormatting>
  <conditionalFormatting sqref="A329">
    <cfRule type="expression" dxfId="134" priority="248" stopIfTrue="1">
      <formula>$A329&lt;&gt;""</formula>
    </cfRule>
  </conditionalFormatting>
  <conditionalFormatting sqref="A284">
    <cfRule type="expression" dxfId="133" priority="224" stopIfTrue="1">
      <formula>$A284&lt;&gt;""</formula>
    </cfRule>
  </conditionalFormatting>
  <conditionalFormatting sqref="A285">
    <cfRule type="expression" dxfId="132" priority="223" stopIfTrue="1">
      <formula>$A285&lt;&gt;""</formula>
    </cfRule>
  </conditionalFormatting>
  <conditionalFormatting sqref="A286">
    <cfRule type="expression" dxfId="131" priority="222" stopIfTrue="1">
      <formula>$A286&lt;&gt;""</formula>
    </cfRule>
  </conditionalFormatting>
  <conditionalFormatting sqref="G285:H285">
    <cfRule type="expression" dxfId="130" priority="220" stopIfTrue="1">
      <formula>#REF!&lt;&gt;""</formula>
    </cfRule>
  </conditionalFormatting>
  <conditionalFormatting sqref="C284:C285 G284:H284">
    <cfRule type="expression" dxfId="129" priority="221" stopIfTrue="1">
      <formula>#REF!&lt;&gt;""</formula>
    </cfRule>
  </conditionalFormatting>
  <conditionalFormatting sqref="H286">
    <cfRule type="expression" dxfId="128" priority="219" stopIfTrue="1">
      <formula>#REF!&lt;&gt;""</formula>
    </cfRule>
  </conditionalFormatting>
  <conditionalFormatting sqref="H287">
    <cfRule type="expression" dxfId="127" priority="218" stopIfTrue="1">
      <formula>#REF!&lt;&gt;""</formula>
    </cfRule>
  </conditionalFormatting>
  <conditionalFormatting sqref="C287">
    <cfRule type="expression" dxfId="126" priority="217" stopIfTrue="1">
      <formula>#REF!&lt;&gt;""</formula>
    </cfRule>
  </conditionalFormatting>
  <conditionalFormatting sqref="G286">
    <cfRule type="expression" dxfId="125" priority="216" stopIfTrue="1">
      <formula>#REF!&lt;&gt;""</formula>
    </cfRule>
  </conditionalFormatting>
  <conditionalFormatting sqref="G287">
    <cfRule type="expression" dxfId="124" priority="215" stopIfTrue="1">
      <formula>#REF!&lt;&gt;""</formula>
    </cfRule>
  </conditionalFormatting>
  <conditionalFormatting sqref="A294">
    <cfRule type="expression" dxfId="123" priority="204" stopIfTrue="1">
      <formula>$A294&lt;&gt;""</formula>
    </cfRule>
  </conditionalFormatting>
  <conditionalFormatting sqref="A295">
    <cfRule type="expression" dxfId="122" priority="203" stopIfTrue="1">
      <formula>$A295&lt;&gt;""</formula>
    </cfRule>
  </conditionalFormatting>
  <conditionalFormatting sqref="A296">
    <cfRule type="expression" dxfId="121" priority="202" stopIfTrue="1">
      <formula>$A296&lt;&gt;""</formula>
    </cfRule>
  </conditionalFormatting>
  <conditionalFormatting sqref="A297">
    <cfRule type="expression" dxfId="120" priority="201" stopIfTrue="1">
      <formula>$A297&lt;&gt;""</formula>
    </cfRule>
  </conditionalFormatting>
  <conditionalFormatting sqref="A288">
    <cfRule type="expression" dxfId="119" priority="200" stopIfTrue="1">
      <formula>$A288&lt;&gt;""</formula>
    </cfRule>
  </conditionalFormatting>
  <conditionalFormatting sqref="C290">
    <cfRule type="expression" dxfId="118" priority="199" stopIfTrue="1">
      <formula>$A255&lt;&gt;""</formula>
    </cfRule>
  </conditionalFormatting>
  <conditionalFormatting sqref="C291:C294 G291:H292 G294:H294">
    <cfRule type="expression" dxfId="117" priority="198" stopIfTrue="1">
      <formula>$A235&lt;&gt;""</formula>
    </cfRule>
  </conditionalFormatting>
  <conditionalFormatting sqref="C295 G295">
    <cfRule type="expression" dxfId="116" priority="197" stopIfTrue="1">
      <formula>$A210&lt;&gt;""</formula>
    </cfRule>
  </conditionalFormatting>
  <conditionalFormatting sqref="C289">
    <cfRule type="expression" dxfId="115" priority="196" stopIfTrue="1">
      <formula>$A289&lt;&gt;""</formula>
    </cfRule>
  </conditionalFormatting>
  <conditionalFormatting sqref="F289:H289">
    <cfRule type="expression" dxfId="114" priority="195" stopIfTrue="1">
      <formula>$A289&lt;&gt;""</formula>
    </cfRule>
  </conditionalFormatting>
  <conditionalFormatting sqref="H290">
    <cfRule type="expression" dxfId="113" priority="194" stopIfTrue="1">
      <formula>$A290&lt;&gt;""</formula>
    </cfRule>
  </conditionalFormatting>
  <conditionalFormatting sqref="G293:H293">
    <cfRule type="expression" dxfId="112" priority="193" stopIfTrue="1">
      <formula>$A237&lt;&gt;""</formula>
    </cfRule>
  </conditionalFormatting>
  <conditionalFormatting sqref="H295">
    <cfRule type="expression" dxfId="111" priority="192" stopIfTrue="1">
      <formula>$A295&lt;&gt;""</formula>
    </cfRule>
  </conditionalFormatting>
  <conditionalFormatting sqref="C296 G296">
    <cfRule type="expression" dxfId="110" priority="191" stopIfTrue="1">
      <formula>$A211&lt;&gt;""</formula>
    </cfRule>
  </conditionalFormatting>
  <conditionalFormatting sqref="H296">
    <cfRule type="expression" dxfId="109" priority="190" stopIfTrue="1">
      <formula>$A296&lt;&gt;""</formula>
    </cfRule>
  </conditionalFormatting>
  <conditionalFormatting sqref="A298">
    <cfRule type="expression" dxfId="108" priority="189" stopIfTrue="1">
      <formula>$A298&lt;&gt;""</formula>
    </cfRule>
  </conditionalFormatting>
  <conditionalFormatting sqref="A313">
    <cfRule type="expression" dxfId="107" priority="161" stopIfTrue="1">
      <formula>$A313&lt;&gt;""</formula>
    </cfRule>
  </conditionalFormatting>
  <conditionalFormatting sqref="A314">
    <cfRule type="expression" dxfId="106" priority="160" stopIfTrue="1">
      <formula>$A314&lt;&gt;""</formula>
    </cfRule>
  </conditionalFormatting>
  <conditionalFormatting sqref="A315">
    <cfRule type="expression" dxfId="105" priority="159" stopIfTrue="1">
      <formula>$A315&lt;&gt;""</formula>
    </cfRule>
  </conditionalFormatting>
  <conditionalFormatting sqref="A316">
    <cfRule type="expression" dxfId="104" priority="158" stopIfTrue="1">
      <formula>$A316&lt;&gt;""</formula>
    </cfRule>
  </conditionalFormatting>
  <conditionalFormatting sqref="A317">
    <cfRule type="expression" dxfId="103" priority="157" stopIfTrue="1">
      <formula>$A317&lt;&gt;""</formula>
    </cfRule>
  </conditionalFormatting>
  <conditionalFormatting sqref="A330">
    <cfRule type="expression" dxfId="102" priority="133" stopIfTrue="1">
      <formula>$A330&lt;&gt;""</formula>
    </cfRule>
  </conditionalFormatting>
  <conditionalFormatting sqref="A331">
    <cfRule type="expression" dxfId="101" priority="132" stopIfTrue="1">
      <formula>$A331&lt;&gt;""</formula>
    </cfRule>
  </conditionalFormatting>
  <conditionalFormatting sqref="A332">
    <cfRule type="expression" dxfId="100" priority="131" stopIfTrue="1">
      <formula>$A332&lt;&gt;""</formula>
    </cfRule>
  </conditionalFormatting>
  <conditionalFormatting sqref="A333">
    <cfRule type="expression" dxfId="99" priority="130" stopIfTrue="1">
      <formula>$A333&lt;&gt;""</formula>
    </cfRule>
  </conditionalFormatting>
  <conditionalFormatting sqref="G299:H299">
    <cfRule type="expression" dxfId="98" priority="99" stopIfTrue="1">
      <formula>$A243&lt;&gt;""</formula>
    </cfRule>
  </conditionalFormatting>
  <conditionalFormatting sqref="B313:C313">
    <cfRule type="expression" dxfId="97" priority="92" stopIfTrue="1">
      <formula>$A313&lt;&gt;""</formula>
    </cfRule>
  </conditionalFormatting>
  <conditionalFormatting sqref="C300 H300">
    <cfRule type="expression" dxfId="96" priority="97" stopIfTrue="1">
      <formula>#REF!&lt;&gt;""</formula>
    </cfRule>
  </conditionalFormatting>
  <conditionalFormatting sqref="C302">
    <cfRule type="expression" dxfId="95" priority="98" stopIfTrue="1">
      <formula>#REF!&lt;&gt;""</formula>
    </cfRule>
  </conditionalFormatting>
  <conditionalFormatting sqref="C316 G316">
    <cfRule type="expression" dxfId="94" priority="91" stopIfTrue="1">
      <formula>$A261&lt;&gt;""</formula>
    </cfRule>
  </conditionalFormatting>
  <conditionalFormatting sqref="F310:F312 F314:F315">
    <cfRule type="expression" dxfId="93" priority="96" stopIfTrue="1">
      <formula>$A349&lt;&gt;""</formula>
    </cfRule>
  </conditionalFormatting>
  <conditionalFormatting sqref="F317">
    <cfRule type="expression" dxfId="92" priority="93" stopIfTrue="1">
      <formula>$A353&lt;&gt;""</formula>
    </cfRule>
  </conditionalFormatting>
  <conditionalFormatting sqref="F313:G313">
    <cfRule type="expression" dxfId="91" priority="94" stopIfTrue="1">
      <formula>$A313&lt;&gt;""</formula>
    </cfRule>
  </conditionalFormatting>
  <conditionalFormatting sqref="G303:G309">
    <cfRule type="expression" dxfId="90" priority="95" stopIfTrue="1">
      <formula>$A346&lt;&gt;""</formula>
    </cfRule>
  </conditionalFormatting>
  <conditionalFormatting sqref="H301">
    <cfRule type="expression" dxfId="89" priority="90" stopIfTrue="1">
      <formula>#REF!&lt;&gt;""</formula>
    </cfRule>
  </conditionalFormatting>
  <conditionalFormatting sqref="H302">
    <cfRule type="expression" dxfId="88" priority="89" stopIfTrue="1">
      <formula>#REF!&lt;&gt;""</formula>
    </cfRule>
  </conditionalFormatting>
  <conditionalFormatting sqref="H303">
    <cfRule type="expression" dxfId="87" priority="88" stopIfTrue="1">
      <formula>#REF!&lt;&gt;""</formula>
    </cfRule>
  </conditionalFormatting>
  <conditionalFormatting sqref="H304">
    <cfRule type="expression" dxfId="86" priority="87" stopIfTrue="1">
      <formula>#REF!&lt;&gt;""</formula>
    </cfRule>
  </conditionalFormatting>
  <conditionalFormatting sqref="H305">
    <cfRule type="expression" dxfId="85" priority="86" stopIfTrue="1">
      <formula>#REF!&lt;&gt;""</formula>
    </cfRule>
  </conditionalFormatting>
  <conditionalFormatting sqref="H306">
    <cfRule type="expression" dxfId="84" priority="85" stopIfTrue="1">
      <formula>#REF!&lt;&gt;""</formula>
    </cfRule>
  </conditionalFormatting>
  <conditionalFormatting sqref="H307">
    <cfRule type="expression" dxfId="83" priority="84" stopIfTrue="1">
      <formula>#REF!&lt;&gt;""</formula>
    </cfRule>
  </conditionalFormatting>
  <conditionalFormatting sqref="H308">
    <cfRule type="expression" dxfId="82" priority="83" stopIfTrue="1">
      <formula>#REF!&lt;&gt;""</formula>
    </cfRule>
  </conditionalFormatting>
  <conditionalFormatting sqref="H309">
    <cfRule type="expression" dxfId="81" priority="82" stopIfTrue="1">
      <formula>#REF!&lt;&gt;""</formula>
    </cfRule>
  </conditionalFormatting>
  <conditionalFormatting sqref="H310">
    <cfRule type="expression" dxfId="80" priority="81" stopIfTrue="1">
      <formula>#REF!&lt;&gt;""</formula>
    </cfRule>
  </conditionalFormatting>
  <conditionalFormatting sqref="H311">
    <cfRule type="expression" dxfId="79" priority="80" stopIfTrue="1">
      <formula>#REF!&lt;&gt;""</formula>
    </cfRule>
  </conditionalFormatting>
  <conditionalFormatting sqref="H312">
    <cfRule type="expression" dxfId="78" priority="79" stopIfTrue="1">
      <formula>#REF!&lt;&gt;""</formula>
    </cfRule>
  </conditionalFormatting>
  <conditionalFormatting sqref="H313">
    <cfRule type="expression" dxfId="77" priority="78" stopIfTrue="1">
      <formula>#REF!&lt;&gt;""</formula>
    </cfRule>
  </conditionalFormatting>
  <conditionalFormatting sqref="H314">
    <cfRule type="expression" dxfId="76" priority="77" stopIfTrue="1">
      <formula>#REF!&lt;&gt;""</formula>
    </cfRule>
  </conditionalFormatting>
  <conditionalFormatting sqref="H315">
    <cfRule type="expression" dxfId="75" priority="76" stopIfTrue="1">
      <formula>#REF!&lt;&gt;""</formula>
    </cfRule>
  </conditionalFormatting>
  <conditionalFormatting sqref="H316">
    <cfRule type="expression" dxfId="74" priority="75" stopIfTrue="1">
      <formula>#REF!&lt;&gt;""</formula>
    </cfRule>
  </conditionalFormatting>
  <conditionalFormatting sqref="H317">
    <cfRule type="expression" dxfId="73" priority="74" stopIfTrue="1">
      <formula>#REF!&lt;&gt;""</formula>
    </cfRule>
  </conditionalFormatting>
  <conditionalFormatting sqref="G318">
    <cfRule type="expression" dxfId="72" priority="73" stopIfTrue="1">
      <formula>$A264&lt;&gt;""</formula>
    </cfRule>
  </conditionalFormatting>
  <conditionalFormatting sqref="H318">
    <cfRule type="expression" dxfId="71" priority="72" stopIfTrue="1">
      <formula>#REF!&lt;&gt;""</formula>
    </cfRule>
  </conditionalFormatting>
  <conditionalFormatting sqref="A318">
    <cfRule type="expression" dxfId="70" priority="71" stopIfTrue="1">
      <formula>$A318&lt;&gt;""</formula>
    </cfRule>
  </conditionalFormatting>
  <conditionalFormatting sqref="B332:C332">
    <cfRule type="expression" dxfId="69" priority="64" stopIfTrue="1">
      <formula>$A332&lt;&gt;""</formula>
    </cfRule>
  </conditionalFormatting>
  <conditionalFormatting sqref="H319">
    <cfRule type="expression" dxfId="68" priority="69" stopIfTrue="1">
      <formula>#REF!&lt;&gt;""</formula>
    </cfRule>
  </conditionalFormatting>
  <conditionalFormatting sqref="C321">
    <cfRule type="expression" dxfId="67" priority="70" stopIfTrue="1">
      <formula>#REF!&lt;&gt;""</formula>
    </cfRule>
  </conditionalFormatting>
  <conditionalFormatting sqref="F329:F331 F333:F334">
    <cfRule type="expression" dxfId="66" priority="68" stopIfTrue="1">
      <formula>$A369&lt;&gt;""</formula>
    </cfRule>
  </conditionalFormatting>
  <conditionalFormatting sqref="G332">
    <cfRule type="expression" dxfId="65" priority="66" stopIfTrue="1">
      <formula>$A332&lt;&gt;""</formula>
    </cfRule>
  </conditionalFormatting>
  <conditionalFormatting sqref="G322:G328">
    <cfRule type="expression" dxfId="64" priority="67" stopIfTrue="1">
      <formula>$A366&lt;&gt;""</formula>
    </cfRule>
  </conditionalFormatting>
  <conditionalFormatting sqref="H326">
    <cfRule type="expression" dxfId="63" priority="65" stopIfTrue="1">
      <formula>#REF!&lt;&gt;""</formula>
    </cfRule>
  </conditionalFormatting>
  <conditionalFormatting sqref="H334">
    <cfRule type="expression" dxfId="62" priority="63" stopIfTrue="1">
      <formula>#REF!&lt;&gt;""</formula>
    </cfRule>
  </conditionalFormatting>
  <conditionalFormatting sqref="C319">
    <cfRule type="expression" dxfId="61" priority="62" stopIfTrue="1">
      <formula>#REF!&lt;&gt;""</formula>
    </cfRule>
  </conditionalFormatting>
  <conditionalFormatting sqref="C320">
    <cfRule type="expression" dxfId="60" priority="61" stopIfTrue="1">
      <formula>#REF!&lt;&gt;""</formula>
    </cfRule>
  </conditionalFormatting>
  <conditionalFormatting sqref="H320">
    <cfRule type="expression" dxfId="59" priority="60" stopIfTrue="1">
      <formula>#REF!&lt;&gt;""</formula>
    </cfRule>
  </conditionalFormatting>
  <conditionalFormatting sqref="H321">
    <cfRule type="expression" dxfId="58" priority="59" stopIfTrue="1">
      <formula>#REF!&lt;&gt;""</formula>
    </cfRule>
  </conditionalFormatting>
  <conditionalFormatting sqref="H322">
    <cfRule type="expression" dxfId="57" priority="58" stopIfTrue="1">
      <formula>#REF!&lt;&gt;""</formula>
    </cfRule>
  </conditionalFormatting>
  <conditionalFormatting sqref="H323">
    <cfRule type="expression" dxfId="56" priority="57" stopIfTrue="1">
      <formula>#REF!&lt;&gt;""</formula>
    </cfRule>
  </conditionalFormatting>
  <conditionalFormatting sqref="H324">
    <cfRule type="expression" dxfId="55" priority="56" stopIfTrue="1">
      <formula>#REF!&lt;&gt;""</formula>
    </cfRule>
  </conditionalFormatting>
  <conditionalFormatting sqref="H325">
    <cfRule type="expression" dxfId="54" priority="55" stopIfTrue="1">
      <formula>#REF!&lt;&gt;""</formula>
    </cfRule>
  </conditionalFormatting>
  <conditionalFormatting sqref="H327:H328">
    <cfRule type="expression" dxfId="53" priority="54" stopIfTrue="1">
      <formula>#REF!&lt;&gt;""</formula>
    </cfRule>
  </conditionalFormatting>
  <conditionalFormatting sqref="H329">
    <cfRule type="expression" dxfId="52" priority="53" stopIfTrue="1">
      <formula>#REF!&lt;&gt;""</formula>
    </cfRule>
  </conditionalFormatting>
  <conditionalFormatting sqref="H330">
    <cfRule type="expression" dxfId="51" priority="52" stopIfTrue="1">
      <formula>#REF!&lt;&gt;""</formula>
    </cfRule>
  </conditionalFormatting>
  <conditionalFormatting sqref="H331">
    <cfRule type="expression" dxfId="50" priority="51" stopIfTrue="1">
      <formula>#REF!&lt;&gt;""</formula>
    </cfRule>
  </conditionalFormatting>
  <conditionalFormatting sqref="H332">
    <cfRule type="expression" dxfId="49" priority="50" stopIfTrue="1">
      <formula>#REF!&lt;&gt;""</formula>
    </cfRule>
  </conditionalFormatting>
  <conditionalFormatting sqref="H333">
    <cfRule type="expression" dxfId="48" priority="49" stopIfTrue="1">
      <formula>#REF!&lt;&gt;""</formula>
    </cfRule>
  </conditionalFormatting>
  <conditionalFormatting sqref="E335:H335 B335:C335">
    <cfRule type="expression" dxfId="47" priority="48" stopIfTrue="1">
      <formula>$A335&lt;&gt;""</formula>
    </cfRule>
  </conditionalFormatting>
  <conditionalFormatting sqref="A334">
    <cfRule type="expression" dxfId="46" priority="47" stopIfTrue="1">
      <formula>$A334&lt;&gt;""</formula>
    </cfRule>
  </conditionalFormatting>
  <conditionalFormatting sqref="A335">
    <cfRule type="expression" dxfId="45" priority="46" stopIfTrue="1">
      <formula>$A335&lt;&gt;""</formula>
    </cfRule>
  </conditionalFormatting>
  <conditionalFormatting sqref="B349:C349">
    <cfRule type="expression" dxfId="44" priority="39" stopIfTrue="1">
      <formula>$A349&lt;&gt;""</formula>
    </cfRule>
  </conditionalFormatting>
  <conditionalFormatting sqref="C338">
    <cfRule type="expression" dxfId="43" priority="45" stopIfTrue="1">
      <formula>#REF!&lt;&gt;""</formula>
    </cfRule>
  </conditionalFormatting>
  <conditionalFormatting sqref="C352 G352">
    <cfRule type="expression" dxfId="42" priority="38" stopIfTrue="1">
      <formula>$A298&lt;&gt;""</formula>
    </cfRule>
  </conditionalFormatting>
  <conditionalFormatting sqref="F350:F351">
    <cfRule type="expression" dxfId="41" priority="44" stopIfTrue="1">
      <formula>$A390&lt;&gt;""</formula>
    </cfRule>
  </conditionalFormatting>
  <conditionalFormatting sqref="F349:G349">
    <cfRule type="expression" dxfId="40" priority="42" stopIfTrue="1">
      <formula>$A349&lt;&gt;""</formula>
    </cfRule>
  </conditionalFormatting>
  <conditionalFormatting sqref="G339:G345">
    <cfRule type="expression" dxfId="39" priority="43" stopIfTrue="1">
      <formula>$A383&lt;&gt;""</formula>
    </cfRule>
  </conditionalFormatting>
  <conditionalFormatting sqref="H337">
    <cfRule type="expression" dxfId="38" priority="41" stopIfTrue="1">
      <formula>#REF!&lt;&gt;""</formula>
    </cfRule>
  </conditionalFormatting>
  <conditionalFormatting sqref="H344">
    <cfRule type="expression" dxfId="37" priority="40" stopIfTrue="1">
      <formula>#REF!&lt;&gt;""</formula>
    </cfRule>
  </conditionalFormatting>
  <conditionalFormatting sqref="C336">
    <cfRule type="expression" dxfId="36" priority="37" stopIfTrue="1">
      <formula>#REF!&lt;&gt;""</formula>
    </cfRule>
  </conditionalFormatting>
  <conditionalFormatting sqref="H336">
    <cfRule type="expression" dxfId="35" priority="36" stopIfTrue="1">
      <formula>#REF!&lt;&gt;""</formula>
    </cfRule>
  </conditionalFormatting>
  <conditionalFormatting sqref="H338">
    <cfRule type="expression" dxfId="34" priority="35" stopIfTrue="1">
      <formula>#REF!&lt;&gt;""</formula>
    </cfRule>
  </conditionalFormatting>
  <conditionalFormatting sqref="H339">
    <cfRule type="expression" dxfId="33" priority="34" stopIfTrue="1">
      <formula>#REF!&lt;&gt;""</formula>
    </cfRule>
  </conditionalFormatting>
  <conditionalFormatting sqref="H340">
    <cfRule type="expression" dxfId="32" priority="33" stopIfTrue="1">
      <formula>#REF!&lt;&gt;""</formula>
    </cfRule>
  </conditionalFormatting>
  <conditionalFormatting sqref="H341">
    <cfRule type="expression" dxfId="31" priority="32" stopIfTrue="1">
      <formula>#REF!&lt;&gt;""</formula>
    </cfRule>
  </conditionalFormatting>
  <conditionalFormatting sqref="H342">
    <cfRule type="expression" dxfId="30" priority="31" stopIfTrue="1">
      <formula>#REF!&lt;&gt;""</formula>
    </cfRule>
  </conditionalFormatting>
  <conditionalFormatting sqref="H343">
    <cfRule type="expression" dxfId="29" priority="30" stopIfTrue="1">
      <formula>#REF!&lt;&gt;""</formula>
    </cfRule>
  </conditionalFormatting>
  <conditionalFormatting sqref="H345">
    <cfRule type="expression" dxfId="28" priority="29" stopIfTrue="1">
      <formula>#REF!&lt;&gt;""</formula>
    </cfRule>
  </conditionalFormatting>
  <conditionalFormatting sqref="F346">
    <cfRule type="expression" dxfId="27" priority="28" stopIfTrue="1">
      <formula>$A386&lt;&gt;""</formula>
    </cfRule>
  </conditionalFormatting>
  <conditionalFormatting sqref="H346">
    <cfRule type="expression" dxfId="26" priority="27" stopIfTrue="1">
      <formula>#REF!&lt;&gt;""</formula>
    </cfRule>
  </conditionalFormatting>
  <conditionalFormatting sqref="F347">
    <cfRule type="expression" dxfId="25" priority="26" stopIfTrue="1">
      <formula>$A387&lt;&gt;""</formula>
    </cfRule>
  </conditionalFormatting>
  <conditionalFormatting sqref="H347">
    <cfRule type="expression" dxfId="24" priority="25" stopIfTrue="1">
      <formula>#REF!&lt;&gt;""</formula>
    </cfRule>
  </conditionalFormatting>
  <conditionalFormatting sqref="F348">
    <cfRule type="expression" dxfId="23" priority="24" stopIfTrue="1">
      <formula>$A388&lt;&gt;""</formula>
    </cfRule>
  </conditionalFormatting>
  <conditionalFormatting sqref="H348">
    <cfRule type="expression" dxfId="22" priority="23" stopIfTrue="1">
      <formula>#REF!&lt;&gt;""</formula>
    </cfRule>
  </conditionalFormatting>
  <conditionalFormatting sqref="H349">
    <cfRule type="expression" dxfId="21" priority="22" stopIfTrue="1">
      <formula>#REF!&lt;&gt;""</formula>
    </cfRule>
  </conditionalFormatting>
  <conditionalFormatting sqref="H350">
    <cfRule type="expression" dxfId="20" priority="21" stopIfTrue="1">
      <formula>#REF!&lt;&gt;""</formula>
    </cfRule>
  </conditionalFormatting>
  <conditionalFormatting sqref="H351">
    <cfRule type="expression" dxfId="19" priority="20" stopIfTrue="1">
      <formula>#REF!&lt;&gt;""</formula>
    </cfRule>
  </conditionalFormatting>
  <conditionalFormatting sqref="H352">
    <cfRule type="expression" dxfId="18" priority="19" stopIfTrue="1">
      <formula>#REF!&lt;&gt;""</formula>
    </cfRule>
  </conditionalFormatting>
  <conditionalFormatting sqref="C288 G288:H288">
    <cfRule type="expression" dxfId="17" priority="18" stopIfTrue="1">
      <formula>$A278&lt;&gt;""</formula>
    </cfRule>
  </conditionalFormatting>
  <conditionalFormatting sqref="G272:H272">
    <cfRule type="expression" dxfId="16" priority="16" stopIfTrue="1">
      <formula>$A263&lt;&gt;""</formula>
    </cfRule>
  </conditionalFormatting>
  <conditionalFormatting sqref="C270:C272">
    <cfRule type="expression" dxfId="15" priority="17" stopIfTrue="1">
      <formula>#REF!&lt;&gt;""</formula>
    </cfRule>
  </conditionalFormatting>
  <conditionalFormatting sqref="G269:H271">
    <cfRule type="expression" dxfId="14" priority="15" stopIfTrue="1">
      <formula>#REF!&lt;&gt;""</formula>
    </cfRule>
  </conditionalFormatting>
  <conditionalFormatting sqref="G273:H273">
    <cfRule type="expression" dxfId="13" priority="14" stopIfTrue="1">
      <formula>#REF!&lt;&gt;""</formula>
    </cfRule>
  </conditionalFormatting>
  <conditionalFormatting sqref="H264">
    <cfRule type="expression" dxfId="12" priority="13" stopIfTrue="1">
      <formula>#REF!&lt;&gt;""</formula>
    </cfRule>
  </conditionalFormatting>
  <conditionalFormatting sqref="G265:H265">
    <cfRule type="expression" dxfId="11" priority="12" stopIfTrue="1">
      <formula>#REF!&lt;&gt;""</formula>
    </cfRule>
  </conditionalFormatting>
  <conditionalFormatting sqref="G260">
    <cfRule type="expression" dxfId="10" priority="10" stopIfTrue="1">
      <formula>$A252&lt;&gt;""</formula>
    </cfRule>
  </conditionalFormatting>
  <conditionalFormatting sqref="C258:C260">
    <cfRule type="expression" dxfId="9" priority="11" stopIfTrue="1">
      <formula>#REF!&lt;&gt;""</formula>
    </cfRule>
  </conditionalFormatting>
  <conditionalFormatting sqref="G258:H259">
    <cfRule type="expression" dxfId="8" priority="9" stopIfTrue="1">
      <formula>#REF!&lt;&gt;""</formula>
    </cfRule>
  </conditionalFormatting>
  <conditionalFormatting sqref="C262:C263">
    <cfRule type="expression" dxfId="7" priority="8" stopIfTrue="1">
      <formula>#REF!&lt;&gt;""</formula>
    </cfRule>
  </conditionalFormatting>
  <conditionalFormatting sqref="G262:H263 G261">
    <cfRule type="expression" dxfId="6" priority="7" stopIfTrue="1">
      <formula>#REF!&lt;&gt;""</formula>
    </cfRule>
  </conditionalFormatting>
  <conditionalFormatting sqref="H260">
    <cfRule type="expression" dxfId="5" priority="6" stopIfTrue="1">
      <formula>#REF!&lt;&gt;""</formula>
    </cfRule>
  </conditionalFormatting>
  <conditionalFormatting sqref="H261">
    <cfRule type="expression" dxfId="4" priority="5" stopIfTrue="1">
      <formula>#REF!&lt;&gt;""</formula>
    </cfRule>
  </conditionalFormatting>
  <conditionalFormatting sqref="H239">
    <cfRule type="expression" dxfId="3" priority="4" stopIfTrue="1">
      <formula>$A243&lt;&gt;""</formula>
    </cfRule>
  </conditionalFormatting>
  <conditionalFormatting sqref="C242:C243">
    <cfRule type="expression" dxfId="2" priority="3" stopIfTrue="1">
      <formula>#REF!&lt;&gt;""</formula>
    </cfRule>
  </conditionalFormatting>
  <conditionalFormatting sqref="G243:H243">
    <cfRule type="expression" dxfId="1" priority="2" stopIfTrue="1">
      <formula>#REF!&lt;&gt;""</formula>
    </cfRule>
  </conditionalFormatting>
  <conditionalFormatting sqref="H242">
    <cfRule type="expression" dxfId="0" priority="1" stopIfTrue="1">
      <formula>$A246&lt;&gt;""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1027</v>
      </c>
      <c r="B1" s="2"/>
      <c r="C1" s="2" t="s">
        <v>336</v>
      </c>
      <c r="D1" s="2" t="s">
        <v>1194</v>
      </c>
      <c r="E1" s="2" t="s">
        <v>1195</v>
      </c>
      <c r="F1" s="2" t="s">
        <v>315</v>
      </c>
      <c r="G1" s="2" t="s">
        <v>1196</v>
      </c>
      <c r="H1" s="2"/>
      <c r="I1" s="2" t="s">
        <v>315</v>
      </c>
      <c r="J1" s="2" t="s">
        <v>1197</v>
      </c>
      <c r="K1" s="2"/>
      <c r="L1" s="2"/>
      <c r="M1" s="2"/>
      <c r="N1" s="2"/>
    </row>
    <row r="2" spans="1:14">
      <c r="A2" t="s">
        <v>1198</v>
      </c>
      <c r="C2" t="s">
        <v>339</v>
      </c>
      <c r="D2" t="s">
        <v>1199</v>
      </c>
      <c r="E2">
        <v>1</v>
      </c>
      <c r="F2" t="s">
        <v>319</v>
      </c>
      <c r="G2" t="s">
        <v>1200</v>
      </c>
      <c r="I2" t="s">
        <v>317</v>
      </c>
      <c r="J2" t="s">
        <v>1201</v>
      </c>
    </row>
    <row r="3" spans="1:14">
      <c r="A3" t="s">
        <v>1033</v>
      </c>
      <c r="C3" t="s">
        <v>341</v>
      </c>
      <c r="D3" t="s">
        <v>1202</v>
      </c>
      <c r="E3">
        <v>1</v>
      </c>
      <c r="F3" t="s">
        <v>319</v>
      </c>
      <c r="G3" t="s">
        <v>1200</v>
      </c>
      <c r="I3" t="s">
        <v>319</v>
      </c>
      <c r="J3" t="s">
        <v>320</v>
      </c>
    </row>
    <row r="4" spans="1:14">
      <c r="A4" t="s">
        <v>1098</v>
      </c>
      <c r="C4" t="s">
        <v>343</v>
      </c>
      <c r="D4" t="s">
        <v>1203</v>
      </c>
      <c r="E4">
        <v>1</v>
      </c>
      <c r="F4" t="s">
        <v>319</v>
      </c>
      <c r="G4" t="s">
        <v>1200</v>
      </c>
      <c r="I4" t="s">
        <v>321</v>
      </c>
      <c r="J4" t="s">
        <v>322</v>
      </c>
    </row>
    <row r="5" spans="1:14">
      <c r="A5" t="s">
        <v>1053</v>
      </c>
      <c r="C5" t="s">
        <v>345</v>
      </c>
      <c r="D5" t="s">
        <v>1204</v>
      </c>
      <c r="E5">
        <v>1</v>
      </c>
      <c r="F5" t="s">
        <v>319</v>
      </c>
      <c r="G5" t="s">
        <v>1200</v>
      </c>
      <c r="I5" t="s">
        <v>323</v>
      </c>
      <c r="J5" t="s">
        <v>324</v>
      </c>
    </row>
    <row r="6" spans="1:14">
      <c r="A6" t="s">
        <v>1205</v>
      </c>
      <c r="C6" t="s">
        <v>347</v>
      </c>
      <c r="D6" t="s">
        <v>1206</v>
      </c>
      <c r="E6">
        <v>1</v>
      </c>
      <c r="F6" t="s">
        <v>319</v>
      </c>
      <c r="G6" t="s">
        <v>1200</v>
      </c>
      <c r="I6" t="s">
        <v>325</v>
      </c>
      <c r="J6" t="s">
        <v>1207</v>
      </c>
    </row>
    <row r="7" spans="1:14">
      <c r="A7" t="s">
        <v>1208</v>
      </c>
      <c r="C7" t="s">
        <v>349</v>
      </c>
      <c r="D7" t="s">
        <v>1209</v>
      </c>
      <c r="E7">
        <v>2</v>
      </c>
      <c r="F7" t="s">
        <v>321</v>
      </c>
      <c r="G7" t="s">
        <v>1210</v>
      </c>
    </row>
    <row r="8" spans="1:14">
      <c r="A8" t="s">
        <v>1062</v>
      </c>
      <c r="C8" t="s">
        <v>351</v>
      </c>
      <c r="D8" t="s">
        <v>1211</v>
      </c>
      <c r="E8">
        <v>3</v>
      </c>
      <c r="F8" t="s">
        <v>321</v>
      </c>
      <c r="G8" t="s">
        <v>1212</v>
      </c>
    </row>
    <row r="9" spans="1:14">
      <c r="A9" t="s">
        <v>1213</v>
      </c>
      <c r="C9" t="s">
        <v>353</v>
      </c>
      <c r="D9" t="s">
        <v>1214</v>
      </c>
      <c r="E9">
        <v>3</v>
      </c>
      <c r="F9" t="s">
        <v>321</v>
      </c>
      <c r="G9" t="s">
        <v>1215</v>
      </c>
    </row>
    <row r="10" spans="1:14">
      <c r="A10" t="s">
        <v>1137</v>
      </c>
      <c r="C10" t="s">
        <v>355</v>
      </c>
      <c r="D10" t="s">
        <v>1216</v>
      </c>
      <c r="E10">
        <v>4</v>
      </c>
      <c r="F10" t="s">
        <v>321</v>
      </c>
      <c r="G10" t="s">
        <v>1217</v>
      </c>
    </row>
    <row r="11" spans="1:14">
      <c r="A11" t="s">
        <v>1139</v>
      </c>
      <c r="C11" t="s">
        <v>356</v>
      </c>
      <c r="D11" t="s">
        <v>1218</v>
      </c>
      <c r="E11">
        <v>4</v>
      </c>
      <c r="F11" t="s">
        <v>317</v>
      </c>
      <c r="G11" t="s">
        <v>1217</v>
      </c>
    </row>
    <row r="12" spans="1:14">
      <c r="A12" t="s">
        <v>1100</v>
      </c>
      <c r="C12" t="s">
        <v>358</v>
      </c>
      <c r="D12" t="s">
        <v>1219</v>
      </c>
      <c r="E12">
        <v>4</v>
      </c>
      <c r="F12" t="s">
        <v>317</v>
      </c>
      <c r="G12" t="s">
        <v>1217</v>
      </c>
    </row>
    <row r="13" spans="1:14">
      <c r="A13" t="s">
        <v>1141</v>
      </c>
      <c r="C13" t="s">
        <v>360</v>
      </c>
      <c r="D13" t="s">
        <v>1220</v>
      </c>
      <c r="E13">
        <v>4</v>
      </c>
      <c r="F13" t="s">
        <v>325</v>
      </c>
      <c r="G13" t="s">
        <v>1217</v>
      </c>
    </row>
    <row r="14" spans="1:14">
      <c r="A14" t="s">
        <v>1035</v>
      </c>
      <c r="C14" t="s">
        <v>362</v>
      </c>
      <c r="D14" t="s">
        <v>1221</v>
      </c>
      <c r="E14">
        <v>4</v>
      </c>
      <c r="F14" t="s">
        <v>321</v>
      </c>
      <c r="G14" t="s">
        <v>1217</v>
      </c>
    </row>
    <row r="15" spans="1:14">
      <c r="A15" t="s">
        <v>1037</v>
      </c>
      <c r="C15" t="s">
        <v>364</v>
      </c>
    </row>
    <row r="16" spans="1:14">
      <c r="A16" t="s">
        <v>1102</v>
      </c>
      <c r="C16" t="s">
        <v>365</v>
      </c>
    </row>
    <row r="17" spans="1:3">
      <c r="A17" t="s">
        <v>1064</v>
      </c>
      <c r="C17" t="s">
        <v>366</v>
      </c>
    </row>
    <row r="18" spans="1:3">
      <c r="A18" t="s">
        <v>1104</v>
      </c>
      <c r="C18" t="s">
        <v>367</v>
      </c>
    </row>
    <row r="19" spans="1:3">
      <c r="A19" t="s">
        <v>1106</v>
      </c>
      <c r="C19" t="s">
        <v>368</v>
      </c>
    </row>
    <row r="20" spans="1:3">
      <c r="A20" t="s">
        <v>1143</v>
      </c>
      <c r="C20" t="s">
        <v>1222</v>
      </c>
    </row>
    <row r="21" spans="1:3">
      <c r="A21" t="s">
        <v>1223</v>
      </c>
      <c r="C21" t="s">
        <v>1224</v>
      </c>
    </row>
    <row r="22" spans="1:3">
      <c r="A22" t="s">
        <v>1225</v>
      </c>
      <c r="C22" t="s">
        <v>1226</v>
      </c>
    </row>
    <row r="23" spans="1:3">
      <c r="A23" t="s">
        <v>1145</v>
      </c>
      <c r="C23" t="s">
        <v>1227</v>
      </c>
    </row>
    <row r="24" spans="1:3">
      <c r="A24" t="s">
        <v>1228</v>
      </c>
      <c r="C24" t="s">
        <v>1229</v>
      </c>
    </row>
    <row r="25" spans="1:3">
      <c r="A25" t="s">
        <v>1147</v>
      </c>
      <c r="C25" t="s">
        <v>1230</v>
      </c>
    </row>
    <row r="26" spans="1:3">
      <c r="A26" t="s">
        <v>1108</v>
      </c>
      <c r="C26" t="s">
        <v>1231</v>
      </c>
    </row>
    <row r="27" spans="1:3">
      <c r="A27" t="s">
        <v>1049</v>
      </c>
      <c r="C27" t="s">
        <v>1232</v>
      </c>
    </row>
    <row r="28" spans="1:3">
      <c r="A28" t="s">
        <v>1068</v>
      </c>
    </row>
    <row r="29" spans="1:3">
      <c r="A29" t="s">
        <v>1070</v>
      </c>
    </row>
    <row r="30" spans="1:3">
      <c r="A30" t="s">
        <v>1149</v>
      </c>
    </row>
    <row r="31" spans="1:3">
      <c r="A31" t="s">
        <v>1110</v>
      </c>
    </row>
    <row r="32" spans="1:3">
      <c r="A32" t="s">
        <v>1151</v>
      </c>
    </row>
    <row r="33" spans="1:1">
      <c r="A33" t="s">
        <v>1074</v>
      </c>
    </row>
    <row r="34" spans="1:1">
      <c r="A34" t="s">
        <v>1153</v>
      </c>
    </row>
    <row r="35" spans="1:1">
      <c r="A35" t="s">
        <v>1173</v>
      </c>
    </row>
    <row r="36" spans="1:1">
      <c r="A36" t="s">
        <v>1076</v>
      </c>
    </row>
    <row r="37" spans="1:1">
      <c r="A37" t="s">
        <v>1155</v>
      </c>
    </row>
    <row r="38" spans="1:1">
      <c r="A38" t="s">
        <v>1233</v>
      </c>
    </row>
    <row r="39" spans="1:1">
      <c r="A39" t="s">
        <v>1157</v>
      </c>
    </row>
    <row r="40" spans="1:1">
      <c r="A40" t="s">
        <v>1191</v>
      </c>
    </row>
    <row r="41" spans="1:1">
      <c r="A41" t="s">
        <v>1051</v>
      </c>
    </row>
    <row r="42" spans="1:1">
      <c r="A42" t="s">
        <v>1114</v>
      </c>
    </row>
    <row r="43" spans="1:1">
      <c r="A43" t="s">
        <v>1234</v>
      </c>
    </row>
    <row r="44" spans="1:1">
      <c r="A44" t="s">
        <v>1235</v>
      </c>
    </row>
    <row r="45" spans="1:1">
      <c r="A45" t="s">
        <v>1236</v>
      </c>
    </row>
    <row r="46" spans="1:1">
      <c r="A46" t="s">
        <v>1159</v>
      </c>
    </row>
    <row r="47" spans="1:1">
      <c r="A47" t="s">
        <v>1078</v>
      </c>
    </row>
    <row r="48" spans="1:1">
      <c r="A48" t="s">
        <v>1118</v>
      </c>
    </row>
    <row r="49" spans="1:1">
      <c r="A49" t="s">
        <v>1116</v>
      </c>
    </row>
    <row r="50" spans="1:1">
      <c r="A50" t="s">
        <v>1193</v>
      </c>
    </row>
    <row r="51" spans="1:1">
      <c r="A51" t="s">
        <v>1161</v>
      </c>
    </row>
    <row r="52" spans="1:1">
      <c r="A52" t="s">
        <v>1080</v>
      </c>
    </row>
    <row r="53" spans="1:1">
      <c r="A53" t="s">
        <v>1237</v>
      </c>
    </row>
    <row r="54" spans="1:1">
      <c r="A54" t="s">
        <v>1163</v>
      </c>
    </row>
    <row r="55" spans="1:1">
      <c r="A55" t="s">
        <v>1238</v>
      </c>
    </row>
    <row r="56" spans="1:1">
      <c r="A56" t="s">
        <v>1084</v>
      </c>
    </row>
    <row r="57" spans="1:1">
      <c r="A57" t="s">
        <v>1239</v>
      </c>
    </row>
    <row r="58" spans="1:1">
      <c r="A58" t="s">
        <v>1189</v>
      </c>
    </row>
    <row r="59" spans="1:1">
      <c r="A59" t="s">
        <v>1240</v>
      </c>
    </row>
    <row r="60" spans="1:1">
      <c r="A60" t="s">
        <v>1165</v>
      </c>
    </row>
    <row r="61" spans="1:1">
      <c r="A61" t="s">
        <v>1241</v>
      </c>
    </row>
    <row r="62" spans="1:1">
      <c r="A62" t="s">
        <v>1167</v>
      </c>
    </row>
    <row r="63" spans="1:1">
      <c r="A63" t="s">
        <v>1242</v>
      </c>
    </row>
    <row r="64" spans="1:1">
      <c r="A64" t="s">
        <v>1086</v>
      </c>
    </row>
    <row r="65" spans="1:1">
      <c r="A65" t="s">
        <v>1169</v>
      </c>
    </row>
    <row r="66" spans="1:1">
      <c r="A66" t="s">
        <v>1121</v>
      </c>
    </row>
    <row r="67" spans="1:1">
      <c r="A67" t="s">
        <v>1243</v>
      </c>
    </row>
    <row r="68" spans="1:1">
      <c r="A68" t="s">
        <v>1171</v>
      </c>
    </row>
    <row r="69" spans="1:1">
      <c r="A69" t="s">
        <v>1244</v>
      </c>
    </row>
    <row r="70" spans="1:1">
      <c r="A70" t="s">
        <v>1245</v>
      </c>
    </row>
    <row r="71" spans="1:1">
      <c r="A71" t="s">
        <v>1045</v>
      </c>
    </row>
    <row r="72" spans="1:1">
      <c r="A72" t="s">
        <v>1088</v>
      </c>
    </row>
    <row r="73" spans="1:1">
      <c r="A73" t="s">
        <v>1246</v>
      </c>
    </row>
    <row r="74" spans="1:1">
      <c r="A74" t="s">
        <v>1090</v>
      </c>
    </row>
    <row r="75" spans="1:1">
      <c r="A75" t="s">
        <v>1092</v>
      </c>
    </row>
    <row r="76" spans="1:1">
      <c r="A76" t="s">
        <v>1123</v>
      </c>
    </row>
    <row r="77" spans="1:1">
      <c r="A77" t="s">
        <v>1125</v>
      </c>
    </row>
    <row r="78" spans="1:1">
      <c r="A78" t="s">
        <v>1247</v>
      </c>
    </row>
    <row r="79" spans="1:1">
      <c r="A79" t="s">
        <v>1248</v>
      </c>
    </row>
    <row r="80" spans="1:1">
      <c r="A80" t="s">
        <v>1127</v>
      </c>
    </row>
    <row r="81" spans="1:1">
      <c r="A81" t="s">
        <v>1129</v>
      </c>
    </row>
    <row r="82" spans="1:1">
      <c r="A82" t="s">
        <v>1187</v>
      </c>
    </row>
    <row r="83" spans="1:1">
      <c r="A83" t="s">
        <v>1249</v>
      </c>
    </row>
    <row r="84" spans="1:1">
      <c r="A84" t="s">
        <v>1175</v>
      </c>
    </row>
    <row r="85" spans="1:1">
      <c r="A85" t="s">
        <v>1047</v>
      </c>
    </row>
    <row r="86" spans="1:1">
      <c r="A86" t="s">
        <v>1058</v>
      </c>
    </row>
    <row r="87" spans="1:1">
      <c r="A87" t="s">
        <v>1177</v>
      </c>
    </row>
    <row r="88" spans="1:1">
      <c r="A88" t="s">
        <v>1131</v>
      </c>
    </row>
    <row r="89" spans="1:1">
      <c r="A89" t="s">
        <v>1082</v>
      </c>
    </row>
    <row r="90" spans="1:1">
      <c r="A90" t="s">
        <v>1094</v>
      </c>
    </row>
    <row r="91" spans="1:1">
      <c r="A91" t="s">
        <v>1133</v>
      </c>
    </row>
    <row r="92" spans="1:1">
      <c r="A92" t="s">
        <v>1179</v>
      </c>
    </row>
    <row r="93" spans="1:1">
      <c r="A93" t="s">
        <v>1250</v>
      </c>
    </row>
    <row r="94" spans="1:1">
      <c r="A94" t="s">
        <v>1181</v>
      </c>
    </row>
    <row r="95" spans="1:1">
      <c r="A95" t="s">
        <v>1096</v>
      </c>
    </row>
    <row r="96" spans="1:1">
      <c r="A96" t="s">
        <v>1183</v>
      </c>
    </row>
    <row r="97" spans="1:1">
      <c r="A97" t="s">
        <v>1039</v>
      </c>
    </row>
    <row r="98" spans="1:1">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431" t="str">
        <f>Spolu!C3&amp;", "&amp;Spolu!C6</f>
        <v>Slovenský veslársky zväz, Nábrežie armádneho generála Ludvíka Svobodu 4298/9, Bratislava, 814 69</v>
      </c>
      <c r="B1" s="431"/>
      <c r="C1" s="431"/>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432" t="s">
        <v>1251</v>
      </c>
      <c r="F3" s="433"/>
      <c r="N3" s="137" t="str">
        <f t="shared" si="0"/>
        <v>c - príspevok Slovenskému paralympijskému výboru</v>
      </c>
      <c r="O3" s="137" t="s">
        <v>343</v>
      </c>
      <c r="P3" s="137" t="s">
        <v>344</v>
      </c>
    </row>
    <row r="4" spans="1:16" ht="45.75" customHeight="1">
      <c r="E4" s="433"/>
      <c r="F4" s="433"/>
      <c r="N4" s="137" t="str">
        <f t="shared" si="0"/>
        <v>d - príspevok športovcom top tímu</v>
      </c>
      <c r="O4" s="137" t="s">
        <v>345</v>
      </c>
      <c r="P4" s="137" t="s">
        <v>346</v>
      </c>
    </row>
    <row r="5" spans="1:16" ht="30.75" customHeight="1">
      <c r="C5" s="138" t="s">
        <v>1252</v>
      </c>
      <c r="N5" s="137" t="str">
        <f t="shared" si="0"/>
        <v>e - rozvoj športov, ktoré nie sú uznanými podľa zákona č. 440/2015 Z. z.</v>
      </c>
      <c r="O5" s="137" t="s">
        <v>347</v>
      </c>
      <c r="P5" s="137" t="s">
        <v>352</v>
      </c>
    </row>
    <row r="6" spans="1:16" ht="30">
      <c r="C6" s="138" t="s">
        <v>1253</v>
      </c>
      <c r="E6" s="140" t="s">
        <v>1254</v>
      </c>
      <c r="F6" s="149"/>
      <c r="N6" s="137" t="str">
        <f t="shared" si="0"/>
        <v>f - organizovanie významných a tradičných športových podujatí na území SR v roku 2020</v>
      </c>
      <c r="O6" s="137" t="s">
        <v>349</v>
      </c>
      <c r="P6" s="137" t="s">
        <v>1255</v>
      </c>
    </row>
    <row r="7" spans="1:16">
      <c r="C7" s="138" t="s">
        <v>1256</v>
      </c>
      <c r="E7" s="140" t="s">
        <v>1257</v>
      </c>
      <c r="F7" s="150"/>
      <c r="N7" s="137" t="str">
        <f t="shared" si="0"/>
        <v>g - projekty školského, univerzitného športu a športu pre všetkých</v>
      </c>
      <c r="O7" s="137" t="s">
        <v>351</v>
      </c>
      <c r="P7" s="137" t="s">
        <v>1258</v>
      </c>
    </row>
    <row r="8" spans="1:16">
      <c r="C8" s="138" t="s">
        <v>1669</v>
      </c>
      <c r="E8" s="140" t="s">
        <v>1259</v>
      </c>
      <c r="F8" s="151"/>
      <c r="N8" s="137" t="str">
        <f t="shared" si="0"/>
        <v>h - podpora a rozvoj turistických a cykloturistických trás</v>
      </c>
      <c r="O8" s="137" t="s">
        <v>353</v>
      </c>
      <c r="P8" s="137" t="s">
        <v>354</v>
      </c>
    </row>
    <row r="9" spans="1:1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c r="N10" s="137" t="str">
        <f t="shared" si="0"/>
        <v>j - projekty pre popularizáciu pohybových aktivít detí, mládeže a seniorov</v>
      </c>
      <c r="O10" s="137" t="s">
        <v>356</v>
      </c>
      <c r="P10" s="137" t="s">
        <v>1262</v>
      </c>
    </row>
    <row r="11" spans="1:16">
      <c r="N11" s="137" t="str">
        <f t="shared" si="0"/>
        <v>k - výstavba, modernizácia a rekonštrukcia športovej infraštruktúry národného významu</v>
      </c>
      <c r="O11" s="137" t="s">
        <v>358</v>
      </c>
      <c r="P11" s="137" t="s">
        <v>359</v>
      </c>
    </row>
    <row r="12" spans="1:16" ht="54.75" customHeight="1">
      <c r="A12" s="434" t="s">
        <v>1263</v>
      </c>
      <c r="B12" s="434"/>
      <c r="C12" s="43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1264</v>
      </c>
    </row>
    <row r="14" spans="1:16" ht="45" customHeight="1">
      <c r="A14" s="43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35"/>
      <c r="C14" s="435"/>
      <c r="F14" s="141"/>
      <c r="N14" s="137" t="str">
        <f t="shared" si="0"/>
        <v>n - organizovanie významnej súťaže podľa § 55 ods. 1 písm. b)</v>
      </c>
      <c r="O14" s="137" t="s">
        <v>364</v>
      </c>
      <c r="P14" s="137" t="s">
        <v>1265</v>
      </c>
    </row>
    <row r="15" spans="1:16" ht="32.1" customHeight="1" thickBot="1">
      <c r="A15" s="139" t="s">
        <v>1266</v>
      </c>
      <c r="B15" s="436" t="s">
        <v>1267</v>
      </c>
      <c r="C15" s="437"/>
      <c r="N15" s="137" t="str">
        <f t="shared" si="0"/>
        <v>o - účasť na významnej súťaži podľa § 3 písm. h) druhého až štvrtého bodu Zákona o športe vrátane prípravy na túto súťaž</v>
      </c>
      <c r="O15" s="137" t="s">
        <v>365</v>
      </c>
      <c r="P15" s="137" t="s">
        <v>1268</v>
      </c>
    </row>
    <row r="16" spans="1:16">
      <c r="A16" s="139" t="s">
        <v>1269</v>
      </c>
      <c r="B16" s="142">
        <f>F8</f>
        <v>0</v>
      </c>
      <c r="E16" s="145" t="s">
        <v>1270</v>
      </c>
      <c r="F16" s="146"/>
      <c r="N16" s="137" t="str">
        <f t="shared" si="0"/>
        <v>p - účasť na významnej súťaži podľa § 3 písm. h) prvého bodu Zákona o športe</v>
      </c>
      <c r="O16" s="137" t="s">
        <v>366</v>
      </c>
      <c r="P16" s="137" t="s">
        <v>1271</v>
      </c>
    </row>
    <row r="17" spans="1:16">
      <c r="A17" s="139" t="s">
        <v>1272</v>
      </c>
      <c r="B17" s="254" t="s">
        <v>1273</v>
      </c>
      <c r="C17" s="194"/>
      <c r="E17" s="147"/>
      <c r="F17" s="282"/>
      <c r="N17" s="137" t="str">
        <f t="shared" si="0"/>
        <v xml:space="preserve">q - </v>
      </c>
      <c r="O17" s="137" t="s">
        <v>367</v>
      </c>
    </row>
    <row r="18" spans="1:16">
      <c r="B18" s="193" t="s">
        <v>1274</v>
      </c>
      <c r="C18" s="142" t="str">
        <f>Spolu!C4</f>
        <v>00688304</v>
      </c>
      <c r="E18" s="147" t="s">
        <v>1275</v>
      </c>
      <c r="F18" s="282">
        <v>421947749446</v>
      </c>
      <c r="N18" s="137" t="str">
        <f t="shared" si="0"/>
        <v xml:space="preserve">r - </v>
      </c>
      <c r="O18" s="137" t="s">
        <v>368</v>
      </c>
    </row>
    <row r="19" spans="1:16">
      <c r="E19" s="147" t="s">
        <v>1276</v>
      </c>
      <c r="F19" s="282">
        <v>421947749756</v>
      </c>
    </row>
    <row r="20" spans="1:16" ht="15.75" thickBot="1">
      <c r="A20" s="139" t="s">
        <v>392</v>
      </c>
      <c r="B20" s="143">
        <f>F6</f>
        <v>0</v>
      </c>
      <c r="E20" s="208"/>
      <c r="F20" s="283"/>
    </row>
    <row r="21" spans="1:16" ht="189" customHeight="1">
      <c r="B21" s="211"/>
      <c r="C21" s="144"/>
    </row>
    <row r="22" spans="1:16" ht="39.75" customHeight="1">
      <c r="B22" s="430" t="s">
        <v>1277</v>
      </c>
      <c r="C22" s="43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1278</v>
      </c>
    </row>
    <row r="29" spans="1:16">
      <c r="N29" s="137" t="s">
        <v>1279</v>
      </c>
    </row>
    <row r="30" spans="1:1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431" t="str">
        <f>Spolu!C3&amp;", "&amp;Spolu!C6</f>
        <v>Slovenský veslársky zväz, Nábrežie armádneho generála Ludvíka Svobodu 4298/9, Bratislava, 814 69</v>
      </c>
      <c r="B1" s="431"/>
      <c r="C1" s="431"/>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432" t="s">
        <v>1251</v>
      </c>
      <c r="F3" s="433"/>
      <c r="N3" s="137" t="str">
        <f t="shared" si="0"/>
        <v>c - príspevok Slovenskému paralympijskému výboru</v>
      </c>
      <c r="O3" s="137" t="s">
        <v>343</v>
      </c>
      <c r="P3" s="137" t="str">
        <f>Spolu!B19</f>
        <v>príspevok Slovenskému paralympijskému výboru</v>
      </c>
    </row>
    <row r="4" spans="1:16" ht="45.75" customHeight="1">
      <c r="E4" s="433"/>
      <c r="F4" s="433"/>
      <c r="N4" s="137" t="str">
        <f t="shared" si="0"/>
        <v>d - príspevok športovcom top tímu</v>
      </c>
      <c r="O4" s="137" t="s">
        <v>345</v>
      </c>
      <c r="P4" s="137" t="str">
        <f>Spolu!B20</f>
        <v>príspevok športovcom top tímu</v>
      </c>
    </row>
    <row r="5" spans="1:16" ht="30.75" customHeight="1">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1253</v>
      </c>
      <c r="E6" s="140" t="s">
        <v>1254</v>
      </c>
      <c r="F6" s="149"/>
      <c r="N6" s="137" t="str">
        <f t="shared" si="0"/>
        <v>f - plnenie úloh verejného záujmu v športe</v>
      </c>
      <c r="O6" s="137" t="s">
        <v>349</v>
      </c>
      <c r="P6" s="137" t="str">
        <f>Spolu!B22</f>
        <v>plnenie úloh verejného záujmu v športe</v>
      </c>
    </row>
    <row r="7" spans="1:1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434" t="s">
        <v>1282</v>
      </c>
      <c r="B12" s="434"/>
      <c r="C12" s="434"/>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c r="A13" s="43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35"/>
      <c r="C13" s="435"/>
      <c r="F13" s="195" t="s">
        <v>1372</v>
      </c>
      <c r="N13" s="137" t="str">
        <f t="shared" si="0"/>
        <v>m - organizácia tradičných športových podujatí</v>
      </c>
      <c r="O13" s="137" t="s">
        <v>362</v>
      </c>
      <c r="P13" s="137" t="str">
        <f>Spolu!B29</f>
        <v>organizácia tradičných športových podujatí</v>
      </c>
    </row>
    <row r="14" spans="1:16" ht="34.35" customHeight="1">
      <c r="A14" s="139" t="s">
        <v>1266</v>
      </c>
      <c r="B14" s="436" t="s">
        <v>1284</v>
      </c>
      <c r="C14" s="437"/>
      <c r="F14" s="311"/>
      <c r="N14" s="137" t="str">
        <f t="shared" si="0"/>
        <v xml:space="preserve">n - </v>
      </c>
      <c r="O14" s="137" t="s">
        <v>364</v>
      </c>
    </row>
    <row r="15" spans="1:16" ht="34.35" customHeight="1">
      <c r="A15" s="139" t="s">
        <v>1285</v>
      </c>
      <c r="B15" s="436"/>
      <c r="C15" s="437"/>
      <c r="F15" s="439"/>
      <c r="N15" s="137" t="str">
        <f t="shared" si="0"/>
        <v xml:space="preserve">o - </v>
      </c>
      <c r="O15" s="137" t="s">
        <v>365</v>
      </c>
    </row>
    <row r="16" spans="1:16">
      <c r="A16" s="139" t="s">
        <v>1269</v>
      </c>
      <c r="B16" s="142">
        <f>F8</f>
        <v>0</v>
      </c>
      <c r="C16" s="137"/>
      <c r="F16" s="439"/>
      <c r="N16" s="137" t="str">
        <f t="shared" si="0"/>
        <v xml:space="preserve">p - </v>
      </c>
      <c r="O16" s="137" t="s">
        <v>366</v>
      </c>
    </row>
    <row r="17" spans="1:16" ht="32.1" customHeight="1">
      <c r="A17" s="139" t="s">
        <v>1272</v>
      </c>
      <c r="B17" s="142">
        <f>F9</f>
        <v>0</v>
      </c>
      <c r="C17" s="137"/>
      <c r="F17" s="439"/>
      <c r="N17" s="137" t="str">
        <f t="shared" si="0"/>
        <v xml:space="preserve">q - </v>
      </c>
      <c r="O17" s="137" t="s">
        <v>367</v>
      </c>
    </row>
    <row r="18" spans="1:16" ht="15.75" thickBot="1">
      <c r="B18" s="193" t="s">
        <v>1286</v>
      </c>
      <c r="C18" s="194">
        <v>31</v>
      </c>
      <c r="N18" s="137" t="str">
        <f t="shared" si="0"/>
        <v xml:space="preserve">r - </v>
      </c>
      <c r="O18" s="137" t="s">
        <v>368</v>
      </c>
    </row>
    <row r="19" spans="1:16">
      <c r="B19" s="193" t="s">
        <v>1274</v>
      </c>
      <c r="C19" s="142" t="str">
        <f>Spolu!C4</f>
        <v>00688304</v>
      </c>
      <c r="F19" s="145" t="s">
        <v>1270</v>
      </c>
      <c r="G19" s="207"/>
      <c r="H19" s="146"/>
      <c r="N19" s="137" t="str">
        <f t="shared" si="0"/>
        <v xml:space="preserve"> - </v>
      </c>
    </row>
    <row r="20" spans="1:16">
      <c r="A20" s="139" t="s">
        <v>392</v>
      </c>
      <c r="B20" s="143">
        <f>F6</f>
        <v>0</v>
      </c>
      <c r="C20" s="137"/>
      <c r="F20" s="147"/>
      <c r="G20" s="284"/>
      <c r="H20" s="148"/>
    </row>
    <row r="21" spans="1:16">
      <c r="B21" s="137"/>
      <c r="C21" s="137"/>
      <c r="F21" s="147" t="s">
        <v>1275</v>
      </c>
      <c r="G21" s="284">
        <v>421947749446</v>
      </c>
      <c r="H21" s="148"/>
      <c r="N21" s="137" t="str">
        <f>O21&amp;" - "&amp;P21</f>
        <v>026 01 - Šport pre všetkých, školský a univerzitný šport</v>
      </c>
      <c r="O21" s="137" t="s">
        <v>317</v>
      </c>
      <c r="P21" s="137" t="s">
        <v>318</v>
      </c>
    </row>
    <row r="22" spans="1:16">
      <c r="A22" s="137"/>
      <c r="B22" s="137"/>
      <c r="F22" s="147" t="s">
        <v>1276</v>
      </c>
      <c r="G22" s="284">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438" t="s">
        <v>1277</v>
      </c>
      <c r="C24" s="43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1287</v>
      </c>
    </row>
    <row r="28" spans="1:1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1289</v>
      </c>
    </row>
    <row r="2" spans="1:2" ht="30" customHeight="1">
      <c r="A2" s="440" t="s">
        <v>1290</v>
      </c>
      <c r="B2" s="440"/>
    </row>
    <row r="3" spans="1:2">
      <c r="A3" s="61" t="s">
        <v>1291</v>
      </c>
      <c r="B3" s="61" t="s">
        <v>1292</v>
      </c>
    </row>
    <row r="4" spans="1:2">
      <c r="A4" s="62" t="s">
        <v>1293</v>
      </c>
      <c r="B4" s="62" t="s">
        <v>1294</v>
      </c>
    </row>
    <row r="5" spans="1:2">
      <c r="A5" s="62" t="s">
        <v>1295</v>
      </c>
      <c r="B5" s="62" t="s">
        <v>1296</v>
      </c>
    </row>
    <row r="6" spans="1:2">
      <c r="A6" s="62" t="s">
        <v>1297</v>
      </c>
      <c r="B6" s="62" t="s">
        <v>1298</v>
      </c>
    </row>
    <row r="7" spans="1:2">
      <c r="A7" s="62" t="s">
        <v>1299</v>
      </c>
      <c r="B7" s="62" t="s">
        <v>1300</v>
      </c>
    </row>
    <row r="8" spans="1:2">
      <c r="A8" s="62" t="s">
        <v>1301</v>
      </c>
      <c r="B8" s="62" t="s">
        <v>1302</v>
      </c>
    </row>
    <row r="9" spans="1:2">
      <c r="A9" s="62" t="s">
        <v>1303</v>
      </c>
      <c r="B9" s="62" t="s">
        <v>1304</v>
      </c>
    </row>
    <row r="10" spans="1:2">
      <c r="A10" s="62" t="s">
        <v>1305</v>
      </c>
      <c r="B10" s="62" t="s">
        <v>1306</v>
      </c>
    </row>
    <row r="11" spans="1:2">
      <c r="A11" s="62" t="s">
        <v>1307</v>
      </c>
      <c r="B11" s="62" t="s">
        <v>1308</v>
      </c>
    </row>
    <row r="12" spans="1:2">
      <c r="A12" s="62" t="s">
        <v>1309</v>
      </c>
      <c r="B12" s="62" t="s">
        <v>1310</v>
      </c>
    </row>
    <row r="13" spans="1:2">
      <c r="A13" s="62" t="s">
        <v>1311</v>
      </c>
      <c r="B13" s="62" t="s">
        <v>1312</v>
      </c>
    </row>
    <row r="14" spans="1:2">
      <c r="A14" s="62" t="s">
        <v>1313</v>
      </c>
      <c r="B14" s="62" t="s">
        <v>1314</v>
      </c>
    </row>
    <row r="15" spans="1:2">
      <c r="A15" s="62" t="s">
        <v>1315</v>
      </c>
      <c r="B15" s="62" t="s">
        <v>1316</v>
      </c>
    </row>
    <row r="16" spans="1:2">
      <c r="A16" s="62" t="s">
        <v>1317</v>
      </c>
      <c r="B16" s="62" t="s">
        <v>1318</v>
      </c>
    </row>
    <row r="17" spans="1:2">
      <c r="A17" s="62" t="s">
        <v>1319</v>
      </c>
      <c r="B17" s="62" t="s">
        <v>1320</v>
      </c>
    </row>
    <row r="18" spans="1:2">
      <c r="A18" s="62" t="s">
        <v>1321</v>
      </c>
      <c r="B18" s="62" t="s">
        <v>1322</v>
      </c>
    </row>
    <row r="19" spans="1:2">
      <c r="A19" s="62" t="s">
        <v>1323</v>
      </c>
      <c r="B19" s="62" t="s">
        <v>1324</v>
      </c>
    </row>
    <row r="20" spans="1:2">
      <c r="A20" s="62" t="s">
        <v>1325</v>
      </c>
      <c r="B20" s="62" t="s">
        <v>1326</v>
      </c>
    </row>
    <row r="21" spans="1:2">
      <c r="A21" s="62" t="s">
        <v>1327</v>
      </c>
      <c r="B21" s="62" t="s">
        <v>1328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 plus J</cp:lastModifiedBy>
  <cp:revision/>
  <cp:lastPrinted>2025-01-23T13:30:36Z</cp:lastPrinted>
  <dcterms:created xsi:type="dcterms:W3CDTF">2017-02-20T06:20:12Z</dcterms:created>
  <dcterms:modified xsi:type="dcterms:W3CDTF">2026-10-28T14:35:09Z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