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ento_zošit" defaultThemeVersion="124226"/>
  <mc:AlternateContent xmlns:mc="http://schemas.openxmlformats.org/markup-compatibility/2006">
    <mc:Choice Requires="x15">
      <x15ac:absPath xmlns:x15ac="http://schemas.microsoft.com/office/spreadsheetml/2010/11/ac" url="C:\Users\ASUS\Desktop\"/>
    </mc:Choice>
  </mc:AlternateContent>
  <xr:revisionPtr revIDLastSave="0" documentId="13_ncr:1_{7B2A7A8D-B1EB-4169-967D-255263388D04}" xr6:coauthVersionLast="47" xr6:coauthVersionMax="47" xr10:uidLastSave="{00000000-0000-0000-0000-000000000000}"/>
  <bookViews>
    <workbookView xWindow="-110" yWindow="-110" windowWidth="19420" windowHeight="103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 i="1" l="1"/>
  <c r="L38" i="1"/>
  <c r="M38" i="1"/>
  <c r="N38" i="1"/>
  <c r="I38" i="1"/>
  <c r="B38" i="1"/>
  <c r="L22" i="1" l="1"/>
  <c r="L23" i="1"/>
  <c r="L24" i="1"/>
  <c r="L25" i="1"/>
  <c r="L26" i="1"/>
  <c r="L27" i="1"/>
  <c r="L28" i="1"/>
  <c r="L29" i="1"/>
  <c r="L30" i="1"/>
  <c r="L31" i="1"/>
  <c r="L32" i="1"/>
  <c r="L33" i="1"/>
  <c r="L34" i="1"/>
  <c r="L35" i="1"/>
  <c r="L36" i="1"/>
  <c r="L37"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2" i="1"/>
  <c r="M52" i="1" s="1"/>
  <c r="B44" i="1"/>
  <c r="M44" i="1" s="1"/>
  <c r="B45" i="1"/>
  <c r="M45"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B21" i="1" l="1"/>
  <c r="M21" i="1" s="1"/>
  <c r="B23" i="1"/>
  <c r="M23" i="1" s="1"/>
  <c r="B24" i="1"/>
  <c r="M24" i="1" s="1"/>
  <c r="B28" i="1"/>
  <c r="M28" i="1" s="1"/>
  <c r="B29" i="1"/>
  <c r="M29" i="1" s="1"/>
  <c r="B31" i="1"/>
  <c r="M31" i="1" s="1"/>
  <c r="B35" i="1"/>
  <c r="M35" i="1" s="1"/>
  <c r="B36" i="1"/>
  <c r="M36" i="1" s="1"/>
  <c r="B41" i="1"/>
  <c r="M41" i="1" s="1"/>
  <c r="B42" i="1"/>
  <c r="M42" i="1" s="1"/>
  <c r="B93" i="1"/>
  <c r="M93" i="1" s="1"/>
  <c r="B97" i="1"/>
  <c r="M97" i="1" s="1"/>
  <c r="B115" i="1"/>
  <c r="M115" i="1" s="1"/>
  <c r="B116" i="1"/>
  <c r="M116" i="1" s="1"/>
  <c r="B117" i="1"/>
  <c r="M117" i="1" s="1"/>
  <c r="B122" i="1"/>
  <c r="M122" i="1" s="1"/>
  <c r="B123" i="1"/>
  <c r="M123" i="1" s="1"/>
  <c r="B135" i="1"/>
  <c r="M135" i="1" s="1"/>
  <c r="B136" i="1"/>
  <c r="M136" i="1" s="1"/>
  <c r="B137" i="1"/>
  <c r="M137" i="1" s="1"/>
  <c r="B138" i="1"/>
  <c r="M138" i="1" s="1"/>
  <c r="B140" i="1"/>
  <c r="M140" i="1" s="1"/>
  <c r="B142" i="1"/>
  <c r="M142" i="1" s="1"/>
  <c r="B147" i="1"/>
  <c r="M147" i="1" s="1"/>
  <c r="B149" i="1"/>
  <c r="M149" i="1" s="1"/>
  <c r="B151" i="1"/>
  <c r="M151" i="1" s="1"/>
  <c r="B190" i="1"/>
  <c r="M190" i="1" s="1"/>
  <c r="B192" i="1"/>
  <c r="M192" i="1" s="1"/>
  <c r="B203" i="1"/>
  <c r="M203" i="1" s="1"/>
  <c r="B204" i="1"/>
  <c r="M204" i="1" s="1"/>
  <c r="B219" i="1"/>
  <c r="M219" i="1" s="1"/>
  <c r="B227" i="1"/>
  <c r="M227" i="1" s="1"/>
  <c r="B228" i="1"/>
  <c r="M228" i="1" s="1"/>
  <c r="B241" i="1"/>
  <c r="M241" i="1" s="1"/>
  <c r="B244" i="1"/>
  <c r="M244" i="1" s="1"/>
  <c r="B246" i="1"/>
  <c r="M246" i="1" s="1"/>
  <c r="B255" i="1"/>
  <c r="M255" i="1" s="1"/>
  <c r="B262" i="1"/>
  <c r="M262" i="1" s="1"/>
  <c r="B264" i="1"/>
  <c r="M264" i="1" s="1"/>
  <c r="B268" i="1"/>
  <c r="M268" i="1" s="1"/>
  <c r="B274" i="1"/>
  <c r="M274" i="1" s="1"/>
  <c r="B296" i="1"/>
  <c r="M296" i="1" s="1"/>
  <c r="B298" i="1"/>
  <c r="M298" i="1" s="1"/>
  <c r="B301" i="1"/>
  <c r="M301" i="1" s="1"/>
  <c r="B303" i="1"/>
  <c r="M303" i="1" s="1"/>
  <c r="B304" i="1"/>
  <c r="M304" i="1" s="1"/>
  <c r="B309" i="1"/>
  <c r="M309" i="1" s="1"/>
  <c r="B152" i="1"/>
  <c r="M152" i="1" s="1"/>
  <c r="B158" i="1"/>
  <c r="M158" i="1" s="1"/>
  <c r="B2" i="1"/>
  <c r="M2" i="1" s="1"/>
  <c r="B275" i="1"/>
  <c r="M275" i="1" s="1"/>
  <c r="B168" i="1"/>
  <c r="M168" i="1" s="1"/>
  <c r="A14" i="10"/>
  <c r="A13" i="11"/>
  <c r="P2" i="11"/>
  <c r="P3" i="11"/>
  <c r="P4" i="11"/>
  <c r="P5" i="11"/>
  <c r="P6" i="11"/>
  <c r="P7" i="11"/>
  <c r="P8" i="11"/>
  <c r="P9" i="11"/>
  <c r="P10" i="11"/>
  <c r="P11" i="11"/>
  <c r="P12" i="11"/>
  <c r="N12" i="11"/>
  <c r="P13" i="11"/>
  <c r="N13" i="11"/>
  <c r="P1" i="11"/>
  <c r="J507" i="1"/>
  <c r="J505" i="1"/>
  <c r="J506" i="1"/>
  <c r="J508" i="1"/>
  <c r="N4" i="1"/>
  <c r="N5" i="1"/>
  <c r="N6" i="1"/>
  <c r="N7" i="1"/>
  <c r="N8" i="1"/>
  <c r="N9" i="1"/>
  <c r="N10" i="1"/>
  <c r="N11" i="1"/>
  <c r="N12" i="1"/>
  <c r="N14" i="1"/>
  <c r="N15" i="1"/>
  <c r="N16" i="1"/>
  <c r="N211" i="1"/>
  <c r="N212" i="1"/>
  <c r="N213" i="1"/>
  <c r="N231" i="1"/>
  <c r="N232" i="1"/>
  <c r="N233" i="1"/>
  <c r="N235" i="1"/>
  <c r="N234" i="1"/>
  <c r="N237" i="1"/>
  <c r="N238" i="1"/>
  <c r="N245" i="1"/>
  <c r="N250" i="1"/>
  <c r="N253" i="1"/>
  <c r="N257" i="1"/>
  <c r="N259" i="1"/>
  <c r="N260" i="1"/>
  <c r="N276" i="1"/>
  <c r="N277" i="1"/>
  <c r="N283" i="1"/>
  <c r="N284" i="1"/>
  <c r="N285" i="1"/>
  <c r="N286" i="1"/>
  <c r="N287" i="1"/>
  <c r="N288" i="1"/>
  <c r="N289" i="1"/>
  <c r="N290" i="1"/>
  <c r="N291" i="1"/>
  <c r="N293" i="1"/>
  <c r="N292" i="1"/>
  <c r="N294" i="1"/>
  <c r="N297" i="1"/>
  <c r="N305" i="1"/>
  <c r="N307" i="1"/>
  <c r="N311" i="1"/>
  <c r="N312" i="1"/>
  <c r="N314" i="1"/>
  <c r="N315" i="1"/>
  <c r="N316" i="1"/>
  <c r="N313" i="1"/>
  <c r="N240" i="1"/>
  <c r="N317" i="1"/>
  <c r="N318" i="1"/>
  <c r="N321" i="1"/>
  <c r="N322" i="1"/>
  <c r="N324" i="1"/>
  <c r="N325" i="1"/>
  <c r="N326" i="1"/>
  <c r="N327" i="1"/>
  <c r="N328" i="1"/>
  <c r="N334" i="1"/>
  <c r="N337" i="1"/>
  <c r="N338" i="1"/>
  <c r="N339" i="1"/>
  <c r="N341" i="1"/>
  <c r="N342" i="1"/>
  <c r="N343" i="1"/>
  <c r="N344" i="1"/>
  <c r="N345" i="1"/>
  <c r="N352" i="1"/>
  <c r="N353" i="1"/>
  <c r="N354" i="1"/>
  <c r="N355" i="1"/>
  <c r="N356" i="1"/>
  <c r="N357" i="1"/>
  <c r="N358" i="1"/>
  <c r="N359" i="1"/>
  <c r="N367" i="1"/>
  <c r="N368" i="1"/>
  <c r="N369" i="1"/>
  <c r="N370" i="1"/>
  <c r="N371" i="1"/>
  <c r="N373" i="1"/>
  <c r="N374" i="1"/>
  <c r="N376" i="1"/>
  <c r="N377" i="1"/>
  <c r="N378" i="1"/>
  <c r="N379" i="1"/>
  <c r="N372" i="1"/>
  <c r="N394" i="1"/>
  <c r="N398" i="1"/>
  <c r="N399" i="1"/>
  <c r="N400" i="1"/>
  <c r="N401" i="1"/>
  <c r="N402" i="1"/>
  <c r="N403" i="1"/>
  <c r="N409" i="1"/>
  <c r="N410" i="1"/>
  <c r="N413" i="1"/>
  <c r="N414" i="1"/>
  <c r="N446" i="1"/>
  <c r="N447" i="1"/>
  <c r="N448" i="1"/>
  <c r="N449" i="1"/>
  <c r="N450" i="1"/>
  <c r="N451" i="1"/>
  <c r="N453" i="1"/>
  <c r="N454" i="1"/>
  <c r="N455" i="1"/>
  <c r="N456" i="1"/>
  <c r="N458" i="1"/>
  <c r="N459" i="1"/>
  <c r="N467" i="1"/>
  <c r="N468" i="1"/>
  <c r="N469" i="1"/>
  <c r="N470" i="1"/>
  <c r="N495" i="1"/>
  <c r="N500" i="1"/>
  <c r="N501" i="1"/>
  <c r="N502" i="1"/>
  <c r="N503" i="1"/>
  <c r="N504" i="1"/>
  <c r="I505" i="1"/>
  <c r="N505" i="1" s="1"/>
  <c r="I506" i="1"/>
  <c r="N506" i="1" s="1"/>
  <c r="N296" i="1"/>
  <c r="N298" i="1"/>
  <c r="N303" i="1"/>
  <c r="N420" i="1"/>
  <c r="N440" i="1"/>
  <c r="N262" i="1"/>
  <c r="N261" i="1"/>
  <c r="N280" i="1"/>
  <c r="N349" i="1"/>
  <c r="N387" i="1"/>
  <c r="N386" i="1"/>
  <c r="N392" i="1"/>
  <c r="N444" i="1"/>
  <c r="N226" i="1"/>
  <c r="N223" i="1"/>
  <c r="N329" i="1"/>
  <c r="N380" i="1"/>
  <c r="N395" i="1"/>
  <c r="N404" i="1"/>
  <c r="N442" i="1"/>
  <c r="N309" i="1"/>
  <c r="N217" i="1"/>
  <c r="N278" i="1"/>
  <c r="N390" i="1"/>
  <c r="N485" i="1"/>
  <c r="N490" i="1"/>
  <c r="N219" i="1"/>
  <c r="N227" i="1"/>
  <c r="N242" i="1"/>
  <c r="N254" i="1"/>
  <c r="N258" i="1"/>
  <c r="N295" i="1"/>
  <c r="N302" i="1"/>
  <c r="N2" i="1"/>
  <c r="N208" i="1"/>
  <c r="N214" i="1"/>
  <c r="N216" i="1"/>
  <c r="N249" i="1"/>
  <c r="N279" i="1"/>
  <c r="N18" i="1"/>
  <c r="N17" i="1"/>
  <c r="N319" i="1"/>
  <c r="N330" i="1"/>
  <c r="N335" i="1"/>
  <c r="N346" i="1"/>
  <c r="N348" i="1"/>
  <c r="N360" i="1"/>
  <c r="N363" i="1"/>
  <c r="N381" i="1"/>
  <c r="N383" i="1"/>
  <c r="N385" i="1"/>
  <c r="N391" i="1"/>
  <c r="N396" i="1"/>
  <c r="N411" i="1"/>
  <c r="N415" i="1"/>
  <c r="N427" i="1"/>
  <c r="N429" i="1"/>
  <c r="N431" i="1"/>
  <c r="N434" i="1"/>
  <c r="N437" i="1"/>
  <c r="N439" i="1"/>
  <c r="N462" i="1"/>
  <c r="N464" i="1"/>
  <c r="N471" i="1"/>
  <c r="N493" i="1"/>
  <c r="I507" i="1"/>
  <c r="N507" i="1" s="1"/>
  <c r="N19" i="1"/>
  <c r="N299" i="1"/>
  <c r="N416" i="1"/>
  <c r="N460" i="1"/>
  <c r="N472" i="1"/>
  <c r="N473" i="1"/>
  <c r="N476" i="1"/>
  <c r="N477" i="1"/>
  <c r="N478" i="1"/>
  <c r="N486" i="1"/>
  <c r="N487" i="1"/>
  <c r="N488" i="1"/>
  <c r="N221" i="1"/>
  <c r="I508" i="1"/>
  <c r="I509" i="1"/>
  <c r="N509" i="1" s="1"/>
  <c r="I510" i="1"/>
  <c r="N510" i="1" s="1"/>
  <c r="I511" i="1"/>
  <c r="N511" i="1" s="1"/>
  <c r="I512" i="1"/>
  <c r="N512" i="1" s="1"/>
  <c r="I513" i="1"/>
  <c r="I514" i="1"/>
  <c r="I515" i="1"/>
  <c r="N515" i="1" s="1"/>
  <c r="I516" i="1"/>
  <c r="N516" i="1" s="1"/>
  <c r="I517" i="1"/>
  <c r="N517" i="1" s="1"/>
  <c r="I518" i="1"/>
  <c r="N518" i="1" s="1"/>
  <c r="I519" i="1"/>
  <c r="N519" i="1" s="1"/>
  <c r="I520" i="1"/>
  <c r="I521" i="1"/>
  <c r="N521" i="1" s="1"/>
  <c r="I522" i="1"/>
  <c r="N522" i="1" s="1"/>
  <c r="I523" i="1"/>
  <c r="N523" i="1" s="1"/>
  <c r="I524" i="1"/>
  <c r="I525" i="1"/>
  <c r="I526" i="1"/>
  <c r="I527" i="1"/>
  <c r="I528" i="1"/>
  <c r="N528" i="1" s="1"/>
  <c r="I529" i="1"/>
  <c r="N529" i="1" s="1"/>
  <c r="I530" i="1"/>
  <c r="I531" i="1"/>
  <c r="N531" i="1" s="1"/>
  <c r="I532" i="1"/>
  <c r="I533" i="1"/>
  <c r="N533" i="1" s="1"/>
  <c r="I534" i="1"/>
  <c r="N534" i="1" s="1"/>
  <c r="I535" i="1"/>
  <c r="N535" i="1" s="1"/>
  <c r="I536" i="1"/>
  <c r="I537" i="1"/>
  <c r="I538" i="1"/>
  <c r="I539" i="1"/>
  <c r="I540" i="1"/>
  <c r="N540" i="1" s="1"/>
  <c r="I541" i="1"/>
  <c r="N541" i="1" s="1"/>
  <c r="I542" i="1"/>
  <c r="N542" i="1" s="1"/>
  <c r="I543" i="1"/>
  <c r="N543" i="1" s="1"/>
  <c r="I544" i="1"/>
  <c r="I545" i="1"/>
  <c r="N545" i="1" s="1"/>
  <c r="I546" i="1"/>
  <c r="N546" i="1" s="1"/>
  <c r="I547" i="1"/>
  <c r="N547" i="1" s="1"/>
  <c r="I548" i="1"/>
  <c r="I549" i="1"/>
  <c r="I550" i="1"/>
  <c r="I551" i="1"/>
  <c r="I552" i="1"/>
  <c r="N552" i="1" s="1"/>
  <c r="I553" i="1"/>
  <c r="N553" i="1" s="1"/>
  <c r="I554" i="1"/>
  <c r="N554" i="1" s="1"/>
  <c r="I555" i="1"/>
  <c r="N555" i="1" s="1"/>
  <c r="I556" i="1"/>
  <c r="N556" i="1" s="1"/>
  <c r="I557" i="1"/>
  <c r="N557" i="1" s="1"/>
  <c r="I558" i="1"/>
  <c r="N558" i="1" s="1"/>
  <c r="I559" i="1"/>
  <c r="I560" i="1"/>
  <c r="I561" i="1"/>
  <c r="I562" i="1"/>
  <c r="I563" i="1"/>
  <c r="I564" i="1"/>
  <c r="N564" i="1" s="1"/>
  <c r="I565" i="1"/>
  <c r="N565" i="1" s="1"/>
  <c r="I566" i="1"/>
  <c r="N566" i="1" s="1"/>
  <c r="I567" i="1"/>
  <c r="N567" i="1" s="1"/>
  <c r="I568" i="1"/>
  <c r="N568" i="1" s="1"/>
  <c r="I569" i="1"/>
  <c r="N569" i="1" s="1"/>
  <c r="I570" i="1"/>
  <c r="I571" i="1"/>
  <c r="I572" i="1"/>
  <c r="I573" i="1"/>
  <c r="I574" i="1"/>
  <c r="I575" i="1"/>
  <c r="I576" i="1"/>
  <c r="N576" i="1" s="1"/>
  <c r="I577" i="1"/>
  <c r="N577" i="1" s="1"/>
  <c r="I578" i="1"/>
  <c r="I579" i="1"/>
  <c r="N579" i="1" s="1"/>
  <c r="I580" i="1"/>
  <c r="N580" i="1" s="1"/>
  <c r="I581" i="1"/>
  <c r="N581" i="1" s="1"/>
  <c r="I582" i="1"/>
  <c r="I583" i="1"/>
  <c r="I584" i="1"/>
  <c r="I585" i="1"/>
  <c r="I586" i="1"/>
  <c r="I587" i="1"/>
  <c r="N587" i="1" s="1"/>
  <c r="I588" i="1"/>
  <c r="N588" i="1" s="1"/>
  <c r="I589" i="1"/>
  <c r="N589" i="1" s="1"/>
  <c r="I590" i="1"/>
  <c r="N590" i="1" s="1"/>
  <c r="I591" i="1"/>
  <c r="N591" i="1" s="1"/>
  <c r="I592" i="1"/>
  <c r="N592" i="1" s="1"/>
  <c r="I593" i="1"/>
  <c r="I594" i="1"/>
  <c r="I595" i="1"/>
  <c r="I596" i="1"/>
  <c r="I597" i="1"/>
  <c r="I598" i="1"/>
  <c r="I599" i="1"/>
  <c r="I600" i="1"/>
  <c r="N600" i="1" s="1"/>
  <c r="I601" i="1"/>
  <c r="N601" i="1" s="1"/>
  <c r="I602" i="1"/>
  <c r="N602" i="1" s="1"/>
  <c r="I603" i="1"/>
  <c r="N603" i="1" s="1"/>
  <c r="I604" i="1"/>
  <c r="N604" i="1" s="1"/>
  <c r="I605" i="1"/>
  <c r="I606" i="1"/>
  <c r="I607" i="1"/>
  <c r="I608" i="1"/>
  <c r="I609" i="1"/>
  <c r="I610" i="1"/>
  <c r="I611" i="1"/>
  <c r="N611" i="1" s="1"/>
  <c r="I612" i="1"/>
  <c r="N612" i="1" s="1"/>
  <c r="I613" i="1"/>
  <c r="N613" i="1" s="1"/>
  <c r="I614" i="1"/>
  <c r="N614"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9" i="1"/>
  <c r="N220" i="1"/>
  <c r="N264" i="1"/>
  <c r="N301" i="1"/>
  <c r="N388" i="1"/>
  <c r="N389" i="1"/>
  <c r="N393" i="1"/>
  <c r="N397" i="1"/>
  <c r="N406" i="1"/>
  <c r="N304" i="1"/>
  <c r="N275" i="1"/>
  <c r="N407" i="1"/>
  <c r="N412" i="1"/>
  <c r="N282" i="1"/>
  <c r="N418" i="1"/>
  <c r="N421" i="1"/>
  <c r="N210" i="1"/>
  <c r="N423" i="1"/>
  <c r="N215" i="1"/>
  <c r="N425" i="1"/>
  <c r="N426" i="1"/>
  <c r="N492" i="1"/>
  <c r="N428" i="1"/>
  <c r="N432" i="1"/>
  <c r="N306" i="1"/>
  <c r="N251" i="1"/>
  <c r="N436" i="1"/>
  <c r="N438" i="1"/>
  <c r="N281" i="1"/>
  <c r="N252" i="1"/>
  <c r="N239" i="1"/>
  <c r="N333" i="1"/>
  <c r="N441" i="1"/>
  <c r="N461" i="1"/>
  <c r="N241" i="1"/>
  <c r="N463" i="1"/>
  <c r="N465" i="1"/>
  <c r="N228" i="1"/>
  <c r="N466" i="1"/>
  <c r="N482" i="1"/>
  <c r="N320" i="1"/>
  <c r="N483" i="1"/>
  <c r="N331" i="1"/>
  <c r="N332" i="1"/>
  <c r="N336" i="1"/>
  <c r="N347" i="1"/>
  <c r="N350" i="1"/>
  <c r="N361" i="1"/>
  <c r="N474" i="1"/>
  <c r="N248" i="1"/>
  <c r="N494" i="1"/>
  <c r="N246" i="1"/>
  <c r="N497" i="1"/>
  <c r="N445" i="1"/>
  <c r="N435" i="1"/>
  <c r="N364" i="1"/>
  <c r="N365" i="1"/>
  <c r="N222" i="1"/>
  <c r="N230" i="1"/>
  <c r="N20" i="1"/>
  <c r="N255" i="1"/>
  <c r="N351" i="1"/>
  <c r="N382" i="1"/>
  <c r="N417" i="1"/>
  <c r="N430" i="1"/>
  <c r="N366" i="1"/>
  <c r="N263" i="1"/>
  <c r="N498" i="1"/>
  <c r="N489" i="1"/>
  <c r="N244" i="1"/>
  <c r="N384" i="1"/>
  <c r="N408" i="1"/>
  <c r="N499" i="1"/>
  <c r="N247" i="1"/>
  <c r="N243" i="1"/>
  <c r="N224" i="1"/>
  <c r="N225" i="1"/>
  <c r="N21" i="1"/>
  <c r="N265" i="1"/>
  <c r="N266" i="1"/>
  <c r="N267" i="1"/>
  <c r="N268" i="1"/>
  <c r="N269" i="1"/>
  <c r="N270" i="1"/>
  <c r="N272" i="1"/>
  <c r="N273" i="1"/>
  <c r="N274" i="1"/>
  <c r="N308" i="1"/>
  <c r="N271" i="1"/>
  <c r="N300" i="1"/>
  <c r="N218" i="1"/>
  <c r="N229" i="1"/>
  <c r="N256" i="1"/>
  <c r="N310" i="1"/>
  <c r="H3" i="7"/>
  <c r="I4" i="9"/>
  <c r="L129" i="9"/>
  <c r="J129" i="9"/>
  <c r="H130" i="9"/>
  <c r="N14" i="11"/>
  <c r="N15" i="11"/>
  <c r="N16" i="11"/>
  <c r="N17" i="11"/>
  <c r="N18" i="11"/>
  <c r="N19" i="11"/>
  <c r="N457" i="1"/>
  <c r="N236" i="1"/>
  <c r="N340" i="1"/>
  <c r="N3" i="1"/>
  <c r="L456" i="1"/>
  <c r="B456" i="1"/>
  <c r="M456" i="1" s="1"/>
  <c r="L255" i="1"/>
  <c r="L214" i="1"/>
  <c r="B214" i="1"/>
  <c r="M214" i="1" s="1"/>
  <c r="L490" i="1"/>
  <c r="B490" i="1"/>
  <c r="M490" i="1" s="1"/>
  <c r="L280" i="1"/>
  <c r="B280" i="1"/>
  <c r="M280" i="1" s="1"/>
  <c r="L332" i="1"/>
  <c r="B332" i="1"/>
  <c r="M332" i="1" s="1"/>
  <c r="L452" i="1"/>
  <c r="L250" i="1"/>
  <c r="L253" i="1"/>
  <c r="L257" i="1"/>
  <c r="L259" i="1"/>
  <c r="L260" i="1"/>
  <c r="L276" i="1"/>
  <c r="L277" i="1"/>
  <c r="L283" i="1"/>
  <c r="B237" i="1"/>
  <c r="M237" i="1" s="1"/>
  <c r="B155" i="1"/>
  <c r="M155" i="1" s="1"/>
  <c r="B216" i="1"/>
  <c r="M216" i="1" s="1"/>
  <c r="B231" i="1"/>
  <c r="M231" i="1" s="1"/>
  <c r="B238" i="1"/>
  <c r="M238" i="1" s="1"/>
  <c r="B245" i="1"/>
  <c r="M245" i="1" s="1"/>
  <c r="B315" i="1"/>
  <c r="M315" i="1" s="1"/>
  <c r="B230" i="1"/>
  <c r="M230" i="1" s="1"/>
  <c r="B157" i="1"/>
  <c r="M157" i="1" s="1"/>
  <c r="B504" i="1"/>
  <c r="M504" i="1" s="1"/>
  <c r="B501" i="1"/>
  <c r="M501" i="1" s="1"/>
  <c r="B503" i="1"/>
  <c r="M503" i="1" s="1"/>
  <c r="B284" i="1"/>
  <c r="M284" i="1" s="1"/>
  <c r="B311" i="1"/>
  <c r="M311" i="1" s="1"/>
  <c r="B325" i="1"/>
  <c r="M325" i="1" s="1"/>
  <c r="B120" i="1"/>
  <c r="M120" i="1" s="1"/>
  <c r="B294" i="1"/>
  <c r="M294" i="1" s="1"/>
  <c r="B313" i="1"/>
  <c r="M313" i="1" s="1"/>
  <c r="B353" i="1"/>
  <c r="M353" i="1" s="1"/>
  <c r="B441" i="1"/>
  <c r="M441" i="1" s="1"/>
  <c r="B287" i="1"/>
  <c r="M287" i="1" s="1"/>
  <c r="B327" i="1"/>
  <c r="M327" i="1" s="1"/>
  <c r="B495" i="1"/>
  <c r="M495" i="1" s="1"/>
  <c r="B500" i="1"/>
  <c r="M500" i="1" s="1"/>
  <c r="B377" i="1"/>
  <c r="M377" i="1" s="1"/>
  <c r="B181" i="1"/>
  <c r="M181" i="1" s="1"/>
  <c r="B26" i="1"/>
  <c r="M26" i="1" s="1"/>
  <c r="B27" i="1"/>
  <c r="M27" i="1" s="1"/>
  <c r="B393" i="1"/>
  <c r="M393" i="1" s="1"/>
  <c r="B79" i="1"/>
  <c r="M79" i="1" s="1"/>
  <c r="B80" i="1"/>
  <c r="M80" i="1" s="1"/>
  <c r="B378" i="1"/>
  <c r="M378" i="1" s="1"/>
  <c r="B489" i="1"/>
  <c r="M489" i="1" s="1"/>
  <c r="B225" i="1"/>
  <c r="M225" i="1" s="1"/>
  <c r="B48" i="1"/>
  <c r="M48" i="1" s="1"/>
  <c r="B463" i="1"/>
  <c r="M463" i="1" s="1"/>
  <c r="B465" i="1"/>
  <c r="M465" i="1" s="1"/>
  <c r="B222" i="1"/>
  <c r="M222" i="1" s="1"/>
  <c r="B218" i="1"/>
  <c r="M218" i="1" s="1"/>
  <c r="B153" i="1"/>
  <c r="M153" i="1" s="1"/>
  <c r="B3" i="1"/>
  <c r="M3" i="1" s="1"/>
  <c r="B133" i="1"/>
  <c r="M133" i="1" s="1"/>
  <c r="B148" i="1"/>
  <c r="M148" i="1" s="1"/>
  <c r="B150" i="1"/>
  <c r="M150" i="1" s="1"/>
  <c r="B188" i="1"/>
  <c r="M188" i="1" s="1"/>
  <c r="B189" i="1"/>
  <c r="M189" i="1" s="1"/>
  <c r="B213" i="1"/>
  <c r="M213" i="1" s="1"/>
  <c r="B199" i="1"/>
  <c r="M199" i="1" s="1"/>
  <c r="B105" i="1"/>
  <c r="M105" i="1" s="1"/>
  <c r="B112" i="1"/>
  <c r="M112" i="1" s="1"/>
  <c r="B127" i="1"/>
  <c r="M127" i="1" s="1"/>
  <c r="B128" i="1"/>
  <c r="M128" i="1" s="1"/>
  <c r="B166" i="1"/>
  <c r="M166" i="1" s="1"/>
  <c r="B350" i="1"/>
  <c r="M350" i="1" s="1"/>
  <c r="B365" i="1"/>
  <c r="M365" i="1" s="1"/>
  <c r="B134" i="1"/>
  <c r="M134" i="1" s="1"/>
  <c r="B498" i="1"/>
  <c r="M498" i="1" s="1"/>
  <c r="B356" i="1"/>
  <c r="M356" i="1" s="1"/>
  <c r="B399" i="1"/>
  <c r="M399" i="1" s="1"/>
  <c r="B470" i="1"/>
  <c r="M470" i="1" s="1"/>
  <c r="B386" i="1"/>
  <c r="M386" i="1" s="1"/>
  <c r="B64" i="1"/>
  <c r="M64" i="1" s="1"/>
  <c r="B278" i="1"/>
  <c r="M278" i="1" s="1"/>
  <c r="B390" i="1"/>
  <c r="M390" i="1" s="1"/>
  <c r="B56" i="1"/>
  <c r="M56" i="1" s="1"/>
  <c r="B65" i="1"/>
  <c r="M65" i="1" s="1"/>
  <c r="B109" i="1"/>
  <c r="M109" i="1" s="1"/>
  <c r="B164" i="1"/>
  <c r="M164" i="1" s="1"/>
  <c r="B483" i="1"/>
  <c r="M483" i="1" s="1"/>
  <c r="B205" i="1"/>
  <c r="M205" i="1" s="1"/>
  <c r="B281" i="1"/>
  <c r="M281" i="1" s="1"/>
  <c r="B320" i="1"/>
  <c r="M320" i="1" s="1"/>
  <c r="B172" i="1"/>
  <c r="M172" i="1" s="1"/>
  <c r="B119" i="1"/>
  <c r="M119" i="1" s="1"/>
  <c r="B94" i="1"/>
  <c r="M94" i="1" s="1"/>
  <c r="B104" i="1"/>
  <c r="M104" i="1" s="1"/>
  <c r="B364" i="1"/>
  <c r="M364" i="1" s="1"/>
  <c r="B282" i="1"/>
  <c r="M282" i="1" s="1"/>
  <c r="B351" i="1"/>
  <c r="M351" i="1" s="1"/>
  <c r="B33" i="1"/>
  <c r="M33" i="1" s="1"/>
  <c r="B331" i="1"/>
  <c r="M331" i="1" s="1"/>
  <c r="B468" i="1"/>
  <c r="M468" i="1" s="1"/>
  <c r="B57" i="1"/>
  <c r="M57" i="1" s="1"/>
  <c r="B92" i="1"/>
  <c r="M92" i="1" s="1"/>
  <c r="B76" i="1"/>
  <c r="M76" i="1" s="1"/>
  <c r="B108" i="1"/>
  <c r="M108" i="1" s="1"/>
  <c r="B129" i="1"/>
  <c r="M129" i="1" s="1"/>
  <c r="B312" i="1"/>
  <c r="M312" i="1" s="1"/>
  <c r="B372" i="1"/>
  <c r="M372" i="1" s="1"/>
  <c r="B394" i="1"/>
  <c r="M394" i="1" s="1"/>
  <c r="B452" i="1"/>
  <c r="M452" i="1" s="1"/>
  <c r="B250" i="1"/>
  <c r="M250" i="1" s="1"/>
  <c r="B253" i="1"/>
  <c r="M253" i="1" s="1"/>
  <c r="B257" i="1"/>
  <c r="M257" i="1" s="1"/>
  <c r="B259" i="1"/>
  <c r="M259" i="1" s="1"/>
  <c r="B260" i="1"/>
  <c r="M260" i="1" s="1"/>
  <c r="B276" i="1"/>
  <c r="M276" i="1" s="1"/>
  <c r="B277" i="1"/>
  <c r="M277" i="1" s="1"/>
  <c r="B283" i="1"/>
  <c r="M283" i="1" s="1"/>
  <c r="B132" i="1"/>
  <c r="M132" i="1" s="1"/>
  <c r="B252" i="1"/>
  <c r="M252" i="1" s="1"/>
  <c r="B235" i="1"/>
  <c r="M235" i="1" s="1"/>
  <c r="B232" i="1"/>
  <c r="M232" i="1" s="1"/>
  <c r="B233" i="1"/>
  <c r="M233" i="1" s="1"/>
  <c r="B297" i="1"/>
  <c r="M297" i="1" s="1"/>
  <c r="B178" i="1"/>
  <c r="M178" i="1" s="1"/>
  <c r="B72" i="1"/>
  <c r="M72" i="1" s="1"/>
  <c r="B428" i="1"/>
  <c r="M428" i="1" s="1"/>
  <c r="B432" i="1"/>
  <c r="M432" i="1" s="1"/>
  <c r="B438" i="1"/>
  <c r="M438" i="1" s="1"/>
  <c r="B497" i="1"/>
  <c r="M497"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9" i="1"/>
  <c r="M229" i="1" s="1"/>
  <c r="L229" i="1"/>
  <c r="L237" i="1"/>
  <c r="L216" i="1"/>
  <c r="L231" i="1"/>
  <c r="L238" i="1"/>
  <c r="L245" i="1"/>
  <c r="B156" i="1"/>
  <c r="M156" i="1" s="1"/>
  <c r="L309" i="1"/>
  <c r="B440" i="1"/>
  <c r="M440" i="1" s="1"/>
  <c r="L440" i="1"/>
  <c r="B183" i="1"/>
  <c r="M183" i="1" s="1"/>
  <c r="L263" i="1"/>
  <c r="L244" i="1"/>
  <c r="B382" i="1"/>
  <c r="M382" i="1" s="1"/>
  <c r="L382" i="1"/>
  <c r="B417" i="1"/>
  <c r="M417" i="1" s="1"/>
  <c r="L417" i="1"/>
  <c r="B408" i="1"/>
  <c r="M408" i="1" s="1"/>
  <c r="L408" i="1"/>
  <c r="B499" i="1"/>
  <c r="M499" i="1" s="1"/>
  <c r="L499" i="1"/>
  <c r="B154" i="1"/>
  <c r="M154" i="1" s="1"/>
  <c r="B292" i="1"/>
  <c r="M292" i="1" s="1"/>
  <c r="L292" i="1"/>
  <c r="B240" i="1"/>
  <c r="M240" i="1" s="1"/>
  <c r="L240" i="1"/>
  <c r="B169" i="1"/>
  <c r="M169" i="1" s="1"/>
  <c r="B60" i="1"/>
  <c r="M60" i="1" s="1"/>
  <c r="B354" i="1"/>
  <c r="M354" i="1" s="1"/>
  <c r="L354" i="1"/>
  <c r="L315" i="1"/>
  <c r="L230" i="1"/>
  <c r="B174" i="1"/>
  <c r="M174" i="1" s="1"/>
  <c r="B182" i="1"/>
  <c r="M182" i="1" s="1"/>
  <c r="B375" i="1"/>
  <c r="M375" i="1" s="1"/>
  <c r="N375" i="1"/>
  <c r="L375" i="1"/>
  <c r="B251" i="1"/>
  <c r="M251" i="1" s="1"/>
  <c r="L251" i="1"/>
  <c r="B398" i="1"/>
  <c r="M398" i="1" s="1"/>
  <c r="L398" i="1"/>
  <c r="L504" i="1"/>
  <c r="B46" i="1"/>
  <c r="M46" i="1" s="1"/>
  <c r="L298" i="1"/>
  <c r="L501" i="1"/>
  <c r="B347" i="1"/>
  <c r="M347" i="1" s="1"/>
  <c r="L347" i="1"/>
  <c r="B314" i="1"/>
  <c r="M314" i="1" s="1"/>
  <c r="L314" i="1"/>
  <c r="L503" i="1"/>
  <c r="L284" i="1"/>
  <c r="L311" i="1"/>
  <c r="L325" i="1"/>
  <c r="L217" i="1"/>
  <c r="L294" i="1"/>
  <c r="L313" i="1"/>
  <c r="L353" i="1"/>
  <c r="L441" i="1"/>
  <c r="L287" i="1"/>
  <c r="L327" i="1"/>
  <c r="L495" i="1"/>
  <c r="L500" i="1"/>
  <c r="L377" i="1"/>
  <c r="L296" i="1"/>
  <c r="L303" i="1"/>
  <c r="L393" i="1"/>
  <c r="L378" i="1"/>
  <c r="L489" i="1"/>
  <c r="L225" i="1"/>
  <c r="L463" i="1"/>
  <c r="L465" i="1"/>
  <c r="L222" i="1"/>
  <c r="L218" i="1"/>
  <c r="L3" i="1"/>
  <c r="L213" i="1"/>
  <c r="B248" i="1"/>
  <c r="M248" i="1" s="1"/>
  <c r="L248" i="1"/>
  <c r="B384" i="1"/>
  <c r="M384" i="1" s="1"/>
  <c r="L384" i="1"/>
  <c r="B256" i="1"/>
  <c r="M256" i="1" s="1"/>
  <c r="L256" i="1"/>
  <c r="B442" i="1"/>
  <c r="M442" i="1" s="1"/>
  <c r="L442" i="1"/>
  <c r="B388" i="1"/>
  <c r="M388" i="1" s="1"/>
  <c r="L388" i="1"/>
  <c r="B326" i="1"/>
  <c r="M326" i="1" s="1"/>
  <c r="L326" i="1"/>
  <c r="B103" i="1"/>
  <c r="M103" i="1" s="1"/>
  <c r="B461" i="1"/>
  <c r="M461" i="1" s="1"/>
  <c r="L461" i="1"/>
  <c r="B102" i="1"/>
  <c r="M102" i="1" s="1"/>
  <c r="B362" i="1"/>
  <c r="M362" i="1" s="1"/>
  <c r="L362" i="1"/>
  <c r="L350" i="1"/>
  <c r="B361" i="1"/>
  <c r="M361" i="1" s="1"/>
  <c r="L361" i="1"/>
  <c r="B379" i="1"/>
  <c r="M379" i="1" s="1"/>
  <c r="L379" i="1"/>
  <c r="B336" i="1"/>
  <c r="M336" i="1" s="1"/>
  <c r="L336" i="1"/>
  <c r="L365" i="1"/>
  <c r="B186" i="1"/>
  <c r="M186" i="1" s="1"/>
  <c r="B466" i="1"/>
  <c r="M466" i="1" s="1"/>
  <c r="L466" i="1"/>
  <c r="B482" i="1"/>
  <c r="M482" i="1" s="1"/>
  <c r="L482" i="1"/>
  <c r="B187" i="1"/>
  <c r="M187" i="1" s="1"/>
  <c r="L498" i="1"/>
  <c r="L356" i="1"/>
  <c r="L399" i="1"/>
  <c r="L470" i="1"/>
  <c r="B445" i="1"/>
  <c r="M445" i="1" s="1"/>
  <c r="L445" i="1"/>
  <c r="B435" i="1"/>
  <c r="M435" i="1" s="1"/>
  <c r="L435" i="1"/>
  <c r="B206" i="1"/>
  <c r="M206" i="1" s="1"/>
  <c r="B210" i="1"/>
  <c r="M210" i="1" s="1"/>
  <c r="L210" i="1"/>
  <c r="B14" i="1"/>
  <c r="M14" i="1" s="1"/>
  <c r="L14" i="1"/>
  <c r="B15" i="1"/>
  <c r="M15" i="1" s="1"/>
  <c r="L15" i="1"/>
  <c r="B474" i="1"/>
  <c r="M474" i="1" s="1"/>
  <c r="L474" i="1"/>
  <c r="B67" i="1"/>
  <c r="M67" i="1" s="1"/>
  <c r="B130" i="1"/>
  <c r="M130" i="1" s="1"/>
  <c r="L241" i="1"/>
  <c r="B430" i="1"/>
  <c r="M430" i="1" s="1"/>
  <c r="L430" i="1"/>
  <c r="B131" i="1"/>
  <c r="M131" i="1" s="1"/>
  <c r="B453" i="1"/>
  <c r="M453" i="1" s="1"/>
  <c r="L453" i="1"/>
  <c r="L386" i="1"/>
  <c r="B366" i="1"/>
  <c r="M366" i="1" s="1"/>
  <c r="L366" i="1"/>
  <c r="B285" i="1"/>
  <c r="M285" i="1" s="1"/>
  <c r="L285" i="1"/>
  <c r="L278" i="1"/>
  <c r="L390" i="1"/>
  <c r="B286" i="1"/>
  <c r="M286" i="1" s="1"/>
  <c r="L286" i="1"/>
  <c r="L262" i="1"/>
  <c r="B247" i="1"/>
  <c r="M247" i="1" s="1"/>
  <c r="L247" i="1"/>
  <c r="B243" i="1"/>
  <c r="M243" i="1" s="1"/>
  <c r="L243" i="1"/>
  <c r="B59" i="1"/>
  <c r="M59" i="1" s="1"/>
  <c r="B202" i="1"/>
  <c r="M202" i="1" s="1"/>
  <c r="B420" i="1"/>
  <c r="M420" i="1" s="1"/>
  <c r="L420" i="1"/>
  <c r="B165" i="1"/>
  <c r="M165" i="1" s="1"/>
  <c r="B184" i="1"/>
  <c r="M184" i="1" s="1"/>
  <c r="B69" i="1"/>
  <c r="M69" i="1" s="1"/>
  <c r="L219" i="1"/>
  <c r="L227" i="1"/>
  <c r="L483" i="1"/>
  <c r="B457" i="1"/>
  <c r="M457" i="1" s="1"/>
  <c r="L457" i="1"/>
  <c r="B458" i="1"/>
  <c r="M458" i="1" s="1"/>
  <c r="L458" i="1"/>
  <c r="B505" i="1"/>
  <c r="M505" i="1" s="1"/>
  <c r="L505" i="1"/>
  <c r="B392" i="1"/>
  <c r="M392" i="1" s="1"/>
  <c r="L392" i="1"/>
  <c r="B54" i="1"/>
  <c r="M54" i="1" s="1"/>
  <c r="B403" i="1"/>
  <c r="M403" i="1" s="1"/>
  <c r="L403" i="1"/>
  <c r="B9" i="1"/>
  <c r="M9" i="1" s="1"/>
  <c r="L9" i="1"/>
  <c r="B410" i="1"/>
  <c r="M410" i="1" s="1"/>
  <c r="L410" i="1"/>
  <c r="B367" i="1"/>
  <c r="M367" i="1" s="1"/>
  <c r="L367" i="1"/>
  <c r="B369" i="1"/>
  <c r="M369" i="1" s="1"/>
  <c r="L369" i="1"/>
  <c r="B11" i="1"/>
  <c r="M11" i="1" s="1"/>
  <c r="L11" i="1"/>
  <c r="B86" i="1"/>
  <c r="M86" i="1" s="1"/>
  <c r="B160" i="1"/>
  <c r="M160" i="1" s="1"/>
  <c r="B91" i="1"/>
  <c r="M91" i="1" s="1"/>
  <c r="B371" i="1"/>
  <c r="M371" i="1" s="1"/>
  <c r="L371" i="1"/>
  <c r="B374" i="1"/>
  <c r="M374" i="1" s="1"/>
  <c r="L374" i="1"/>
  <c r="B401" i="1"/>
  <c r="M401" i="1" s="1"/>
  <c r="L401" i="1"/>
  <c r="B318" i="1"/>
  <c r="M318" i="1" s="1"/>
  <c r="L318" i="1"/>
  <c r="B358" i="1"/>
  <c r="M358" i="1" s="1"/>
  <c r="L358" i="1"/>
  <c r="B98" i="1"/>
  <c r="M98" i="1" s="1"/>
  <c r="B209" i="1"/>
  <c r="M209" i="1" s="1"/>
  <c r="L209" i="1"/>
  <c r="B220" i="1"/>
  <c r="M220" i="1" s="1"/>
  <c r="L220" i="1"/>
  <c r="B224" i="1"/>
  <c r="M224" i="1" s="1"/>
  <c r="L224" i="1"/>
  <c r="B113" i="1"/>
  <c r="M113" i="1" s="1"/>
  <c r="B389" i="1"/>
  <c r="M389" i="1" s="1"/>
  <c r="L389" i="1"/>
  <c r="B397" i="1"/>
  <c r="M397" i="1" s="1"/>
  <c r="L397" i="1"/>
  <c r="B406" i="1"/>
  <c r="M406" i="1" s="1"/>
  <c r="L406" i="1"/>
  <c r="L21" i="1"/>
  <c r="B265" i="1"/>
  <c r="M265" i="1" s="1"/>
  <c r="L265" i="1"/>
  <c r="B266" i="1"/>
  <c r="M266" i="1" s="1"/>
  <c r="L266" i="1"/>
  <c r="B62" i="1"/>
  <c r="M62" i="1" s="1"/>
  <c r="B78" i="1"/>
  <c r="M78" i="1" s="1"/>
  <c r="L281" i="1"/>
  <c r="B82" i="1"/>
  <c r="M82" i="1" s="1"/>
  <c r="B267" i="1"/>
  <c r="M267" i="1" s="1"/>
  <c r="L267" i="1"/>
  <c r="L268" i="1"/>
  <c r="B83" i="1"/>
  <c r="M83" i="1" s="1"/>
  <c r="B84" i="1"/>
  <c r="M84" i="1" s="1"/>
  <c r="L274" i="1"/>
  <c r="L320" i="1"/>
  <c r="L275" i="1"/>
  <c r="B89" i="1"/>
  <c r="M89" i="1" s="1"/>
  <c r="B193" i="1"/>
  <c r="M193" i="1" s="1"/>
  <c r="B211" i="1"/>
  <c r="M211" i="1" s="1"/>
  <c r="L211" i="1"/>
  <c r="L364" i="1"/>
  <c r="L282" i="1"/>
  <c r="B212" i="1"/>
  <c r="M212" i="1" s="1"/>
  <c r="L212" i="1"/>
  <c r="B288" i="1"/>
  <c r="M288" i="1" s="1"/>
  <c r="L288" i="1"/>
  <c r="B269" i="1"/>
  <c r="M269" i="1" s="1"/>
  <c r="L269" i="1"/>
  <c r="B289" i="1"/>
  <c r="M289" i="1" s="1"/>
  <c r="L289" i="1"/>
  <c r="B290" i="1"/>
  <c r="M290" i="1" s="1"/>
  <c r="L290" i="1"/>
  <c r="L351" i="1"/>
  <c r="B291" i="1"/>
  <c r="M291" i="1" s="1"/>
  <c r="L291" i="1"/>
  <c r="L331" i="1"/>
  <c r="L306" i="1"/>
  <c r="L468" i="1"/>
  <c r="B316" i="1"/>
  <c r="M316" i="1" s="1"/>
  <c r="L316" i="1"/>
  <c r="B317" i="1"/>
  <c r="M317" i="1" s="1"/>
  <c r="L317" i="1"/>
  <c r="B321" i="1"/>
  <c r="M321" i="1" s="1"/>
  <c r="L321" i="1"/>
  <c r="B322" i="1"/>
  <c r="M322" i="1" s="1"/>
  <c r="L322" i="1"/>
  <c r="B270" i="1"/>
  <c r="M270" i="1" s="1"/>
  <c r="L270" i="1"/>
  <c r="B328" i="1"/>
  <c r="M328" i="1" s="1"/>
  <c r="L328" i="1"/>
  <c r="B334" i="1"/>
  <c r="M334" i="1" s="1"/>
  <c r="L334" i="1"/>
  <c r="B459" i="1"/>
  <c r="M459" i="1" s="1"/>
  <c r="L459" i="1"/>
  <c r="B467" i="1"/>
  <c r="M467" i="1" s="1"/>
  <c r="L467" i="1"/>
  <c r="B272" i="1"/>
  <c r="M272" i="1" s="1"/>
  <c r="L272" i="1"/>
  <c r="B506" i="1"/>
  <c r="M506" i="1" s="1"/>
  <c r="L506" i="1"/>
  <c r="B273" i="1"/>
  <c r="M273" i="1" s="1"/>
  <c r="L273" i="1"/>
  <c r="B34" i="1"/>
  <c r="M34" i="1" s="1"/>
  <c r="L312" i="1"/>
  <c r="L372" i="1"/>
  <c r="L394" i="1"/>
  <c r="L301" i="1"/>
  <c r="L264" i="1"/>
  <c r="L252" i="1"/>
  <c r="L235" i="1"/>
  <c r="L232" i="1"/>
  <c r="L233" i="1"/>
  <c r="L297" i="1"/>
  <c r="L246" i="1"/>
  <c r="L304" i="1"/>
  <c r="L428" i="1"/>
  <c r="L432" i="1"/>
  <c r="L438" i="1"/>
  <c r="B436" i="1"/>
  <c r="M436" i="1" s="1"/>
  <c r="L436" i="1"/>
  <c r="L497" i="1"/>
  <c r="B355" i="1"/>
  <c r="M355" i="1" s="1"/>
  <c r="L355" i="1"/>
  <c r="B4" i="1"/>
  <c r="M4" i="1" s="1"/>
  <c r="L4" i="1"/>
  <c r="B5" i="1"/>
  <c r="M5" i="1" s="1"/>
  <c r="L5" i="1"/>
  <c r="B6" i="1"/>
  <c r="M6" i="1" s="1"/>
  <c r="L6" i="1"/>
  <c r="B7" i="1"/>
  <c r="M7" i="1" s="1"/>
  <c r="L7" i="1"/>
  <c r="B8" i="1"/>
  <c r="M8" i="1" s="1"/>
  <c r="L8" i="1"/>
  <c r="B196" i="1"/>
  <c r="M196" i="1" s="1"/>
  <c r="B409" i="1"/>
  <c r="M409" i="1" s="1"/>
  <c r="L409" i="1"/>
  <c r="B10" i="1"/>
  <c r="M10" i="1" s="1"/>
  <c r="L10" i="1"/>
  <c r="B454" i="1"/>
  <c r="M454" i="1" s="1"/>
  <c r="L454" i="1"/>
  <c r="B368" i="1"/>
  <c r="M368" i="1" s="1"/>
  <c r="L368" i="1"/>
  <c r="B370" i="1"/>
  <c r="M370" i="1" s="1"/>
  <c r="L370" i="1"/>
  <c r="B85" i="1"/>
  <c r="M85" i="1" s="1"/>
  <c r="B87" i="1"/>
  <c r="M87" i="1" s="1"/>
  <c r="B159" i="1"/>
  <c r="M159" i="1" s="1"/>
  <c r="B373" i="1"/>
  <c r="M373" i="1" s="1"/>
  <c r="L373" i="1"/>
  <c r="B400" i="1"/>
  <c r="M400" i="1" s="1"/>
  <c r="L400" i="1"/>
  <c r="B402" i="1"/>
  <c r="M402" i="1" s="1"/>
  <c r="L402" i="1"/>
  <c r="B337" i="1"/>
  <c r="M337" i="1" s="1"/>
  <c r="L337" i="1"/>
  <c r="B359" i="1"/>
  <c r="M359" i="1" s="1"/>
  <c r="L359" i="1"/>
  <c r="B207" i="1"/>
  <c r="M207" i="1" s="1"/>
  <c r="B55" i="1"/>
  <c r="M55" i="1" s="1"/>
  <c r="B63" i="1"/>
  <c r="M63" i="1" s="1"/>
  <c r="B197" i="1"/>
  <c r="M197" i="1" s="1"/>
  <c r="B198" i="1"/>
  <c r="M198" i="1" s="1"/>
  <c r="B242" i="1"/>
  <c r="M242" i="1" s="1"/>
  <c r="L242" i="1"/>
  <c r="B254" i="1"/>
  <c r="M254" i="1" s="1"/>
  <c r="L254" i="1"/>
  <c r="B258" i="1"/>
  <c r="M258" i="1" s="1"/>
  <c r="L258" i="1"/>
  <c r="B295" i="1"/>
  <c r="M295" i="1" s="1"/>
  <c r="L295" i="1"/>
  <c r="B302" i="1"/>
  <c r="M302" i="1" s="1"/>
  <c r="L302" i="1"/>
  <c r="L2" i="1"/>
  <c r="B58" i="1"/>
  <c r="M58" i="1" s="1"/>
  <c r="B167" i="1"/>
  <c r="M167" i="1" s="1"/>
  <c r="B173" i="1"/>
  <c r="M173" i="1" s="1"/>
  <c r="B200" i="1"/>
  <c r="M200" i="1" s="1"/>
  <c r="B208" i="1"/>
  <c r="M208" i="1" s="1"/>
  <c r="L208" i="1"/>
  <c r="B249" i="1"/>
  <c r="M249" i="1" s="1"/>
  <c r="L249" i="1"/>
  <c r="B279" i="1"/>
  <c r="M279" i="1" s="1"/>
  <c r="L279" i="1"/>
  <c r="B18" i="1"/>
  <c r="M18" i="1" s="1"/>
  <c r="L18" i="1"/>
  <c r="B17" i="1"/>
  <c r="M17" i="1" s="1"/>
  <c r="L17" i="1"/>
  <c r="B319" i="1"/>
  <c r="M319" i="1" s="1"/>
  <c r="L319" i="1"/>
  <c r="B330" i="1"/>
  <c r="M330" i="1" s="1"/>
  <c r="L330" i="1"/>
  <c r="B335" i="1"/>
  <c r="M335" i="1" s="1"/>
  <c r="L335" i="1"/>
  <c r="B346" i="1"/>
  <c r="M346" i="1" s="1"/>
  <c r="L346" i="1"/>
  <c r="B348" i="1"/>
  <c r="M348" i="1" s="1"/>
  <c r="L348" i="1"/>
  <c r="B360" i="1"/>
  <c r="M360" i="1" s="1"/>
  <c r="L360" i="1"/>
  <c r="B161" i="1"/>
  <c r="M161" i="1" s="1"/>
  <c r="B485" i="1"/>
  <c r="M485" i="1" s="1"/>
  <c r="L485" i="1"/>
  <c r="B363" i="1"/>
  <c r="M363" i="1" s="1"/>
  <c r="L363" i="1"/>
  <c r="B426" i="1"/>
  <c r="M426" i="1" s="1"/>
  <c r="L426" i="1"/>
  <c r="B12" i="1"/>
  <c r="M12" i="1" s="1"/>
  <c r="L12" i="1"/>
  <c r="L228" i="1"/>
  <c r="B236" i="1"/>
  <c r="M236" i="1" s="1"/>
  <c r="L236" i="1"/>
  <c r="B234" i="1"/>
  <c r="M234" i="1" s="1"/>
  <c r="L234" i="1"/>
  <c r="B66" i="1"/>
  <c r="M66" i="1" s="1"/>
  <c r="B139" i="1"/>
  <c r="M139" i="1" s="1"/>
  <c r="B179" i="1"/>
  <c r="M179" i="1" s="1"/>
  <c r="B404" i="1"/>
  <c r="M404" i="1" s="1"/>
  <c r="L404" i="1"/>
  <c r="B101" i="1"/>
  <c r="M101" i="1" s="1"/>
  <c r="B215" i="1"/>
  <c r="M215" i="1" s="1"/>
  <c r="L215" i="1"/>
  <c r="L20" i="1"/>
  <c r="B126" i="1"/>
  <c r="M126" i="1" s="1"/>
  <c r="B329" i="1"/>
  <c r="M329" i="1" s="1"/>
  <c r="L329" i="1"/>
  <c r="B121" i="1"/>
  <c r="M121" i="1" s="1"/>
  <c r="B125" i="1"/>
  <c r="M125" i="1" s="1"/>
  <c r="B226" i="1"/>
  <c r="M226" i="1" s="1"/>
  <c r="L226" i="1"/>
  <c r="B185" i="1"/>
  <c r="M185" i="1" s="1"/>
  <c r="B261" i="1"/>
  <c r="M261" i="1" s="1"/>
  <c r="L261" i="1"/>
  <c r="B492" i="1"/>
  <c r="M492" i="1" s="1"/>
  <c r="L492" i="1"/>
  <c r="B74" i="1"/>
  <c r="M74" i="1" s="1"/>
  <c r="B107" i="1"/>
  <c r="M107" i="1" s="1"/>
  <c r="B502" i="1"/>
  <c r="M502" i="1" s="1"/>
  <c r="L502" i="1"/>
  <c r="B494" i="1"/>
  <c r="M494" i="1" s="1"/>
  <c r="L494" i="1"/>
  <c r="B146" i="1"/>
  <c r="M146" i="1" s="1"/>
  <c r="B324" i="1"/>
  <c r="M324" i="1" s="1"/>
  <c r="L324" i="1"/>
  <c r="B75" i="1"/>
  <c r="M75" i="1" s="1"/>
  <c r="B145" i="1"/>
  <c r="M145" i="1" s="1"/>
  <c r="B110" i="1"/>
  <c r="M110" i="1" s="1"/>
  <c r="B239" i="1"/>
  <c r="M239" i="1" s="1"/>
  <c r="L239" i="1"/>
  <c r="B333" i="1"/>
  <c r="M333" i="1" s="1"/>
  <c r="L333" i="1"/>
  <c r="B310" i="1"/>
  <c r="M310" i="1" s="1"/>
  <c r="L310" i="1"/>
  <c r="L308" i="1"/>
  <c r="B16" i="1"/>
  <c r="M16" i="1" s="1"/>
  <c r="L16" i="1"/>
  <c r="B293" i="1"/>
  <c r="M293" i="1" s="1"/>
  <c r="L293" i="1"/>
  <c r="B352" i="1"/>
  <c r="M352" i="1" s="1"/>
  <c r="L352" i="1"/>
  <c r="B342" i="1"/>
  <c r="M342" i="1" s="1"/>
  <c r="L342" i="1"/>
  <c r="B338" i="1"/>
  <c r="M338" i="1" s="1"/>
  <c r="L338" i="1"/>
  <c r="B344" i="1"/>
  <c r="M344" i="1" s="1"/>
  <c r="L344" i="1"/>
  <c r="B339" i="1"/>
  <c r="M339" i="1" s="1"/>
  <c r="L339" i="1"/>
  <c r="B343" i="1"/>
  <c r="M343" i="1" s="1"/>
  <c r="L343" i="1"/>
  <c r="B340" i="1"/>
  <c r="M340" i="1" s="1"/>
  <c r="L340" i="1"/>
  <c r="B341" i="1"/>
  <c r="M341" i="1" s="1"/>
  <c r="L341" i="1"/>
  <c r="B345" i="1"/>
  <c r="M345" i="1" s="1"/>
  <c r="L345" i="1"/>
  <c r="B357" i="1"/>
  <c r="M357" i="1" s="1"/>
  <c r="L357" i="1"/>
  <c r="B469" i="1"/>
  <c r="M469" i="1" s="1"/>
  <c r="L469" i="1"/>
  <c r="B349" i="1"/>
  <c r="M349" i="1" s="1"/>
  <c r="L349" i="1"/>
  <c r="B387" i="1"/>
  <c r="M387" i="1" s="1"/>
  <c r="L387" i="1"/>
  <c r="B380" i="1"/>
  <c r="M380" i="1" s="1"/>
  <c r="L380" i="1"/>
  <c r="B395" i="1"/>
  <c r="M395" i="1" s="1"/>
  <c r="L395" i="1"/>
  <c r="B68" i="1"/>
  <c r="M68" i="1" s="1"/>
  <c r="B425" i="1"/>
  <c r="M425" i="1" s="1"/>
  <c r="L425" i="1"/>
  <c r="B412" i="1"/>
  <c r="M412" i="1" s="1"/>
  <c r="L412" i="1"/>
  <c r="B418" i="1"/>
  <c r="M418" i="1" s="1"/>
  <c r="L418" i="1"/>
  <c r="B423" i="1"/>
  <c r="M423" i="1" s="1"/>
  <c r="L423" i="1"/>
  <c r="B421" i="1"/>
  <c r="M421" i="1" s="1"/>
  <c r="L421" i="1"/>
  <c r="B407" i="1"/>
  <c r="M407" i="1" s="1"/>
  <c r="L407" i="1"/>
  <c r="B171" i="1"/>
  <c r="M171" i="1" s="1"/>
  <c r="B300" i="1"/>
  <c r="M300" i="1" s="1"/>
  <c r="L300" i="1"/>
  <c r="B175" i="1"/>
  <c r="M175" i="1" s="1"/>
  <c r="B144" i="1"/>
  <c r="M144" i="1" s="1"/>
  <c r="B176" i="1"/>
  <c r="M176" i="1" s="1"/>
  <c r="B47" i="1"/>
  <c r="M47" i="1" s="1"/>
  <c r="B191" i="1"/>
  <c r="M191" i="1" s="1"/>
  <c r="B170" i="1"/>
  <c r="M170" i="1" s="1"/>
  <c r="B118" i="1"/>
  <c r="M118" i="1" s="1"/>
  <c r="B271" i="1"/>
  <c r="M271" i="1" s="1"/>
  <c r="L271" i="1"/>
  <c r="B37" i="1"/>
  <c r="M37" i="1" s="1"/>
  <c r="B39" i="1"/>
  <c r="M39" i="1" s="1"/>
  <c r="B99" i="1"/>
  <c r="M99" i="1" s="1"/>
  <c r="B106" i="1"/>
  <c r="M106" i="1" s="1"/>
  <c r="B307" i="1"/>
  <c r="M307" i="1" s="1"/>
  <c r="L307" i="1"/>
  <c r="B305" i="1"/>
  <c r="M305" i="1" s="1"/>
  <c r="L305" i="1"/>
  <c r="B323" i="1"/>
  <c r="M323" i="1" s="1"/>
  <c r="L323" i="1"/>
  <c r="N323" i="1"/>
  <c r="B376" i="1"/>
  <c r="M376" i="1" s="1"/>
  <c r="L376" i="1"/>
  <c r="B451" i="1"/>
  <c r="M451" i="1" s="1"/>
  <c r="L451" i="1"/>
  <c r="B447" i="1"/>
  <c r="M447" i="1" s="1"/>
  <c r="L447" i="1"/>
  <c r="B413" i="1"/>
  <c r="M413" i="1" s="1"/>
  <c r="L413" i="1"/>
  <c r="B449" i="1"/>
  <c r="M449" i="1" s="1"/>
  <c r="L449" i="1"/>
  <c r="B414" i="1"/>
  <c r="M414" i="1" s="1"/>
  <c r="L414" i="1"/>
  <c r="B448" i="1"/>
  <c r="M448" i="1" s="1"/>
  <c r="L448" i="1"/>
  <c r="B433" i="1"/>
  <c r="M433" i="1" s="1"/>
  <c r="L433" i="1"/>
  <c r="N433" i="1"/>
  <c r="B446" i="1"/>
  <c r="M446" i="1" s="1"/>
  <c r="L446" i="1"/>
  <c r="B450" i="1"/>
  <c r="M450" i="1" s="1"/>
  <c r="L450" i="1"/>
  <c r="B455" i="1"/>
  <c r="M455" i="1" s="1"/>
  <c r="L455" i="1"/>
  <c r="B444" i="1"/>
  <c r="M444" i="1" s="1"/>
  <c r="L444" i="1"/>
  <c r="B50" i="1"/>
  <c r="M50" i="1" s="1"/>
  <c r="B223" i="1"/>
  <c r="M223" i="1" s="1"/>
  <c r="L223" i="1"/>
  <c r="B114" i="1"/>
  <c r="M114" i="1" s="1"/>
  <c r="B201" i="1"/>
  <c r="M201" i="1" s="1"/>
  <c r="B163" i="1"/>
  <c r="M163" i="1" s="1"/>
  <c r="B162" i="1"/>
  <c r="M162" i="1" s="1"/>
  <c r="B111" i="1"/>
  <c r="M111" i="1" s="1"/>
  <c r="B177" i="1"/>
  <c r="M177" i="1" s="1"/>
  <c r="B100" i="1"/>
  <c r="M100" i="1" s="1"/>
  <c r="B381" i="1"/>
  <c r="M381" i="1" s="1"/>
  <c r="L381" i="1"/>
  <c r="B383" i="1"/>
  <c r="M383" i="1" s="1"/>
  <c r="L383" i="1"/>
  <c r="B385" i="1"/>
  <c r="M385" i="1" s="1"/>
  <c r="L385" i="1"/>
  <c r="B391" i="1"/>
  <c r="M391" i="1" s="1"/>
  <c r="L391" i="1"/>
  <c r="B396" i="1"/>
  <c r="M396" i="1" s="1"/>
  <c r="L396" i="1"/>
  <c r="B405" i="1"/>
  <c r="M405" i="1" s="1"/>
  <c r="L405" i="1"/>
  <c r="N405" i="1"/>
  <c r="B411" i="1"/>
  <c r="M411" i="1" s="1"/>
  <c r="L411" i="1"/>
  <c r="B415" i="1"/>
  <c r="M415" i="1" s="1"/>
  <c r="L415" i="1"/>
  <c r="B419" i="1"/>
  <c r="M419" i="1" s="1"/>
  <c r="L419" i="1"/>
  <c r="N419" i="1"/>
  <c r="B422" i="1"/>
  <c r="M422" i="1" s="1"/>
  <c r="L422" i="1"/>
  <c r="N422" i="1"/>
  <c r="B424" i="1"/>
  <c r="M424" i="1" s="1"/>
  <c r="L424" i="1"/>
  <c r="N424" i="1"/>
  <c r="B427" i="1"/>
  <c r="M427" i="1" s="1"/>
  <c r="L427" i="1"/>
  <c r="B429" i="1"/>
  <c r="M429" i="1" s="1"/>
  <c r="L429" i="1"/>
  <c r="B431" i="1"/>
  <c r="M431" i="1" s="1"/>
  <c r="L431" i="1"/>
  <c r="B434" i="1"/>
  <c r="M434" i="1" s="1"/>
  <c r="L434" i="1"/>
  <c r="B437" i="1"/>
  <c r="M437" i="1" s="1"/>
  <c r="L437" i="1"/>
  <c r="B439" i="1"/>
  <c r="M439" i="1" s="1"/>
  <c r="L439" i="1"/>
  <c r="B443" i="1"/>
  <c r="M443" i="1" s="1"/>
  <c r="L443" i="1"/>
  <c r="N443" i="1"/>
  <c r="B462" i="1"/>
  <c r="M462" i="1" s="1"/>
  <c r="L462" i="1"/>
  <c r="B464" i="1"/>
  <c r="M464" i="1" s="1"/>
  <c r="L464" i="1"/>
  <c r="B471" i="1"/>
  <c r="M471" i="1" s="1"/>
  <c r="L471" i="1"/>
  <c r="B484" i="1"/>
  <c r="M484" i="1" s="1"/>
  <c r="L484" i="1"/>
  <c r="N484" i="1"/>
  <c r="B491" i="1"/>
  <c r="M491" i="1" s="1"/>
  <c r="L491" i="1"/>
  <c r="N491" i="1"/>
  <c r="B493" i="1"/>
  <c r="M493" i="1" s="1"/>
  <c r="L493" i="1"/>
  <c r="B496" i="1"/>
  <c r="M496" i="1" s="1"/>
  <c r="L496" i="1"/>
  <c r="N496" i="1"/>
  <c r="B507" i="1"/>
  <c r="M507" i="1" s="1"/>
  <c r="L507" i="1"/>
  <c r="B180" i="1"/>
  <c r="M180" i="1" s="1"/>
  <c r="B19" i="1"/>
  <c r="M19" i="1" s="1"/>
  <c r="L19" i="1"/>
  <c r="B43" i="1"/>
  <c r="M43" i="1" s="1"/>
  <c r="B49" i="1"/>
  <c r="M49" i="1" s="1"/>
  <c r="B51" i="1"/>
  <c r="M51" i="1" s="1"/>
  <c r="B299" i="1"/>
  <c r="M299" i="1" s="1"/>
  <c r="L299" i="1"/>
  <c r="B95" i="1"/>
  <c r="M95" i="1" s="1"/>
  <c r="B416" i="1"/>
  <c r="M416" i="1" s="1"/>
  <c r="L416" i="1"/>
  <c r="B460" i="1"/>
  <c r="M460" i="1" s="1"/>
  <c r="L460" i="1"/>
  <c r="B472" i="1"/>
  <c r="M472" i="1" s="1"/>
  <c r="L472" i="1"/>
  <c r="B473" i="1"/>
  <c r="M473" i="1" s="1"/>
  <c r="L473" i="1"/>
  <c r="B475" i="1"/>
  <c r="M475" i="1" s="1"/>
  <c r="L475" i="1"/>
  <c r="N475" i="1"/>
  <c r="B476" i="1"/>
  <c r="M476" i="1" s="1"/>
  <c r="L476" i="1"/>
  <c r="B477" i="1"/>
  <c r="M477" i="1" s="1"/>
  <c r="L477" i="1"/>
  <c r="B478" i="1"/>
  <c r="M478" i="1" s="1"/>
  <c r="L478" i="1"/>
  <c r="B479" i="1"/>
  <c r="M479" i="1" s="1"/>
  <c r="L479" i="1"/>
  <c r="N479" i="1"/>
  <c r="B480" i="1"/>
  <c r="M480" i="1" s="1"/>
  <c r="L480" i="1"/>
  <c r="N480" i="1"/>
  <c r="B481" i="1"/>
  <c r="M481" i="1" s="1"/>
  <c r="L481" i="1"/>
  <c r="N481" i="1"/>
  <c r="B486" i="1"/>
  <c r="M486" i="1" s="1"/>
  <c r="L486" i="1"/>
  <c r="B487" i="1"/>
  <c r="M487" i="1" s="1"/>
  <c r="L487" i="1"/>
  <c r="B488" i="1"/>
  <c r="M488" i="1" s="1"/>
  <c r="L488" i="1"/>
  <c r="B221" i="1"/>
  <c r="M221" i="1" s="1"/>
  <c r="L221"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N524" i="1"/>
  <c r="B525" i="1"/>
  <c r="M525" i="1" s="1"/>
  <c r="L525" i="1"/>
  <c r="N525" i="1"/>
  <c r="B526" i="1"/>
  <c r="M526" i="1" s="1"/>
  <c r="L526" i="1"/>
  <c r="N526" i="1"/>
  <c r="B527" i="1"/>
  <c r="M527" i="1" s="1"/>
  <c r="L527" i="1"/>
  <c r="N527" i="1"/>
  <c r="B528" i="1"/>
  <c r="M528" i="1" s="1"/>
  <c r="L528" i="1"/>
  <c r="B529" i="1"/>
  <c r="M529" i="1" s="1"/>
  <c r="L529" i="1"/>
  <c r="B530" i="1"/>
  <c r="M530" i="1" s="1"/>
  <c r="L530" i="1"/>
  <c r="N530" i="1"/>
  <c r="B531" i="1"/>
  <c r="M531" i="1" s="1"/>
  <c r="L531" i="1"/>
  <c r="B532" i="1"/>
  <c r="M532" i="1" s="1"/>
  <c r="L532" i="1"/>
  <c r="N532" i="1"/>
  <c r="B533" i="1"/>
  <c r="M533" i="1" s="1"/>
  <c r="L533" i="1"/>
  <c r="B534" i="1"/>
  <c r="M534" i="1" s="1"/>
  <c r="L534" i="1"/>
  <c r="B535" i="1"/>
  <c r="M535" i="1" s="1"/>
  <c r="L535" i="1"/>
  <c r="B536" i="1"/>
  <c r="M536" i="1" s="1"/>
  <c r="L536" i="1"/>
  <c r="N536" i="1"/>
  <c r="B537" i="1"/>
  <c r="M537" i="1" s="1"/>
  <c r="L537" i="1"/>
  <c r="N537" i="1"/>
  <c r="B538" i="1"/>
  <c r="M538" i="1" s="1"/>
  <c r="L538" i="1"/>
  <c r="N538" i="1"/>
  <c r="B539" i="1"/>
  <c r="M539" i="1" s="1"/>
  <c r="L539" i="1"/>
  <c r="N539" i="1"/>
  <c r="B540" i="1"/>
  <c r="M540" i="1" s="1"/>
  <c r="L540" i="1"/>
  <c r="B541" i="1"/>
  <c r="M541" i="1" s="1"/>
  <c r="L541" i="1"/>
  <c r="B542" i="1"/>
  <c r="M542" i="1" s="1"/>
  <c r="L542" i="1"/>
  <c r="B543" i="1"/>
  <c r="M543" i="1" s="1"/>
  <c r="L543" i="1"/>
  <c r="B544" i="1"/>
  <c r="M544" i="1" s="1"/>
  <c r="L544" i="1"/>
  <c r="N544" i="1"/>
  <c r="B545" i="1"/>
  <c r="M545" i="1" s="1"/>
  <c r="L545" i="1"/>
  <c r="B546" i="1"/>
  <c r="M546" i="1" s="1"/>
  <c r="L546" i="1"/>
  <c r="B547" i="1"/>
  <c r="M547" i="1" s="1"/>
  <c r="L547" i="1"/>
  <c r="B548" i="1"/>
  <c r="M548" i="1" s="1"/>
  <c r="L548" i="1"/>
  <c r="N548" i="1"/>
  <c r="B549" i="1"/>
  <c r="M549" i="1" s="1"/>
  <c r="L549" i="1"/>
  <c r="N549" i="1"/>
  <c r="B550" i="1"/>
  <c r="M550" i="1" s="1"/>
  <c r="L550" i="1"/>
  <c r="N550" i="1"/>
  <c r="B551" i="1"/>
  <c r="M551" i="1" s="1"/>
  <c r="L551" i="1"/>
  <c r="N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N559" i="1"/>
  <c r="B560" i="1"/>
  <c r="M560" i="1" s="1"/>
  <c r="L560" i="1"/>
  <c r="N560" i="1"/>
  <c r="B561" i="1"/>
  <c r="M561" i="1" s="1"/>
  <c r="L561" i="1"/>
  <c r="N561" i="1"/>
  <c r="B562" i="1"/>
  <c r="M562" i="1" s="1"/>
  <c r="L562" i="1"/>
  <c r="N562" i="1"/>
  <c r="B563" i="1"/>
  <c r="M563" i="1" s="1"/>
  <c r="L563" i="1"/>
  <c r="N563" i="1"/>
  <c r="B564" i="1"/>
  <c r="M564" i="1" s="1"/>
  <c r="L564" i="1"/>
  <c r="B565" i="1"/>
  <c r="M565" i="1" s="1"/>
  <c r="L565" i="1"/>
  <c r="B566" i="1"/>
  <c r="M566" i="1" s="1"/>
  <c r="L566" i="1"/>
  <c r="B567" i="1"/>
  <c r="M567" i="1" s="1"/>
  <c r="L567" i="1"/>
  <c r="B568" i="1"/>
  <c r="M568" i="1" s="1"/>
  <c r="L568" i="1"/>
  <c r="B569" i="1"/>
  <c r="M569" i="1" s="1"/>
  <c r="L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B577" i="1"/>
  <c r="M577" i="1" s="1"/>
  <c r="L577" i="1"/>
  <c r="B578" i="1"/>
  <c r="M578" i="1" s="1"/>
  <c r="L578" i="1"/>
  <c r="N578" i="1"/>
  <c r="B579" i="1"/>
  <c r="M579" i="1" s="1"/>
  <c r="L579" i="1"/>
  <c r="B580" i="1"/>
  <c r="M580" i="1" s="1"/>
  <c r="L580" i="1"/>
  <c r="B581" i="1"/>
  <c r="M581" i="1" s="1"/>
  <c r="L581" i="1"/>
  <c r="B582" i="1"/>
  <c r="M582" i="1" s="1"/>
  <c r="L582" i="1"/>
  <c r="N582" i="1"/>
  <c r="B583" i="1"/>
  <c r="M583" i="1" s="1"/>
  <c r="L583" i="1"/>
  <c r="N583" i="1"/>
  <c r="B584" i="1"/>
  <c r="M584" i="1" s="1"/>
  <c r="L584" i="1"/>
  <c r="N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B592" i="1"/>
  <c r="M592" i="1" s="1"/>
  <c r="L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B601" i="1"/>
  <c r="M601" i="1" s="1"/>
  <c r="L601" i="1"/>
  <c r="B602" i="1"/>
  <c r="M602" i="1" s="1"/>
  <c r="L602" i="1"/>
  <c r="B603" i="1"/>
  <c r="M603" i="1" s="1"/>
  <c r="L603" i="1"/>
  <c r="B604" i="1"/>
  <c r="M604" i="1" s="1"/>
  <c r="L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B612" i="1"/>
  <c r="M612" i="1" s="1"/>
  <c r="L612" i="1"/>
  <c r="B613" i="1"/>
  <c r="M613" i="1" s="1"/>
  <c r="L613" i="1"/>
  <c r="B614" i="1"/>
  <c r="M614" i="1" s="1"/>
  <c r="L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I3" i="9"/>
  <c r="C4" i="9"/>
  <c r="C19" i="11" s="1"/>
  <c r="C5" i="9"/>
  <c r="B1" i="4"/>
  <c r="I33" i="9" s="1"/>
  <c r="B3" i="6"/>
  <c r="B4" i="6"/>
  <c r="H2" i="7"/>
  <c r="N362" i="1"/>
  <c r="C18" i="10" l="1"/>
  <c r="C6" i="9"/>
  <c r="A1" i="10" s="1"/>
  <c r="B20" i="1"/>
  <c r="M20" i="1" s="1"/>
  <c r="B40" i="1"/>
  <c r="M40" i="1" s="1"/>
  <c r="B5" i="6"/>
  <c r="B263" i="1"/>
  <c r="M263" i="1" s="1"/>
  <c r="B308" i="1"/>
  <c r="M308" i="1" s="1"/>
  <c r="B194" i="1"/>
  <c r="M194" i="1" s="1"/>
  <c r="B32" i="1"/>
  <c r="M32" i="1" s="1"/>
  <c r="B25" i="1"/>
  <c r="M25" i="1" s="1"/>
  <c r="B306" i="1"/>
  <c r="M306" i="1" s="1"/>
  <c r="B124" i="1"/>
  <c r="M124" i="1" s="1"/>
  <c r="B217" i="1"/>
  <c r="M217" i="1" s="1"/>
  <c r="B195" i="1"/>
  <c r="M195" i="1" s="1"/>
  <c r="B96" i="1"/>
  <c r="M96" i="1" s="1"/>
  <c r="B141" i="1"/>
  <c r="M141" i="1" s="1"/>
  <c r="B143" i="1"/>
  <c r="M143"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I46" i="9"/>
  <c r="K46" i="9" s="1"/>
  <c r="J41" i="9" s="1"/>
  <c r="G42" i="9"/>
  <c r="I42" i="9" s="1"/>
  <c r="G41" i="9"/>
  <c r="G54" i="9" l="1"/>
  <c r="I54" i="9" s="1"/>
  <c r="K42" i="9"/>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<sst xmlns="http://schemas.openxmlformats.org/spreadsheetml/2006/main" count="3007" uniqueCount="1687">
  <si>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</si>
  <si>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</si>
  <si>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</si>
  <si>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</si>
  <si>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</si>
  <si>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</si>
  <si>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</si>
  <si>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</si>
  <si>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</si>
  <si>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</si>
  <si>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</si>
  <si>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</si>
  <si>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</si>
  <si>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</si>
  <si>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</si>
  <si>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</si>
  <si>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</si>
  <si>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</si>
  <si>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</si>
  <si>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</si>
  <si>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</si>
  <si>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</si>
  <si>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</si>
  <si>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</si>
  <si>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</si>
  <si>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</si>
  <si>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</si>
  <si>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</si>
  <si>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</si>
  <si>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</si>
  <si>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</si>
  <si>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</si>
  <si>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</si>
  <si>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</si>
  <si>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</si>
  <si>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</si>
  <si>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</si>
  <si>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</si>
  <si>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</si>
  <si>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</si>
  <si>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</si>
  <si>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</si>
  <si>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</si>
  <si>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</si>
  <si>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</si>
  <si>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</si>
  <si>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</si>
  <si>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</si>
  <si>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</si>
  <si>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</si>
  <si>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</si>
  <si>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</si>
  <si>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</si>
  <si>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</si>
  <si>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</si>
  <si>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</si>
  <si>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</si>
  <si>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</si>
  <si>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</si>
  <si>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</si>
  <si>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</si>
  <si>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</si>
  <si>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</si>
  <si>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</si>
  <si>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</si>
  <si>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</si>
  <si>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</si>
  <si>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</si>
  <si>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</si>
  <si>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</si>
  <si>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</si>
  <si>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</si>
  <si>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</si>
  <si>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</si>
  <si>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</si>
  <si>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</si>
  <si>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</si>
  <si>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</si>
  <si>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</si>
  <si>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</si>
  <si>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</si>
  <si>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</si>
  <si>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</si>
  <si>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</si>
  <si>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</si>
  <si>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</si>
  <si>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</si>
  <si>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</si>
  <si>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</si>
  <si>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</si>
  <si>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</si>
  <si>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</si>
  <si>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</si>
  <si>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</si>
  <si>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</si>
  <si>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</si>
  <si>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</si>
  <si>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</si>
  <si>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</si>
  <si>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</si>
  <si>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</si>
  <si>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</si>
  <si>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</si>
  <si>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</si>
  <si>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</si>
  <si>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</si>
  <si>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</si>
  <si>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</si>
  <si>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</si>
  <si>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</si>
  <si>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</si>
  <si>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</si>
  <si>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</si>
  <si>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</si>
  <si>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</si>
  <si>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</si>
  <si>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</si>
  <si>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</si>
  <si>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</si>
  <si>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</si>
  <si>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</si>
  <si>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</si>
  <si>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</si>
  <si>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</si>
  <si>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</si>
  <si>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</si>
  <si>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</si>
  <si>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</si>
  <si>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</si>
  <si>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</si>
  <si>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</si>
  <si>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</si>
  <si>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</si>
  <si>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</si>
  <si>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</si>
  <si>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</si>
  <si>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</si>
  <si>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</si>
  <si>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</si>
  <si>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</si>
  <si>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</si>
  <si>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</si>
  <si>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</si>
  <si>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</si>
  <si>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</si>
  <si>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</si>
  <si>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</si>
  <si>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</si>
  <si>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</si>
  <si>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</si>
  <si>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</si>
  <si>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</si>
  <si>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</si>
  <si>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</si>
  <si>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</si>
  <si>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</si>
  <si>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</si>
  <si>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</si>
  <si>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</si>
  <si>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</si>
  <si>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</si>
  <si>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</si>
  <si>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</si>
  <si>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</si>
  <si>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</si>
  <si>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</si>
  <si>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</si>
  <si>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</si>
  <si>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</si>
  <si>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</si>
  <si>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</si>
  <si>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</si>
  <si>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</si>
  <si>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</si>
  <si>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</si>
  <si>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</si>
  <si>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</si>
  <si>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</si>
  <si>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</si>
  <si>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</si>
  <si>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</si>
  <si>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</si>
  <si>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</si>
  <si>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</si>
  <si>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</si>
  <si>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</si>
  <si>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</si>
  <si>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</si>
  <si>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</si>
  <si>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</si>
  <si>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</si>
  <si>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</si>
  <si>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</si>
  <si>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</si>
  <si>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</si>
  <si>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</si>
  <si>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</si>
  <si>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</si>
  <si>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</si>
  <si>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</si>
  <si>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</si>
  <si>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</si>
  <si>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</si>
  <si>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</si>
  <si>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</si>
  <si>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</si>
  <si>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</si>
  <si>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</si>
  <si>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</si>
  <si>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</si>
  <si>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</si>
  <si>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</si>
  <si>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</si>
  <si>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</si>
  <si>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</si>
  <si>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</si>
  <si>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</si>
  <si>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</si>
  <si>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</si>
  <si>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</si>
  <si>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</si>
  <si>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</si>
  <si>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</si>
  <si>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</si>
  <si>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</si>
  <si>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</si>
  <si>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</si>
  <si>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</si>
  <si>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</si>
  <si>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</si>
  <si>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</si>
  <si>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</si>
  <si>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</si>
  <si>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</si>
  <si>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</si>
  <si>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</si>
  <si>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</si>
  <si>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</si>
  <si>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</si>
  <si>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</si>
  <si>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</si>
  <si>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</si>
  <si>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</si>
  <si>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</si>
  <si>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</si>
  <si>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</si>
  <si>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</si>
  <si>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</si>
  <si>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</si>
  <si>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</si>
  <si>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</si>
  <si>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</si>
  <si>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</si>
  <si>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</si>
  <si>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</si>
  <si>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</si>
  <si>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</si>
  <si>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</si>
  <si>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</si>
  <si>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</si>
  <si>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</si>
  <si>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</si>
  <si>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</si>
  <si>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</si>
  <si>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</si>
  <si>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</si>
  <si>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</si>
  <si>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</si>
  <si>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</si>
  <si>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</si>
  <si>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</si>
  <si>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</si>
  <si>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</si>
  <si>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</si>
  <si>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</si>
  <si>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</si>
  <si>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</si>
  <si>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</si>
  <si>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</si>
  <si>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</si>
  <si>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</si>
  <si>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</si>
  <si>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</si>
  <si>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</si>
  <si>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</si>
  <si>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</si>
  <si>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</si>
  <si>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</si>
  <si>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</si>
  <si>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</si>
  <si>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</si>
  <si>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</si>
  <si>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</si>
  <si>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</si>
  <si>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</si>
  <si>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</si>
  <si>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</si>
  <si>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</si>
  <si>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</si>
  <si>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</si>
  <si>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</si>
  <si>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</si>
  <si>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</si>
  <si>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</si>
  <si>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</si>
  <si>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</si>
  <si>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</si>
  <si>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</si>
  <si>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</si>
  <si>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</si>
  <si>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</si>
  <si>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</si>
  <si>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</si>
  <si>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</si>
  <si>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</si>
  <si>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</si>
  <si>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</si>
  <si>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</si>
  <si>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</si>
  <si>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</si>
  <si>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</si>
  <si>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</si>
  <si>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</si>
  <si>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</si>
  <si>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</si>
  <si>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</si>
  <si>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</si>
  <si>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</si>
  <si>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</si>
  <si>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</si>
  <si>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</si>
  <si>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</si>
  <si>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</si>
  <si>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</si>
  <si>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</si>
  <si>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</si>
  <si>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</si>
  <si>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</si>
  <si>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</si>
  <si>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</si>
  <si>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</si>
  <si>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</si>
  <si>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</si>
  <si>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</si>
  <si>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</si>
  <si>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</si>
  <si>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</si>
  <si>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</si>
  <si>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</si>
  <si>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</si>
  <si>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</si>
  <si>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</si>
  <si>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</si>
  <si>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</si>
  <si>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</si>
  <si>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</si>
  <si>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</si>
  <si>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</si>
  <si>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</si>
  <si>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</si>
  <si>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</si>
  <si>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</si>
  <si>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</si>
  <si>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</si>
  <si>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</si>
  <si>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</si>
  <si>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</si>
  <si>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</si>
  <si>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</si>
  <si>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</si>
  <si>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</si>
  <si>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</si>
  <si>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</si>
  <si>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</si>
  <si>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</si>
  <si>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</si>
  <si>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</si>
  <si>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</si>
  <si>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</si>
  <si>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</si>
  <si>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</si>
  <si>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</si>
  <si>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</si>
  <si>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</si>
  <si>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</si>
  <si>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</si>
  <si>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</si>
  <si>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</si>
  <si>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</si>
  <si>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</si>
  <si>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</si>
  <si>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</si>
  <si>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</si>
  <si>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</si>
  <si>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</si>
  <si>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</si>
  <si>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</si>
  <si>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</si>
  <si>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</si>
  <si>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</si>
  <si>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</si>
  <si>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</si>
  <si>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</si>
  <si>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</si>
  <si>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</si>
  <si>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</si>
  <si>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</si>
  <si>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</si>
  <si>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</si>
  <si>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</si>
  <si>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</si>
  <si>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</si>
  <si>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</si>
  <si>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</si>
  <si>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</si>
  <si>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</si>
  <si>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</si>
  <si>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</si>
  <si>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</si>
  <si>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</si>
  <si>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</si>
  <si>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</si>
  <si>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</si>
  <si>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</si>
  <si>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</si>
  <si>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</si>
  <si>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</si>
  <si>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</si>
  <si>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</si>
  <si>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</si>
  <si>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</si>
  <si>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</si>
  <si>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</si>
  <si>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</si>
  <si>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</si>
  <si>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</si>
  <si>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</si>
  <si>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</si>
  <si>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</si>
  <si>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</si>
  <si>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</si>
  <si>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</si>
  <si>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</si>
  <si>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</si>
  <si>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</si>
  <si>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</si>
  <si>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</si>
  <si>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</si>
  <si>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</si>
  <si>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</si>
  <si>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</si>
  <si>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</si>
  <si>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</si>
  <si>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</si>
  <si>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</si>
  <si>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</si>
  <si>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</si>
  <si>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</si>
  <si>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</si>
  <si>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</si>
  <si>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</si>
  <si>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</si>
  <si>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</si>
  <si>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</si>
  <si>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</si>
  <si>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</si>
  <si>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</si>
  <si>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</si>
  <si>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</si>
  <si>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</si>
  <si>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</si>
  <si>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</si>
  <si>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</si>
  <si>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</si>
  <si>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</si>
  <si>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</si>
  <si>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</si>
  <si>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</si>
  <si>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</si>
  <si>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</si>
  <si>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</si>
  <si>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</si>
  <si>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</si>
  <si>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</si>
  <si>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</si>
  <si>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</si>
  <si>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</si>
  <si>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</si>
  <si>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</si>
  <si>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</si>
  <si>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</si>
  <si>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</si>
  <si>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</si>
  <si>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</si>
  <si>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</si>
  <si>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</si>
  <si>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</si>
  <si>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</si>
  <si>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</si>
  <si>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</si>
  <si>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</si>
  <si>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</si>
  <si>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</si>
  <si>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</si>
  <si>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</si>
  <si>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</si>
  <si>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</si>
  <si>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</si>
  <si>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</si>
  <si>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</si>
  <si>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</si>
  <si>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</si>
  <si>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</si>
  <si>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</si>
  <si>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</si>
  <si>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</si>
  <si>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</si>
  <si>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</si>
  <si>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</si>
  <si>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</si>
  <si>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</si>
  <si>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</si>
  <si>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</si>
  <si>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</si>
  <si>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</si>
  <si>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</si>
  <si>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</si>
  <si>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</si>
  <si>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</si>
  <si>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</si>
  <si>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</si>
  <si>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</si>
  <si>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</si>
  <si>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</si>
  <si>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</si>
  <si>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</si>
  <si>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</si>
  <si>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</si>
  <si>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</si>
  <si>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</si>
  <si>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</si>
  <si>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</si>
  <si>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</si>
  <si>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</si>
  <si>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</si>
  <si>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</si>
  <si>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</si>
  <si>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</si>
  <si>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</si>
  <si>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</si>
  <si>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</si>
  <si>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</si>
  <si>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</si>
  <si>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</si>
  <si>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</si>
  <si>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</si>
  <si>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</si>
  <si>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</si>
  <si>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</si>
  <si>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</si>
  <si>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</si>
  <si>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</si>
  <si>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</si>
  <si>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</si>
  <si>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</si>
  <si>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</si>
  <si>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</si>
  <si>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</si>
  <si>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</si>
  <si>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</si>
  <si>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</si>
  <si>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</si>
  <si>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</si>
  <si>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</si>
  <si>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</si>
  <si>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</si>
  <si>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</si>
  <si>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</si>
  <si>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</si>
  <si>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</si>
  <si>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</si>
  <si>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</si>
  <si>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</si>
  <si>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</si>
  <si>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</si>
  <si>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</si>
  <si>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</si>
  <si>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</si>
  <si>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</si>
  <si>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</si>
  <si>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</si>
  <si>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</si>
  <si>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</si>
  <si>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</si>
  <si>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</si>
  <si>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</si>
  <si>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</si>
  <si>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</si>
  <si>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</si>
  <si>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</si>
  <si>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</si>
  <si>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</si>
  <si>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</si>
  <si>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</si>
  <si>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</si>
  <si>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</si>
  <si>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</si>
  <si>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</si>
  <si>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</si>
  <si>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</si>
  <si>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</si>
  <si>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</si>
  <si>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</si>
  <si>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</si>
  <si>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</si>
  <si>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</si>
  <si>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</si>
  <si>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</si>
  <si>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</si>
  <si>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</si>
  <si>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</si>
  <si>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</si>
  <si>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</si>
  <si>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</si>
  <si>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</si>
  <si>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</si>
  <si>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</si>
  <si>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</si>
  <si>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</si>
  <si>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</si>
  <si>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</si>
  <si>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</si>
  <si>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</si>
  <si>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</si>
  <si>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</si>
  <si>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</si>
  <si>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</si>
  <si>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</si>
  <si>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</si>
  <si>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</si>
  <si>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</si>
  <si>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</si>
  <si>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</si>
  <si>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</si>
  <si>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</si>
  <si>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</si>
  <si>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</si>
  <si>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</si>
  <si>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</si>
  <si>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</si>
  <si>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</si>
  <si>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</si>
  <si>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</si>
  <si>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</si>
  <si>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</si>
  <si>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</si>
  <si>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</si>
  <si>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</si>
  <si>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</si>
  <si>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</si>
  <si>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</si>
  <si>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</si>
  <si>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</si>
  <si>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</si>
  <si>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</si>
  <si>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</si>
  <si>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</si>
  <si>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</si>
  <si>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</si>
  <si>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</si>
  <si>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</si>
  <si>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</si>
  <si>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</si>
  <si>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</si>
  <si>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</si>
  <si>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</si>
  <si>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</si>
  <si>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</si>
  <si>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</si>
  <si>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</si>
  <si>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</si>
  <si>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</si>
  <si>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</si>
  <si>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</si>
  <si>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</si>
  <si>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</si>
  <si>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</si>
  <si>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</si>
  <si>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</si>
  <si>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</si>
  <si>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</si>
  <si>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</si>
  <si>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</si>
  <si>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</si>
  <si>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</si>
  <si>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</si>
  <si>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</si>
  <si>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</si>
  <si>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</si>
  <si>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</si>
  <si>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</si>
  <si>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</si>
  <si>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</si>
  <si>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</si>
  <si>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</si>
  <si>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</si>
  <si>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</si>
  <si>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</si>
  <si>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</si>
  <si>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</si>
  <si>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</si>
  <si>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</si>
  <si>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</si>
  <si>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</si>
  <si>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</si>
  <si>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</si>
  <si>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</si>
  <si>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</si>
  <si>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</si>
  <si>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</si>
  <si>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</si>
  <si>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</si>
  <si>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</si>
  <si>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</si>
  <si>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</si>
  <si>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</si>
  <si>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</si>
  <si>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</si>
  <si>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</si>
  <si>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</si>
  <si>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</si>
  <si>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</si>
  <si>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</si>
  <si>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</si>
  <si>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</si>
  <si>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</si>
  <si>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</si>
  <si>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</si>
  <si>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</si>
  <si>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</si>
  <si>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</si>
  <si>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</si>
  <si>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</si>
  <si>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</si>
  <si>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</si>
  <si>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</si>
  <si>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</si>
  <si>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</si>
  <si>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</si>
  <si>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</si>
  <si>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</si>
  <si>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</si>
  <si>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</si>
  <si>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</si>
  <si>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</si>
  <si>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</si>
  <si>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</si>
  <si>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</si>
  <si>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</si>
  <si>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</si>
  <si>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</si>
  <si>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</si>
  <si>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</si>
  <si>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</si>
  <si>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</si>
  <si>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</si>
  <si>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</si>
  <si>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</si>
  <si>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</si>
  <si>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</si>
  <si>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</si>
  <si>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</si>
  <si>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</si>
  <si>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</si>
  <si>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</si>
  <si>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</si>
  <si>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</si>
  <si>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</si>
  <si>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</si>
  <si>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</si>
  <si>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</si>
  <si>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</si>
  <si>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</si>
  <si>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</si>
  <si>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</si>
  <si>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</si>
  <si>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</si>
  <si>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</si>
  <si>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</si>
  <si>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</si>
  <si>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</si>
  <si>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</si>
  <si>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</si>
  <si>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</si>
  <si>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</si>
  <si>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</si>
  <si>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</si>
  <si>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</si>
  <si>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</si>
  <si>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</si>
  <si>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</si>
  <si>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</si>
  <si>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</si>
  <si>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</si>
  <si>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</si>
  <si>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</si>
  <si>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</si>
  <si>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</si>
  <si>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</si>
  <si>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</si>
  <si>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</si>
  <si>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</si>
  <si>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</si>
  <si>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</si>
  <si>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</si>
  <si>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</si>
  <si>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</si>
  <si>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</si>
  <si>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</si>
  <si>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</si>
  <si>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</si>
  <si>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</si>
  <si>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</si>
  <si>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</si>
  <si>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</si>
  <si>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</si>
  <si>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</si>
  <si>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</si>
  <si>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</si>
  <si>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</si>
  <si>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</si>
  <si>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</si>
  <si>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</si>
  <si>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</si>
  <si>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</si>
  <si>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</si>
  <si>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</si>
  <si>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</si>
  <si>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</si>
  <si>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</si>
  <si>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</si>
  <si>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</si>
  <si>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</si>
  <si>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</si>
  <si>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</si>
  <si>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</si>
  <si>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</si>
  <si>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</si>
  <si>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</si>
  <si>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</si>
  <si>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</si>
  <si>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</si>
  <si>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</si>
  <si>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</si>
  <si>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</si>
  <si>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</si>
  <si>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</si>
  <si>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</si>
  <si>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</si>
  <si>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</si>
  <si>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</si>
  <si>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</si>
  <si>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</si>
  <si>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</si>
  <si>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</si>
  <si>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</si>
  <si>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</si>
  <si>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</si>
  <si>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</si>
  <si>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</si>
  <si>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</si>
  <si>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</si>
  <si>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</si>
  <si>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</si>
  <si>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</si>
  <si>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</si>
  <si>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</si>
  <si>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</si>
  <si>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</si>
  <si>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</si>
  <si>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</si>
  <si>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</si>
  <si>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</si>
  <si>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</si>
  <si>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</si>
  <si>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</si>
  <si>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</si>
  <si>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</si>
  <si>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</si>
  <si>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</si>
  <si>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</si>
  <si>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</si>
  <si>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</si>
  <si>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</si>
  <si>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</si>
  <si>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</si>
  <si>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</si>
  <si>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</si>
  <si>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</si>
  <si>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</si>
  <si>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</si>
  <si>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</si>
  <si>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</si>
  <si>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</si>
  <si>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</si>
  <si>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</si>
  <si>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</si>
  <si>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</si>
  <si>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</si>
  <si>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</si>
  <si>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</si>
  <si>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</si>
  <si>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</si>
  <si>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</si>
  <si>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</si>
  <si>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</si>
  <si>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</si>
  <si>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</si>
  <si>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</si>
  <si>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</si>
  <si>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</si>
  <si>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</si>
  <si>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</si>
  <si>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</si>
  <si>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</si>
  <si>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</si>
  <si>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</si>
  <si>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</si>
  <si>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</si>
  <si>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</si>
  <si>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</si>
  <si>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</si>
  <si>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</si>
  <si>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</si>
  <si>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</si>
  <si>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</si>
  <si>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</si>
  <si>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</si>
  <si>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</si>
  <si>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</si>
  <si>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</si>
  <si>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</si>
  <si>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</si>
  <si>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</si>
  <si>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</si>
  <si>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</si>
  <si>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</si>
  <si>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</si>
  <si>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</si>
  <si>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</si>
  <si>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</si>
  <si>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</si>
  <si>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</si>
  <si>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</si>
  <si>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</si>
  <si>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</si>
  <si>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</si>
  <si>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</si>
  <si>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</si>
  <si>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</si>
  <si>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</si>
  <si>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</si>
  <si>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</si>
  <si>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</si>
  <si>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</si>
  <si>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</si>
  <si>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</si>
  <si>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</si>
  <si>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</si>
  <si>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</si>
  <si>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</si>
  <si>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</si>
  <si>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</si>
  <si>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</si>
  <si>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</si>
  <si>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</si>
  <si>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</si>
  <si>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</si>
  <si>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</si>
  <si>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</si>
  <si>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</si>
  <si>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</si>
  <si>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</si>
  <si>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</si>
  <si>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</si>
  <si>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</si>
  <si>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</si>
  <si>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</si>
  <si>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</si>
  <si>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</si>
  <si>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</si>
  <si>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</si>
  <si>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</si>
  <si>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</si>
  <si>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</si>
  <si>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</si>
  <si>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</si>
  <si>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</si>
  <si>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</si>
  <si>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</si>
  <si>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</si>
  <si>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</si>
  <si>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</si>
  <si>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</si>
  <si>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</si>
  <si>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</si>
  <si>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</si>
  <si>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</si>
  <si>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</si>
  <si>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</si>
  <si>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</si>
  <si>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</si>
  <si>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</si>
  <si>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</si>
  <si>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</si>
  <si>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</si>
  <si>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</si>
  <si>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</si>
  <si>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</si>
  <si>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</si>
  <si>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</si>
  <si>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</si>
  <si>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</si>
  <si>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</si>
  <si>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</si>
  <si>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</si>
  <si>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</si>
  <si>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</si>
  <si>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</si>
  <si>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</si>
  <si>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</si>
  <si>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</si>
  <si>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</si>
  <si>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</si>
  <si>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</si>
  <si>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</si>
  <si>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</si>
  <si>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</si>
  <si>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</si>
  <si>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</si>
  <si>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</si>
  <si>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</si>
  <si>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</si>
  <si>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</si>
  <si>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</si>
  <si>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</si>
  <si>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</si>
  <si>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</si>
  <si>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</si>
  <si>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</si>
  <si>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</si>
  <si>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</si>
  <si>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</si>
  <si>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</si>
  <si>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</si>
  <si>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</si>
  <si>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</si>
  <si>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</si>
  <si>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</si>
  <si>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</si>
  <si>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</si>
  <si>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</si>
  <si>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</si>
  <si>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</si>
  <si>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</si>
  <si>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</si>
  <si>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</si>
  <si>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</si>
  <si>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</si>
  <si>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</si>
  <si>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</si>
  <si>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</si>
  <si>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</si>
  <si>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</si>
  <si>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</si>
  <si>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</si>
  <si>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</si>
  <si>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</si>
  <si>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</si>
  <si>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</si>
  <si>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</si>
  <si>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</si>
  <si>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</si>
  <si>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</si>
  <si>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</si>
  <si>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</si>
  <si>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</si>
  <si>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</si>
  <si>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</si>
  <si>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</si>
  <si>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</si>
  <si>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</si>
  <si>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</si>
  <si>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</si>
  <si>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</si>
  <si>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</si>
  <si>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</si>
  <si>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</si>
  <si>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</si>
  <si>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</si>
  <si>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</si>
  <si>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</si>
  <si>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</si>
  <si>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</si>
  <si>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</si>
  <si>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</si>
  <si>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</si>
  <si>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</si>
  <si>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</si>
  <si>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</si>
  <si>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</si>
  <si>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</si>
  <si>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</si>
  <si>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</si>
  <si>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</si>
  <si>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</si>
  <si>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</si>
  <si>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</si>
  <si>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</si>
  <si>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</si>
  <si>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</si>
  <si>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</si>
  <si>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</si>
  <si>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</si>
  <si>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</si>
  <si>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</si>
  <si>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</si>
  <si>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</si>
  <si>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</si>
  <si>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</si>
  <si>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</si>
  <si>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</si>
  <si>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</si>
  <si>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</si>
  <si>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</si>
  <si>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</si>
  <si>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</si>
  <si>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</si>
  <si>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</si>
  <si>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</si>
  <si>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</si>
  <si>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</si>
  <si>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</si>
  <si>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</si>
  <si>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</si>
  <si>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</si>
  <si>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</si>
  <si>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</si>
  <si>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</si>
  <si>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</si>
  <si>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</si>
  <si>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</si>
  <si>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</si>
  <si>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</si>
  <si>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</si>
  <si>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</si>
  <si>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</si>
  <si>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</si>
  <si>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</si>
  <si>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</si>
  <si>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</si>
  <si>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</si>
  <si>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</si>
  <si>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</si>
  <si>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</si>
  <si>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</si>
  <si>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</si>
  <si>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</si>
  <si>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</si>
  <si>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</si>
  <si>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</si>
  <si>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</si>
  <si>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</si>
  <si>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</si>
  <si>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</si>
  <si>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</si>
  <si>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</si>
  <si>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</si>
  <si>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</si>
  <si>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</si>
  <si>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</si>
  <si>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</si>
  <si>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</si>
  <si>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</si>
  <si>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</si>
  <si>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</si>
  <si>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</si>
  <si>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</si>
  <si>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</si>
  <si>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</si>
  <si>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</si>
  <si>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</si>
  <si>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</si>
  <si>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</si>
  <si>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</si>
  <si>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</si>
  <si>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</si>
  <si>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</si>
  <si>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</si>
  <si>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</si>
  <si>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</si>
  <si>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</si>
  <si>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</si>
  <si>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</si>
  <si>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</si>
  <si>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</si>
  <si>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</si>
  <si>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</si>
  <si>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</si>
  <si>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</si>
  <si>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</si>
  <si>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</si>
  <si>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</si>
  <si>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</si>
  <si>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</si>
  <si>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</si>
  <si>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</si>
  <si>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</si>
  <si>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</si>
  <si>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</si>
  <si>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</si>
  <si>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</si>
  <si>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</si>
  <si>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</si>
  <si>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</si>
  <si>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</si>
  <si>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</si>
  <si>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</si>
  <si>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</si>
  <si>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</si>
  <si>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</si>
  <si>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</si>
  <si>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</si>
  <si>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</si>
  <si>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</si>
  <si>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</si>
  <si>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</si>
  <si>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</si>
  <si>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</si>
  <si>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</si>
  <si>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</si>
  <si>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</si>
  <si>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</si>
  <si>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</si>
  <si>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</si>
  <si>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</si>
  <si>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</si>
  <si>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</si>
  <si>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</si>
  <si>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</si>
  <si>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</si>
  <si>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</si>
  <si>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</si>
  <si>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</si>
  <si>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</si>
  <si>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</si>
  <si>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</si>
  <si>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</si>
  <si>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</si>
  <si>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</si>
  <si>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</si>
  <si>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</si>
  <si>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</si>
  <si>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</si>
  <si>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</si>
  <si>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</si>
  <si>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</si>
  <si>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</si>
  <si>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</si>
  <si>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</si>
  <si>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</si>
  <si>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</si>
  <si>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</si>
  <si>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</si>
  <si>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</si>
  <si>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</si>
  <si>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</si>
  <si>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</si>
  <si>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</si>
  <si>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</si>
  <si>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</si>
  <si>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</si>
  <si>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</si>
  <si>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</si>
  <si>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</si>
  <si>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</si>
  <si>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</si>
  <si>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</si>
  <si>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</si>
  <si>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</si>
  <si>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</si>
  <si>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</si>
  <si>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</si>
  <si>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</si>
  <si>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</si>
  <si>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</si>
  <si>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</si>
  <si>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</si>
  <si>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</si>
  <si>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</si>
  <si>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</si>
  <si>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</si>
  <si>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</si>
  <si>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</si>
  <si>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</si>
  <si>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</si>
  <si>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</si>
  <si>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</si>
  <si>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</si>
  <si>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</si>
  <si>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</si>
  <si>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</si>
  <si>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</si>
  <si>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</si>
  <si>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</si>
  <si>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</si>
  <si>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</si>
  <si>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</si>
  <si>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</si>
  <si>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</si>
  <si>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</si>
  <si>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</si>
  <si>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</si>
  <si>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</si>
  <si>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</si>
  <si>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</si>
  <si>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</si>
  <si>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</si>
  <si>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</si>
  <si>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</si>
  <si>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</si>
  <si>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</si>
  <si>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</si>
  <si>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</si>
  <si>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</si>
  <si>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</si>
  <si>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</si>
  <si>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</si>
  <si>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</si>
  <si>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</si>
  <si>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</si>
  <si>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</si>
  <si>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</si>
  <si>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</si>
  <si>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</si>
  <si>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</si>
  <si>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</si>
  <si>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</si>
  <si>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</si>
  <si>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</si>
  <si>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</si>
  <si>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</si>
  <si>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</si>
  <si>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</si>
  <si>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</si>
  <si>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</si>
  <si>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</si>
  <si>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</si>
  <si>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</si>
  <si>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</si>
  <si>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</si>
  <si>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</si>
  <si>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</si>
  <si>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</si>
  <si>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</si>
  <si>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</si>
  <si>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</si>
  <si>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</si>
  <si>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</si>
  <si>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</si>
  <si>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</si>
  <si>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</si>
  <si>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</si>
  <si>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</si>
  <si>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</si>
  <si>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</si>
  <si>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</si>
  <si>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</si>
  <si>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</si>
  <si>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</si>
  <si>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</si>
  <si>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</si>
  <si>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</si>
  <si>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</si>
  <si>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</si>
  <si>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</si>
  <si>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</si>
  <si>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</si>
  <si>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</si>
  <si>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</si>
  <si>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</si>
  <si>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</si>
  <si>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</si>
  <si>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</si>
  <si>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</si>
  <si>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</si>
  <si>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</si>
  <si>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</si>
  <si>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</si>
  <si>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</si>
  <si>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</si>
  <si>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</si>
  <si>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</si>
  <si>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</si>
  <si>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</si>
  <si>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</si>
  <si>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</si>
  <si>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</si>
  <si>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</si>
  <si>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</si>
  <si>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</si>
  <si>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</si>
  <si>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</si>
  <si>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</si>
  <si>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</si>
  <si>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</si>
  <si>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</si>
  <si>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</si>
  <si>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</si>
  <si>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</si>
  <si>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</si>
  <si>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</si>
  <si>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</si>
  <si>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</si>
  <si>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</si>
  <si>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</si>
  <si>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</si>
  <si>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</si>
  <si>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</si>
  <si>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</si>
  <si>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</si>
  <si>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</si>
  <si>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</si>
  <si>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</si>
  <si>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</si>
  <si>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</si>
  <si>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</si>
  <si>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</si>
  <si>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</si>
  <si>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</si>
  <si>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</si>
  <si>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</si>
  <si>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</si>
  <si>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</si>
  <si>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</si>
  <si>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</si>
  <si>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</si>
  <si>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</si>
  <si>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</si>
  <si>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</si>
  <si>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</si>
  <si>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</si>
  <si>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</si>
  <si>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</si>
  <si>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</si>
  <si>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</si>
  <si>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</si>
  <si>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</si>
  <si>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</si>
  <si>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</si>
  <si>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</si>
  <si>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</si>
  <si>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</si>
  <si>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</si>
  <si>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</si>
  <si>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</si>
  <si>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</si>
  <si>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</si>
  <si>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</si>
  <si>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</si>
  <si>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</si>
  <si>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</si>
  <si>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</si>
  <si>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</si>
  <si>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</si>
  <si>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</si>
  <si>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</si>
  <si>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</si>
  <si>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</si>
  <si>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</si>
  <si>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</si>
  <si>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</si>
  <si>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</si>
  <si>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</si>
  <si>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</si>
  <si>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</si>
  <si>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</si>
  <si>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</si>
  <si>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</si>
  <si>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</si>
  <si>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</si>
  <si>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</si>
  <si>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</si>
  <si>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</si>
  <si>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</si>
  <si>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</si>
  <si>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</si>
  <si>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</si>
  <si>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</si>
  <si>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</si>
  <si>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</si>
  <si>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</si>
  <si>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</si>
  <si>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</si>
  <si>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atletika - kapitálové transfery</t>
  </si>
  <si>
    <t>a - korfbal - bežné transfery</t>
  </si>
  <si>
    <t>BV4</t>
  </si>
  <si>
    <t>Lacoma Pizzeria, FOTI UT HRSZ. 055/16, DUNAKESZI</t>
  </si>
  <si>
    <t>Sprint Pizza, Nšmeth Kolmon ňt52, Fet</t>
  </si>
  <si>
    <t>Tesco Stores ČR a.s. Vršovická 1527/68b, 100 00 Praha 10  Hypermarket Kutná Hora</t>
  </si>
  <si>
    <t>45308314</t>
  </si>
  <si>
    <t>35542</t>
  </si>
  <si>
    <t>25307665</t>
  </si>
  <si>
    <t>Dukát Loosova 1, 63800 Brno provozuje Zakor s.r.o. Josefy Faimonové 2552/11b, 62800 Brno</t>
  </si>
  <si>
    <t>25425838</t>
  </si>
  <si>
    <t>Dačický s.r.o. Bočná 813/3, Dečín 1 405 01 Restaurace Dačický Kutná Hora</t>
  </si>
  <si>
    <t>199,197</t>
  </si>
  <si>
    <t>155754</t>
  </si>
  <si>
    <t>155676</t>
  </si>
  <si>
    <t>10136696</t>
  </si>
  <si>
    <t>64173763</t>
  </si>
  <si>
    <t>Restaurace a penzion U Hájku Masarykovo nám.10, 285 31 Nové Dvory provozovatel: Martin Procházka Orebitská 593, 284 01 Kutná Hora</t>
  </si>
  <si>
    <t>NGUYEN DINH HUYEN Havlíčkova 104, Nové Dvory, 285 prodejna Masarykovo nám. 109 Nové Dvory</t>
  </si>
  <si>
    <t>27420442</t>
  </si>
  <si>
    <t xml:space="preserve">20250418007 </t>
  </si>
  <si>
    <t>10136961</t>
  </si>
  <si>
    <t>1745075403696</t>
  </si>
  <si>
    <t>64169936</t>
  </si>
  <si>
    <t>Rostislav Tapfer Palackého námestí 90/11, 284 01 Kutná Hora donáška WOLT</t>
  </si>
  <si>
    <t>3188 2587 3005 2784 2985</t>
  </si>
  <si>
    <t>Muran s.r.o Sumavska 1094/3, 120 00 Praha 2 McDonalds</t>
  </si>
  <si>
    <t>04430590</t>
  </si>
  <si>
    <t>202504200005</t>
  </si>
  <si>
    <t>BV5</t>
  </si>
  <si>
    <t>1676029023</t>
  </si>
  <si>
    <t>1882114250</t>
  </si>
  <si>
    <t>0202/00002</t>
  </si>
  <si>
    <t>Státni fond dopravní infrastruktury Sokolovská 1955/278 190 00  Praha 9 Česká republika</t>
  </si>
  <si>
    <t>70856508</t>
  </si>
  <si>
    <t>1031495897 1031495897 1031495897</t>
  </si>
  <si>
    <t>FitMedica s.r.o. Moldavská cesta 8/A 04011 Košice mestská časť Juh prevádzka: Nábrežná 7 971 01 Prievidza</t>
  </si>
  <si>
    <t>46721487</t>
  </si>
  <si>
    <t>33700/0041</t>
  </si>
  <si>
    <t>Doplnenie lekárničky SAK pre potreby MS U 19 Kutná hora Česká republika v dňoch 18-20.04.2025</t>
  </si>
  <si>
    <t>Federacao Portuguesa De Corfebol, Avenida General Norton de Matos, 69/A1500-312 Lisboa portugal</t>
  </si>
  <si>
    <t>2025/2</t>
  </si>
  <si>
    <t>VPD/1 BV5</t>
  </si>
  <si>
    <t>25.04.2025 26.04.2025</t>
  </si>
  <si>
    <t>00104547</t>
  </si>
  <si>
    <t>RYANAIR letecká spoločnosť</t>
  </si>
  <si>
    <t>VPD2</t>
  </si>
  <si>
    <t>2568</t>
  </si>
  <si>
    <t>45952671</t>
  </si>
  <si>
    <t>Metro Cashand Carry SR s.r.o Senecká cesta 1881, 90023 Ivanka pri dunaji Hlohovecká cesta 332/11 949 01 Nitra</t>
  </si>
  <si>
    <t>VPD3</t>
  </si>
  <si>
    <t>VPD4</t>
  </si>
  <si>
    <t>35896205</t>
  </si>
  <si>
    <t>Ben cafe s.r.o I.Bukovčana 850/11/3 971 01 Prievidza</t>
  </si>
  <si>
    <t>250100008</t>
  </si>
  <si>
    <t>Tesco Stores SR a.s Cesta na Senec 2, 821 04 Bratislava mestská časť Ružinov Nábrežná 7, 971 01 Prievidza</t>
  </si>
  <si>
    <t>31321828</t>
  </si>
  <si>
    <t>243</t>
  </si>
  <si>
    <t>00308307</t>
  </si>
  <si>
    <t>Mesto Nitra Štefánikova Trieda 60, 950 06 Nitra predajné miesto Mestská hala Dolnočermánska 105 Nitra</t>
  </si>
  <si>
    <t>009123</t>
  </si>
  <si>
    <t>VPD5</t>
  </si>
  <si>
    <t>250100011</t>
  </si>
  <si>
    <t>250033</t>
  </si>
  <si>
    <t>Vyhotovenie a nákup víťazných pohárov počet 19 ks  a medailí 270 ks na finále ligy pre potreby SAK</t>
  </si>
  <si>
    <t>36560812</t>
  </si>
  <si>
    <t xml:space="preserve">ALDESŠPORT, spol.s.r.o. J.C.Hronského 771/12 949 07 Nitra -Janikovce SR prevádzka: Coboriho 1 Nitra </t>
  </si>
  <si>
    <t>Zabezpečenie stravovania pre sústredenie U21  Prievidza  11 hráčov a 1 tréner</t>
  </si>
  <si>
    <t>BV6</t>
  </si>
  <si>
    <t>20250725</t>
  </si>
  <si>
    <t>Výroba tričiek Korfball  pre reprezentáciu čierne 7 ks a parížska modrá 7 ks</t>
  </si>
  <si>
    <t>46969934</t>
  </si>
  <si>
    <t>OFF Sportswear s.r.o. Mostná 42 949 01 Nitra Slovensko</t>
  </si>
  <si>
    <t>36005622</t>
  </si>
  <si>
    <t>Prenájom športovej haly pre potreby sústredenia U 21 konané 15.06.2025  12 osôb a 2 tréneri</t>
  </si>
  <si>
    <t>158651</t>
  </si>
  <si>
    <t>Hornonitrianske bane Prievidzaa.s. V.s Kratke HBP a.s. Matice Slovenskej 10 971 01 Prievidza Chatova oblasť 704/13 971 01 Prividza</t>
  </si>
  <si>
    <t>158650</t>
  </si>
  <si>
    <t>Zabezpečenie stravovania pre potreby sústredenia U 21 konané 15.06.2025 12 osôb a 2 tréneri</t>
  </si>
  <si>
    <t>52522190</t>
  </si>
  <si>
    <t>Výroba odznakov s logom SAK pre potreby medzinárodnych turnajov</t>
  </si>
  <si>
    <t>09039147</t>
  </si>
  <si>
    <t>Mypinbuttons s.r.o.Dukelská trida 189/102 614 00 Brno Husovice www.urobsiodznak.sk</t>
  </si>
  <si>
    <t>20250870</t>
  </si>
  <si>
    <t>Výroba tričiek Korfball  pre reprezentáciu čierne 2 ks a parížska modrá 2 ks</t>
  </si>
  <si>
    <t>Platba fotograf IKF pre ME U 15 Lisabon Portugalsko 04-07.07.2025</t>
  </si>
  <si>
    <t>Actiefotografie nl. Spaanderbank 20 8303XK Emmeloord Nederland</t>
  </si>
  <si>
    <t>30165823</t>
  </si>
  <si>
    <t>BV7</t>
  </si>
  <si>
    <t>Zabezpečenie stravy počas sústredenia U 15 Nitra 31.05.2025 počet hráčov 15 a 3 tréneri</t>
  </si>
  <si>
    <t>40951901</t>
  </si>
  <si>
    <t>Ing. Eva Vrabcová Ľ.Okánika 592/8 949 01 Nitra Slovensko</t>
  </si>
  <si>
    <t>VPD6</t>
  </si>
  <si>
    <t>009132</t>
  </si>
  <si>
    <t>Prenájom športovej haly na sústredenie U 15 Nitra počet hráčov 15 a 3 tréneri 31.05.2025</t>
  </si>
  <si>
    <t>2025026</t>
  </si>
  <si>
    <t>Zabezpečenie stravy počas sústredenia U 15 Nitra 07.06.2025 počet hráčov 16 a 3 tréneri</t>
  </si>
  <si>
    <t>VPD7</t>
  </si>
  <si>
    <t>009190</t>
  </si>
  <si>
    <t>4748</t>
  </si>
  <si>
    <t>Mc Donalds Herentals Augustijnenlaan 97 2200 Herentals</t>
  </si>
  <si>
    <t>4045</t>
  </si>
  <si>
    <t>4346</t>
  </si>
  <si>
    <t>4144</t>
  </si>
  <si>
    <t>31</t>
  </si>
  <si>
    <t>Benvolios Lierseweg 21 2200 Herentals</t>
  </si>
  <si>
    <t>1039639</t>
  </si>
  <si>
    <t>Ristorante Verona 1 200 Antwerpen</t>
  </si>
  <si>
    <t>Dominos Pizza Herentals Zandstraat 58 Herentals BE 2200 Belgium</t>
  </si>
  <si>
    <t>014480300</t>
  </si>
  <si>
    <t>0031</t>
  </si>
  <si>
    <t>Zabezpečenie stravy pre U 21 ME Belgicko mesto Herentals počet hráčov 13 a 3 tréneri 07.-12.07.2025</t>
  </si>
  <si>
    <t>Zabezpečenie stravy pre U 21 ME Belgicko mesto Antwerpe počet hráčov 13 a 3 tréneri 07.-12.07.2025</t>
  </si>
  <si>
    <t>Platba fotograf IKF pre ME U 21 Herentals Belgicko 07.-12.07.2025</t>
  </si>
  <si>
    <t>2025/07/03/SVL</t>
  </si>
  <si>
    <t>11225191</t>
  </si>
  <si>
    <t>2025/0702/SVL</t>
  </si>
  <si>
    <t>Výroba a dodanie vlajočiek s logom SAK pre potreby medzinárodnych turnajov počet kusov 20</t>
  </si>
  <si>
    <t>47027703</t>
  </si>
  <si>
    <t>ADRA ATTIS s.r.o Priemyselná 12 971 01 Prievidza</t>
  </si>
  <si>
    <t>53223/0031</t>
  </si>
  <si>
    <t>2025062403</t>
  </si>
  <si>
    <t xml:space="preserve">RYANAIR letecká spoločnosť </t>
  </si>
  <si>
    <t xml:space="preserve">VPD8 </t>
  </si>
  <si>
    <t>20.06.2025 4.7.2025</t>
  </si>
  <si>
    <t>3249951940</t>
  </si>
  <si>
    <t>FLIX bus predaj lístkov</t>
  </si>
  <si>
    <t>VPD9</t>
  </si>
  <si>
    <t>1261</t>
  </si>
  <si>
    <t>Nákup cartridge HP 305 cierny pre internú potrebu SAK</t>
  </si>
  <si>
    <t>35739487</t>
  </si>
  <si>
    <t>NAY a.s. Tuhovská 15 , 83006 Bratislava mestská časť Vajnory Nábrežná 1913/5A 971 01 Prievidza</t>
  </si>
  <si>
    <t>BV8</t>
  </si>
  <si>
    <t>Podpora klubu SKK Dolphins Prividza</t>
  </si>
  <si>
    <t>Slovenská asociácia korfbalu Makovického 498/6 971 01 Prievidza</t>
  </si>
  <si>
    <t>BV9</t>
  </si>
  <si>
    <t>Podpora klubu KK SPU Nitra</t>
  </si>
  <si>
    <t>P030 2025134</t>
  </si>
  <si>
    <t>Mesačný poplatok za prenájom self storage XS a 4 policový regál</t>
  </si>
  <si>
    <t>Self storage center Prievidza s.r.o., Priemyselná 2763/12, 971 01 Prievidza</t>
  </si>
  <si>
    <t>48142646</t>
  </si>
  <si>
    <t>BV10</t>
  </si>
  <si>
    <t>2025.051</t>
  </si>
  <si>
    <t>Platba za Subscriptions D country</t>
  </si>
  <si>
    <t>Orteliuslaan 1041 3528 BE Ultrecht The Nederlands IKF</t>
  </si>
  <si>
    <t xml:space="preserve">BV 10 </t>
  </si>
  <si>
    <t>2025141</t>
  </si>
  <si>
    <t>026/2025</t>
  </si>
  <si>
    <t>Nákup korfbalovych lôpt Mikasa veľkosť 4 9 kusov a veľkosť5 9 kusov</t>
  </si>
  <si>
    <t>45234191</t>
  </si>
  <si>
    <t>Korfbal KlubTJ SOKOL Koblov Strádalu114/20 718 00 Ostrava - Kunčičky</t>
  </si>
  <si>
    <t>Platba ročný poplatok za rozhodcu Mgr. Peter Bušík IKF</t>
  </si>
  <si>
    <t>2025.102</t>
  </si>
  <si>
    <t>BV11</t>
  </si>
  <si>
    <t>Platba za SVK starting fee KCL Satellite Lisboa Portugal</t>
  </si>
  <si>
    <t>2534</t>
  </si>
  <si>
    <t>00169005</t>
  </si>
  <si>
    <t>COOP Jednota Prievidza spotrebné družstvo A.Hlinku I. 437 971 68 Prievidza Novackého 319/27 971 01 Prievidza</t>
  </si>
  <si>
    <t>2025168</t>
  </si>
  <si>
    <t>BV12</t>
  </si>
  <si>
    <t>BV1</t>
  </si>
  <si>
    <t>VPD 10</t>
  </si>
  <si>
    <t>Zabezpečenie stravovania počas prípravného sústredenia U19, Miesto konania Nitra-God, Počet účastníkov 15 hráčov, 2 tréneri</t>
  </si>
  <si>
    <t>Zabezpečenie detskej ligy Prievidza U9, U11, U15,U17, Počet účastníkov 168, tréneri 8</t>
  </si>
  <si>
    <t>Refundácia nákup leteniek pre U 15 na ME V lisabone Portugalsko 04.-07.07.2025, Počet účastníkov 14, tréneri 3</t>
  </si>
  <si>
    <t>prenájom športovej haly na finále detskej ligy U 9, U11,U15,U17 V Nitre 17.05.2025 .Počet hráčov 216, tréneri 14</t>
  </si>
  <si>
    <t>Platba na účasť  portugalsko ME U 15  Lisabon 04.-07.07.2025.Počet hráčov 14, tréneri 3</t>
  </si>
  <si>
    <t>Doplnenie lekárničky SAK pre potreby ME U 21 Herentals belgicko 07.-12.07.2025.Počet hráčov 14, tréneri 3</t>
  </si>
  <si>
    <t>Refundácia nákladov na letenky a zabezpečenie  Portugalsko ME U 15  04.-07.07.2025. Počet hráčov 14, tréneri 3</t>
  </si>
  <si>
    <t>Preplatenie nákladov na dopravu Porto Leiria a späť, ME Portugalsko.Počet hráčov 14, tréneri 3</t>
  </si>
  <si>
    <t>Zabezpečenie sladkosti pre detskú ligu Prievidza U9, U11, U15, U17.Počet hráčov 211, tréneri 1o</t>
  </si>
  <si>
    <t>Podpora klubu SKK Dolphins Prievidza</t>
  </si>
  <si>
    <t>Platba Poľskému korfbalovému zväzu za Medzinárodný turnaj mesto Twardogora ubytovanie a strava počet hráčov 14 tréner 1 dátum 11.-12.10.2025</t>
  </si>
  <si>
    <t>14/2025</t>
  </si>
  <si>
    <t>Polski Zwiazek korfballu ul.Obozna 7/32, 00-332 Warszawa</t>
  </si>
  <si>
    <t>Zabezpečenie stravovania počas prípravného sústredenia U 19 , Miesto konania Nitra-God Počet účastníkov 15 hráčov a 2 tréneri</t>
  </si>
  <si>
    <t>Preplatenie diaľničných známok na prepravu pre tri autá na MS U 19 2025 Kutná Hora Česká republika 16 hráčov a 4 tréneri</t>
  </si>
  <si>
    <t>Zabezpečenie stravy pre prípravny kemp U 15  Prievidza  počet hráčov 10 a 1 tréner 03.05.2025</t>
  </si>
  <si>
    <t>2025018</t>
  </si>
  <si>
    <t>Úhrada za  nákup potravín počas MS U 19 Kutná hora Česká republika 16 hráčov a 4 tréneri 18.-20.04.2025</t>
  </si>
  <si>
    <t>Úhrada za stravovanie počas MS U 19 Kutná hora Česká republika 16 hráčov a 4 tréneri 18-20.04.2025</t>
  </si>
  <si>
    <t>Platba na účasť  Portugalsko ME U 15  Lisabon 04.-07.07.2025. Počet hráčov14, tréneri 3</t>
  </si>
  <si>
    <t>Zabezpečenie  finale detskej ligy detskej ligy U 9, U11, U15, U17 Nitra  17.05.2025, Počet hráčov 216, tréneri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</si>
</sst>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8"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453125" style="20" customWidth="1"/>
    <col min="3" max="4" width="4.453125" style="20" customWidth="1"/>
    <col min="5" max="5" width="11.453125" style="20" customWidth="1"/>
    <col min="6" max="16384" width="11.453125" style="20"/>
  </cols>
  <sheetData>
    <row r="1" spans="1:4" s="18" customFormat="1" ht="46.75" customHeight="1" x14ac:dyDescent="0.25">
      <c r="A1" s="308" t="s">
        <v>0</v>
      </c>
      <c r="C1" s="323"/>
      <c r="D1" s="323"/>
    </row>
    <row r="2" spans="1:4" s="18" customFormat="1" ht="19.25"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5" customHeight="1" x14ac:dyDescent="0.25">
      <c r="A12" s="304" t="s">
        <v>1379</v>
      </c>
      <c r="C12" s="205"/>
      <c r="D12" s="205"/>
    </row>
    <row r="13" spans="1:4" s="18" customFormat="1" ht="23.5" customHeight="1" x14ac:dyDescent="0.25">
      <c r="A13" s="309"/>
      <c r="C13" s="205"/>
      <c r="D13" s="205"/>
    </row>
    <row r="14" spans="1:4" s="18" customFormat="1" ht="17.5" x14ac:dyDescent="0.25">
      <c r="A14" s="310" t="s">
        <v>5</v>
      </c>
      <c r="C14" s="205"/>
      <c r="D14" s="205"/>
    </row>
    <row r="15" spans="1:4" ht="16.25" customHeight="1" x14ac:dyDescent="0.25">
      <c r="A15" s="127"/>
      <c r="C15" s="21"/>
    </row>
    <row r="16" spans="1:4" ht="303" x14ac:dyDescent="0.25">
      <c r="A16" s="298" t="s">
        <v>6</v>
      </c>
      <c r="C16" s="21"/>
    </row>
    <row r="17" spans="1:4" ht="17.5" customHeight="1" x14ac:dyDescent="0.25">
      <c r="A17" s="21"/>
      <c r="C17" s="21"/>
    </row>
    <row r="18" spans="1:4" ht="226.5" customHeight="1" x14ac:dyDescent="0.25">
      <c r="A18" s="298" t="s">
        <v>7</v>
      </c>
      <c r="B18" s="257"/>
      <c r="C18" s="21"/>
    </row>
    <row r="19" spans="1:4" ht="30.75" customHeight="1" x14ac:dyDescent="0.25">
      <c r="A19" s="21"/>
      <c r="B19" s="257"/>
      <c r="C19" s="21"/>
    </row>
    <row r="20" spans="1:4" ht="26.25" customHeight="1" x14ac:dyDescent="0.25">
      <c r="A20" s="299" t="s">
        <v>8</v>
      </c>
      <c r="C20" s="21"/>
    </row>
    <row r="21" spans="1:4" ht="38" x14ac:dyDescent="0.25">
      <c r="A21" s="19" t="s">
        <v>9</v>
      </c>
      <c r="C21" s="324"/>
      <c r="D21" s="324"/>
    </row>
    <row r="22" spans="1:4" x14ac:dyDescent="0.25">
      <c r="C22" s="325"/>
      <c r="D22" s="324"/>
    </row>
    <row r="23" spans="1:4" ht="64" x14ac:dyDescent="0.25">
      <c r="A23" s="23" t="s">
        <v>1380</v>
      </c>
      <c r="C23" s="255"/>
      <c r="D23" s="256"/>
    </row>
    <row r="24" spans="1:4" ht="12.75" customHeight="1" x14ac:dyDescent="0.25">
      <c r="C24" s="321"/>
      <c r="D24" s="322"/>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1361</v>
      </c>
    </row>
    <row r="32" spans="1:4" ht="12.75" customHeight="1" x14ac:dyDescent="0.25"/>
    <row r="33" spans="1:3" ht="15.75" customHeight="1" x14ac:dyDescent="0.25">
      <c r="A33" s="19" t="s">
        <v>1362</v>
      </c>
    </row>
    <row r="34" spans="1:3" ht="12.75" customHeight="1" x14ac:dyDescent="0.25"/>
    <row r="35" spans="1:3" ht="52" x14ac:dyDescent="0.25">
      <c r="A35" s="19" t="s">
        <v>1364</v>
      </c>
    </row>
    <row r="36" spans="1:3" ht="12" customHeight="1" x14ac:dyDescent="0.25"/>
    <row r="37" spans="1:3" ht="25.5" x14ac:dyDescent="0.25">
      <c r="A37" s="271" t="s">
        <v>1363</v>
      </c>
    </row>
    <row r="39" spans="1:3" ht="77" x14ac:dyDescent="0.25">
      <c r="A39" s="23" t="s">
        <v>1365</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5" customHeight="1" x14ac:dyDescent="0.25">
      <c r="A46" s="301" t="s">
        <v>15</v>
      </c>
      <c r="C46" s="22"/>
    </row>
    <row r="47" spans="1:3" ht="11.5" customHeight="1" x14ac:dyDescent="0.25"/>
    <row r="48" spans="1:3" ht="13" x14ac:dyDescent="0.25">
      <c r="A48" s="302" t="s">
        <v>1367</v>
      </c>
    </row>
    <row r="49" spans="1:1" ht="12" customHeight="1" x14ac:dyDescent="0.25"/>
    <row r="50" spans="1:1" ht="39" x14ac:dyDescent="0.25">
      <c r="A50" s="19" t="s">
        <v>1368</v>
      </c>
    </row>
    <row r="51" spans="1:1" ht="12.75" customHeight="1" x14ac:dyDescent="0.25"/>
    <row r="52" spans="1:1" ht="75.5" x14ac:dyDescent="0.25">
      <c r="A52" s="19" t="s">
        <v>1369</v>
      </c>
    </row>
    <row r="53" spans="1:1" ht="12.75" customHeight="1" x14ac:dyDescent="0.25"/>
    <row r="54" spans="1:1" ht="38.5" x14ac:dyDescent="0.25">
      <c r="A54" s="19" t="s">
        <v>1370</v>
      </c>
    </row>
    <row r="56" spans="1:1" ht="13" x14ac:dyDescent="0.25">
      <c r="A56" s="19" t="s">
        <v>16</v>
      </c>
    </row>
    <row r="58" spans="1:1" ht="13" x14ac:dyDescent="0.25">
      <c r="A58" s="19" t="s">
        <v>17</v>
      </c>
    </row>
    <row r="60" spans="1:1" ht="121.75" customHeight="1" x14ac:dyDescent="0.25">
      <c r="A60" s="23" t="s">
        <v>1371</v>
      </c>
    </row>
    <row r="61" spans="1:1" ht="12.75" customHeight="1" x14ac:dyDescent="0.25">
      <c r="A61" s="23"/>
    </row>
    <row r="62" spans="1:1" ht="14.25" customHeight="1" x14ac:dyDescent="0.25">
      <c r="A62" s="19" t="s">
        <v>18</v>
      </c>
    </row>
    <row r="63" spans="1:1" ht="26" x14ac:dyDescent="0.25">
      <c r="A63" s="19" t="s">
        <v>19</v>
      </c>
    </row>
    <row r="64" spans="1:1" ht="28" customHeight="1" x14ac:dyDescent="0.25">
      <c r="A64" s="19" t="s">
        <v>1372</v>
      </c>
    </row>
    <row r="66" spans="1:1" ht="93.75" customHeight="1" x14ac:dyDescent="0.25">
      <c r="A66" s="23" t="s">
        <v>20</v>
      </c>
    </row>
    <row r="68" spans="1:1" ht="18" x14ac:dyDescent="0.25">
      <c r="A68" s="258" t="s">
        <v>21</v>
      </c>
    </row>
    <row r="70" spans="1:1" ht="174.75" customHeight="1" x14ac:dyDescent="0.25">
      <c r="A70" s="259" t="s">
        <v>22</v>
      </c>
    </row>
    <row r="71" spans="1:1" ht="13.25" customHeight="1" x14ac:dyDescent="0.25">
      <c r="A71" s="259"/>
    </row>
    <row r="72" spans="1:1" ht="173.5" customHeight="1" x14ac:dyDescent="0.25">
      <c r="A72" s="311" t="s">
        <v>1390</v>
      </c>
    </row>
    <row r="73" spans="1:1" ht="37.5" x14ac:dyDescent="0.25">
      <c r="A73" s="23" t="s">
        <v>1391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1381</v>
      </c>
    </row>
    <row r="96" spans="1:2" x14ac:dyDescent="0.25">
      <c r="A96" s="23"/>
    </row>
    <row r="97" spans="1:4" ht="13" x14ac:dyDescent="0.25">
      <c r="A97" s="260" t="s">
        <v>40</v>
      </c>
    </row>
    <row r="98" spans="1:4" ht="68.5" customHeight="1" x14ac:dyDescent="0.25">
      <c r="A98" s="23" t="s">
        <v>1382</v>
      </c>
    </row>
    <row r="99" spans="1:4" x14ac:dyDescent="0.25">
      <c r="A99" s="23"/>
    </row>
    <row r="100" spans="1:4" ht="13" x14ac:dyDescent="0.25">
      <c r="A100" s="260" t="s">
        <v>41</v>
      </c>
    </row>
    <row r="101" spans="1:4" ht="75.5" x14ac:dyDescent="0.25">
      <c r="A101" s="23" t="s">
        <v>1383</v>
      </c>
    </row>
    <row r="102" spans="1:4" x14ac:dyDescent="0.25">
      <c r="A102" s="23"/>
    </row>
    <row r="103" spans="1:4" ht="13" x14ac:dyDescent="0.25">
      <c r="A103" s="297" t="s">
        <v>42</v>
      </c>
    </row>
    <row r="104" spans="1:4" ht="50.5" x14ac:dyDescent="0.25">
      <c r="A104" s="23" t="s">
        <v>1384</v>
      </c>
    </row>
    <row r="105" spans="1:4" x14ac:dyDescent="0.25">
      <c r="A105" s="23"/>
      <c r="B105" s="20" t="s">
        <v>43</v>
      </c>
    </row>
    <row r="106" spans="1:4" ht="13" x14ac:dyDescent="0.25">
      <c r="A106" s="260" t="s">
        <v>44</v>
      </c>
    </row>
    <row r="107" spans="1:4" ht="71.25" customHeight="1" x14ac:dyDescent="0.25">
      <c r="A107" s="19" t="s">
        <v>1385</v>
      </c>
    </row>
    <row r="108" spans="1:4" ht="37.5" x14ac:dyDescent="0.25">
      <c r="A108" s="19" t="s">
        <v>1375</v>
      </c>
    </row>
    <row r="109" spans="1:4" ht="25" x14ac:dyDescent="0.25">
      <c r="A109" s="19" t="s">
        <v>45</v>
      </c>
    </row>
    <row r="110" spans="1:4" ht="10.5" customHeight="1" x14ac:dyDescent="0.25">
      <c r="D110" s="20" t="s">
        <v>43</v>
      </c>
    </row>
    <row r="111" spans="1:4" ht="99.75" customHeight="1" x14ac:dyDescent="0.25">
      <c r="A111" s="23" t="s">
        <v>1374</v>
      </c>
    </row>
    <row r="112" spans="1:4" ht="26" x14ac:dyDescent="0.25">
      <c r="A112" s="19" t="s">
        <v>1373</v>
      </c>
    </row>
    <row r="114" spans="1:2" ht="175" x14ac:dyDescent="0.25">
      <c r="A114" s="23" t="s">
        <v>1386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1376</v>
      </c>
    </row>
    <row r="133" spans="1:1" ht="61.5" customHeight="1" x14ac:dyDescent="0.25">
      <c r="A133" s="303" t="s">
        <v>1388</v>
      </c>
    </row>
    <row r="134" spans="1:1" ht="13" x14ac:dyDescent="0.25">
      <c r="A134" s="260" t="s">
        <v>1389</v>
      </c>
    </row>
    <row r="135" spans="1:1" ht="101" x14ac:dyDescent="0.25">
      <c r="A135" s="303" t="s">
        <v>1377</v>
      </c>
    </row>
    <row r="136" spans="1:1" x14ac:dyDescent="0.25">
      <c r="A136"/>
    </row>
    <row r="137" spans="1:1" ht="71.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453125" style="35" customWidth="1"/>
    <col min="2" max="2" width="10.81640625" style="35" bestFit="1" customWidth="1"/>
    <col min="3" max="3" width="12" style="35" bestFit="1" customWidth="1"/>
    <col min="4" max="4" width="9.453125" style="35" customWidth="1"/>
    <col min="5" max="5" width="33" style="35" customWidth="1"/>
    <col min="6" max="6" width="9.453125" style="35" bestFit="1" customWidth="1"/>
    <col min="7" max="7" width="23.81640625" style="35" customWidth="1"/>
    <col min="8" max="8" width="11.45312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26" t="s">
        <v>57</v>
      </c>
      <c r="B1" s="326"/>
      <c r="C1" s="326"/>
      <c r="D1" s="326"/>
      <c r="E1" s="326"/>
      <c r="F1" s="326"/>
      <c r="G1" s="326"/>
      <c r="H1" s="326"/>
      <c r="I1" s="52"/>
      <c r="J1" s="37"/>
    </row>
    <row r="2" spans="1:11" ht="15.5" x14ac:dyDescent="0.35">
      <c r="A2" s="332" t="s">
        <v>58</v>
      </c>
      <c r="B2" s="332"/>
      <c r="C2" s="332"/>
      <c r="D2" s="332"/>
      <c r="E2" s="332"/>
      <c r="F2" s="332"/>
      <c r="G2" s="332"/>
      <c r="H2" s="330" t="str">
        <f>+Doklady!I100</f>
        <v>V2</v>
      </c>
      <c r="I2" s="330"/>
    </row>
    <row r="3" spans="1:11" ht="14" x14ac:dyDescent="0.3">
      <c r="A3" s="40"/>
      <c r="B3" s="40"/>
      <c r="C3" s="40"/>
      <c r="D3" s="40"/>
      <c r="E3" s="40"/>
      <c r="F3" s="40"/>
      <c r="G3" s="40"/>
      <c r="H3" s="331">
        <f>+Doklady!I101</f>
        <v>45887</v>
      </c>
      <c r="I3" s="331"/>
    </row>
    <row r="4" spans="1:11" ht="15.75" customHeight="1" x14ac:dyDescent="0.3">
      <c r="A4" s="41" t="s">
        <v>59</v>
      </c>
      <c r="B4" s="327" t="s">
        <v>60</v>
      </c>
      <c r="C4" s="328"/>
      <c r="D4" s="328"/>
      <c r="E4" s="329"/>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453125" style="29" customWidth="1"/>
    <col min="2" max="2" width="62.81640625" style="29" customWidth="1"/>
    <col min="3" max="6" width="11.453125" style="29" customWidth="1"/>
    <col min="7" max="7" width="8.81640625" style="253" hidden="1" customWidth="1"/>
    <col min="8" max="16384" width="11.453125" style="29"/>
  </cols>
  <sheetData>
    <row r="1" spans="1:7" s="27" customFormat="1" ht="35.25" customHeight="1" x14ac:dyDescent="0.3">
      <c r="A1" s="335" t="s">
        <v>311</v>
      </c>
      <c r="B1" s="336"/>
      <c r="C1" s="174">
        <v>45688</v>
      </c>
      <c r="D1" s="26"/>
      <c r="G1" s="252">
        <v>45688</v>
      </c>
    </row>
    <row r="2" spans="1:7" ht="14" x14ac:dyDescent="0.3">
      <c r="A2" s="28"/>
      <c r="B2" s="28"/>
      <c r="G2" s="252">
        <v>45716</v>
      </c>
    </row>
    <row r="3" spans="1:7" ht="14" x14ac:dyDescent="0.3">
      <c r="A3" s="30" t="s">
        <v>312</v>
      </c>
      <c r="B3" s="333" t="str">
        <f>INDEX(Adr!B:B,Doklady!B102+1)</f>
        <v>Slovenská asociácia korfbalu</v>
      </c>
      <c r="C3" s="333"/>
      <c r="D3" s="333"/>
      <c r="G3" s="252">
        <v>45747</v>
      </c>
    </row>
    <row r="4" spans="1:7" ht="14" x14ac:dyDescent="0.3">
      <c r="A4" s="30" t="s">
        <v>313</v>
      </c>
      <c r="B4" s="29" t="str">
        <f>RIGHT("0000"&amp;INDEX(Adr!A:A,Doklady!B102+1),8)</f>
        <v>31940668</v>
      </c>
      <c r="G4" s="252">
        <v>45777</v>
      </c>
    </row>
    <row r="5" spans="1:7" ht="14" x14ac:dyDescent="0.3">
      <c r="A5" s="30" t="s">
        <v>314</v>
      </c>
      <c r="B5" s="29" t="str">
        <f>INDEX(Adr!D:D,Doklady!B102+1)&amp;", "&amp;INDEX(Adr!E:E,Doklady!B102+1)</f>
        <v>Makovického 6/2, Prievidza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24548</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24548</v>
      </c>
      <c r="G15" s="252"/>
    </row>
    <row r="16" spans="1:7" ht="14" x14ac:dyDescent="0.3">
      <c r="G16" s="252"/>
    </row>
    <row r="17" spans="1:5" ht="72" customHeight="1" x14ac:dyDescent="0.25">
      <c r="A17" s="334" t="s">
        <v>328</v>
      </c>
      <c r="B17" s="334"/>
      <c r="C17" s="334"/>
      <c r="D17" s="334"/>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B24" zoomScale="150" zoomScaleNormal="100" workbookViewId="0">
      <selection activeCell="B141" sqref="B141"/>
    </sheetView>
  </sheetViews>
  <sheetFormatPr defaultColWidth="11.453125" defaultRowHeight="10" x14ac:dyDescent="0.2"/>
  <cols>
    <col min="1" max="1" width="5.453125" style="8" bestFit="1" customWidth="1"/>
    <col min="2" max="2" width="55.453125" style="8" customWidth="1"/>
    <col min="3" max="9" width="11.453125" style="56" customWidth="1"/>
    <col min="10" max="10" width="63.453125" style="84" customWidth="1"/>
    <col min="11" max="11" width="13.1796875" style="84" customWidth="1"/>
    <col min="12" max="12" width="30.1796875" style="84" customWidth="1"/>
    <col min="13" max="13" width="6.45312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32" customHeight="1" x14ac:dyDescent="0.35">
      <c r="A1" s="356" t="s">
        <v>1502</v>
      </c>
      <c r="B1" s="356"/>
      <c r="C1" s="356"/>
      <c r="D1" s="356"/>
      <c r="E1" s="356"/>
      <c r="F1" s="356"/>
      <c r="G1" s="356"/>
      <c r="H1" s="356"/>
      <c r="I1" s="356"/>
    </row>
    <row r="2" spans="1:26" ht="7.5" customHeight="1" x14ac:dyDescent="0.2">
      <c r="C2" s="8"/>
      <c r="D2" s="8"/>
      <c r="E2" s="8"/>
      <c r="F2" s="8"/>
      <c r="G2" s="8"/>
      <c r="H2" s="8"/>
      <c r="I2" s="8"/>
    </row>
    <row r="3" spans="1:26" s="9" customFormat="1" ht="26.25" customHeight="1" x14ac:dyDescent="0.25">
      <c r="B3" s="160" t="s">
        <v>59</v>
      </c>
      <c r="C3" s="357" t="str">
        <f>INDEX(Adr!B2:B87,Doklady!B102)</f>
        <v>Slovenská asociácia korfbalu</v>
      </c>
      <c r="D3" s="357"/>
      <c r="E3" s="357"/>
      <c r="F3" s="357"/>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31940668</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Makovického 6/2, Prievidza, 971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8" t="s">
        <v>333</v>
      </c>
      <c r="F9" s="359"/>
      <c r="J9" s="8"/>
      <c r="L9" s="118"/>
      <c r="M9" s="118"/>
      <c r="N9" s="118"/>
      <c r="O9" s="118"/>
      <c r="P9" s="118"/>
      <c r="Q9" s="118"/>
      <c r="R9" s="118"/>
      <c r="S9" s="118"/>
    </row>
    <row r="10" spans="1:26" ht="18" x14ac:dyDescent="0.4">
      <c r="A10" s="69" t="s">
        <v>317</v>
      </c>
      <c r="B10" s="70" t="s">
        <v>318</v>
      </c>
      <c r="C10" s="126">
        <f>SUMIF(FP!J:J,Doklady!$B$1&amp;A10,FP!D:D)</f>
        <v>0</v>
      </c>
      <c r="D10" s="126">
        <f>C10-E10</f>
        <v>0</v>
      </c>
      <c r="E10" s="352">
        <f>SUMIF(K:K,A10,I:I)</f>
        <v>0</v>
      </c>
      <c r="F10" s="353"/>
      <c r="L10" s="120" t="s">
        <v>334</v>
      </c>
      <c r="M10" s="118"/>
      <c r="N10" s="118"/>
      <c r="O10" s="118"/>
      <c r="P10" s="118"/>
      <c r="Q10" s="118"/>
      <c r="R10" s="118"/>
      <c r="S10" s="118"/>
    </row>
    <row r="11" spans="1:26" ht="18" x14ac:dyDescent="0.4">
      <c r="A11" s="69" t="s">
        <v>319</v>
      </c>
      <c r="B11" s="70" t="s">
        <v>320</v>
      </c>
      <c r="C11" s="126">
        <f>SUMIF(FP!J:J,Doklady!$B$1&amp;A11,FP!D:D)</f>
        <v>24548</v>
      </c>
      <c r="D11" s="126">
        <f>+C11-E11</f>
        <v>24548</v>
      </c>
      <c r="E11" s="360">
        <f>+I39-I42+I44-I47</f>
        <v>0</v>
      </c>
      <c r="F11" s="361"/>
      <c r="J11" s="176"/>
      <c r="L11" s="161" t="str">
        <f>L41</f>
        <v>a - korfbal - bežné transfery</v>
      </c>
      <c r="M11" s="118"/>
      <c r="N11" s="118"/>
      <c r="O11" s="118"/>
      <c r="P11" s="118"/>
      <c r="Q11" s="118"/>
      <c r="R11" s="118"/>
      <c r="S11" s="118"/>
    </row>
    <row r="12" spans="1:26" ht="18" x14ac:dyDescent="0.4">
      <c r="A12" s="69" t="s">
        <v>321</v>
      </c>
      <c r="B12" s="70" t="s">
        <v>322</v>
      </c>
      <c r="C12" s="126">
        <f>SUMIF(FP!J:J,Doklady!$B$1&amp;A12,FP!D:D)</f>
        <v>0</v>
      </c>
      <c r="D12" s="126">
        <f>C12-E12</f>
        <v>0</v>
      </c>
      <c r="E12" s="352">
        <f>SUMIF(K:K,A12,I:I)</f>
        <v>0</v>
      </c>
      <c r="F12" s="353"/>
      <c r="J12" s="177"/>
      <c r="L12" s="161" t="str">
        <f>L42</f>
        <v>a - korfbal - kapitálové transfery</v>
      </c>
      <c r="N12" s="118"/>
      <c r="O12" s="118"/>
      <c r="P12" s="118"/>
      <c r="Q12" s="118"/>
      <c r="R12" s="118"/>
      <c r="S12" s="118"/>
    </row>
    <row r="13" spans="1:26" ht="18" x14ac:dyDescent="0.4">
      <c r="A13" s="69" t="s">
        <v>323</v>
      </c>
      <c r="B13" s="70" t="s">
        <v>324</v>
      </c>
      <c r="C13" s="126">
        <f>SUMIF(FP!J:J,Doklady!$B$1&amp;A13,FP!D:D)</f>
        <v>0</v>
      </c>
      <c r="D13" s="126">
        <f>C13-E13</f>
        <v>0</v>
      </c>
      <c r="E13" s="352">
        <f>SUMIF(K:K,A13,I:I)</f>
        <v>0</v>
      </c>
      <c r="F13" s="353"/>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44" t="s">
        <v>336</v>
      </c>
      <c r="C16" s="345"/>
      <c r="D16" s="345"/>
      <c r="E16" s="345"/>
      <c r="F16" s="345"/>
      <c r="G16" s="345"/>
      <c r="H16" s="346"/>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7" t="s">
        <v>339</v>
      </c>
      <c r="C17" s="347"/>
      <c r="D17" s="347"/>
      <c r="E17" s="347"/>
      <c r="F17" s="347"/>
      <c r="G17" s="347"/>
      <c r="H17" s="347"/>
      <c r="I17" s="73">
        <f>SUMIF(FP!I:I,Doklady!$B$1&amp;A17,FP!D:D)</f>
        <v>24548</v>
      </c>
      <c r="T17" s="86"/>
    </row>
    <row r="18" spans="1:20" x14ac:dyDescent="0.2">
      <c r="A18" s="135" t="s">
        <v>340</v>
      </c>
      <c r="B18" s="347" t="s">
        <v>341</v>
      </c>
      <c r="C18" s="347"/>
      <c r="D18" s="347"/>
      <c r="E18" s="347"/>
      <c r="F18" s="347"/>
      <c r="G18" s="347"/>
      <c r="H18" s="347"/>
      <c r="I18" s="73">
        <f>SUMIF(FP!I:I,Doklady!$B$1&amp;A18,FP!D:D)</f>
        <v>0</v>
      </c>
    </row>
    <row r="19" spans="1:20" x14ac:dyDescent="0.2">
      <c r="A19" s="115" t="s">
        <v>342</v>
      </c>
      <c r="B19" s="347" t="s">
        <v>343</v>
      </c>
      <c r="C19" s="347"/>
      <c r="D19" s="347"/>
      <c r="E19" s="347"/>
      <c r="F19" s="347"/>
      <c r="G19" s="347"/>
      <c r="H19" s="347"/>
      <c r="I19" s="73">
        <f>SUMIF(FP!I:I,Doklady!$B$1&amp;A19,FP!D:D)</f>
        <v>0</v>
      </c>
    </row>
    <row r="20" spans="1:20" x14ac:dyDescent="0.2">
      <c r="A20" s="135" t="s">
        <v>344</v>
      </c>
      <c r="B20" s="341" t="s">
        <v>345</v>
      </c>
      <c r="C20" s="342"/>
      <c r="D20" s="342"/>
      <c r="E20" s="342"/>
      <c r="F20" s="342"/>
      <c r="G20" s="342"/>
      <c r="H20" s="343"/>
      <c r="I20" s="73">
        <f>SUMIF(FP!I:I,Doklady!$B$1&amp;A20,FP!D:D)</f>
        <v>0</v>
      </c>
      <c r="T20" s="86"/>
    </row>
    <row r="21" spans="1:20" x14ac:dyDescent="0.2">
      <c r="A21" s="115" t="s">
        <v>346</v>
      </c>
      <c r="B21" s="341" t="s">
        <v>347</v>
      </c>
      <c r="C21" s="342"/>
      <c r="D21" s="342"/>
      <c r="E21" s="342"/>
      <c r="F21" s="342"/>
      <c r="G21" s="342"/>
      <c r="H21" s="343"/>
      <c r="I21" s="73">
        <f>SUMIF(FP!I:I,Doklady!$B$1&amp;A21,FP!D:D)</f>
        <v>0</v>
      </c>
      <c r="T21" s="86"/>
    </row>
    <row r="22" spans="1:20" x14ac:dyDescent="0.2">
      <c r="A22" s="135" t="s">
        <v>348</v>
      </c>
      <c r="B22" s="348" t="s">
        <v>349</v>
      </c>
      <c r="C22" s="349"/>
      <c r="D22" s="349"/>
      <c r="E22" s="349"/>
      <c r="F22" s="349"/>
      <c r="G22" s="349"/>
      <c r="H22" s="350"/>
      <c r="I22" s="73">
        <f>SUMIF(FP!I:I,Doklady!$B$1&amp;A22,FP!D:D)</f>
        <v>0</v>
      </c>
      <c r="T22" s="86"/>
    </row>
    <row r="23" spans="1:20" x14ac:dyDescent="0.2">
      <c r="A23" s="115" t="s">
        <v>350</v>
      </c>
      <c r="B23" s="341" t="s">
        <v>351</v>
      </c>
      <c r="C23" s="342"/>
      <c r="D23" s="342"/>
      <c r="E23" s="342"/>
      <c r="F23" s="342"/>
      <c r="G23" s="342"/>
      <c r="H23" s="343"/>
      <c r="I23" s="73">
        <f>SUMIF(FP!I:I,Doklady!$B$1&amp;A23,FP!D:D)</f>
        <v>0</v>
      </c>
      <c r="T23" s="86"/>
    </row>
    <row r="24" spans="1:20" x14ac:dyDescent="0.2">
      <c r="A24" s="135" t="s">
        <v>352</v>
      </c>
      <c r="B24" s="341" t="s">
        <v>353</v>
      </c>
      <c r="C24" s="342"/>
      <c r="D24" s="342"/>
      <c r="E24" s="342"/>
      <c r="F24" s="342"/>
      <c r="G24" s="342"/>
      <c r="H24" s="343"/>
      <c r="I24" s="73">
        <f>SUMIF(FP!I:I,Doklady!$B$1&amp;A24,FP!D:D)</f>
        <v>0</v>
      </c>
      <c r="T24" s="86"/>
    </row>
    <row r="25" spans="1:20" x14ac:dyDescent="0.2">
      <c r="A25" s="115" t="s">
        <v>354</v>
      </c>
      <c r="B25" s="364" t="s">
        <v>355</v>
      </c>
      <c r="C25" s="365"/>
      <c r="D25" s="365"/>
      <c r="E25" s="365"/>
      <c r="F25" s="365"/>
      <c r="G25" s="365"/>
      <c r="H25" s="366"/>
      <c r="I25" s="73">
        <f>SUMIF(FP!I:I,Doklady!$B$1&amp;A25,FP!D:D)</f>
        <v>0</v>
      </c>
      <c r="T25" s="86"/>
    </row>
    <row r="26" spans="1:20" x14ac:dyDescent="0.2">
      <c r="A26" s="135" t="s">
        <v>356</v>
      </c>
      <c r="B26" s="341" t="s">
        <v>357</v>
      </c>
      <c r="C26" s="342"/>
      <c r="D26" s="342"/>
      <c r="E26" s="342"/>
      <c r="F26" s="342"/>
      <c r="G26" s="342"/>
      <c r="H26" s="343"/>
      <c r="I26" s="73">
        <f>SUMIF(FP!I:I,Doklady!$B$1&amp;A26,FP!D:D)</f>
        <v>0</v>
      </c>
      <c r="T26" s="86"/>
    </row>
    <row r="27" spans="1:20" x14ac:dyDescent="0.2">
      <c r="A27" s="115" t="s">
        <v>358</v>
      </c>
      <c r="B27" s="341" t="s">
        <v>359</v>
      </c>
      <c r="C27" s="342"/>
      <c r="D27" s="342"/>
      <c r="E27" s="342"/>
      <c r="F27" s="342"/>
      <c r="G27" s="342"/>
      <c r="H27" s="343"/>
      <c r="I27" s="73">
        <f>SUMIF(FP!I:I,Doklady!$B$1&amp;A27,FP!D:D)</f>
        <v>0</v>
      </c>
      <c r="T27" s="86"/>
    </row>
    <row r="28" spans="1:20" x14ac:dyDescent="0.2">
      <c r="A28" s="135" t="s">
        <v>360</v>
      </c>
      <c r="B28" s="341" t="s">
        <v>361</v>
      </c>
      <c r="C28" s="342"/>
      <c r="D28" s="342"/>
      <c r="E28" s="342"/>
      <c r="F28" s="342"/>
      <c r="G28" s="342"/>
      <c r="H28" s="343"/>
      <c r="I28" s="73">
        <f>SUMIF(FP!I:I,Doklady!$B$1&amp;A28,FP!D:D)</f>
        <v>0</v>
      </c>
      <c r="T28" s="86"/>
    </row>
    <row r="29" spans="1:20" x14ac:dyDescent="0.2">
      <c r="A29" s="115" t="s">
        <v>362</v>
      </c>
      <c r="B29" s="341" t="s">
        <v>363</v>
      </c>
      <c r="C29" s="342"/>
      <c r="D29" s="342"/>
      <c r="E29" s="342"/>
      <c r="F29" s="342"/>
      <c r="G29" s="342"/>
      <c r="H29" s="343"/>
      <c r="I29" s="73">
        <f>SUMIF(FP!I:I,Doklady!$B$1&amp;A29,FP!D:D)</f>
        <v>0</v>
      </c>
      <c r="T29" s="86"/>
    </row>
    <row r="30" spans="1:20" hidden="1" x14ac:dyDescent="0.2">
      <c r="A30" s="135" t="s">
        <v>364</v>
      </c>
      <c r="B30" s="341"/>
      <c r="C30" s="342"/>
      <c r="D30" s="342"/>
      <c r="E30" s="342"/>
      <c r="F30" s="342"/>
      <c r="G30" s="342"/>
      <c r="H30" s="343"/>
      <c r="I30" s="73">
        <f>SUMIF(FP!I:I,Doklady!$B$1&amp;A30,FP!D:D)</f>
        <v>0</v>
      </c>
      <c r="T30" s="86"/>
    </row>
    <row r="31" spans="1:20" hidden="1" x14ac:dyDescent="0.2">
      <c r="A31" s="115" t="s">
        <v>365</v>
      </c>
      <c r="B31" s="341"/>
      <c r="C31" s="342"/>
      <c r="D31" s="342"/>
      <c r="E31" s="342"/>
      <c r="F31" s="342"/>
      <c r="G31" s="342"/>
      <c r="H31" s="343"/>
      <c r="I31" s="73">
        <f>SUMIF(FP!I:I,Doklady!$B$1&amp;A31,FP!D:D)</f>
        <v>0</v>
      </c>
      <c r="T31" s="86"/>
    </row>
    <row r="32" spans="1:20" hidden="1" x14ac:dyDescent="0.2">
      <c r="A32" s="135" t="s">
        <v>366</v>
      </c>
      <c r="B32" s="337"/>
      <c r="C32" s="338"/>
      <c r="D32" s="338"/>
      <c r="E32" s="338"/>
      <c r="F32" s="338"/>
      <c r="G32" s="338"/>
      <c r="H32" s="339"/>
      <c r="I32" s="73">
        <f>SUMIF(FP!I:I,Doklady!$B$1&amp;A32,FP!D:D)</f>
        <v>0</v>
      </c>
      <c r="T32" s="86"/>
    </row>
    <row r="33" spans="1:21" hidden="1" x14ac:dyDescent="0.2">
      <c r="A33" s="115" t="s">
        <v>367</v>
      </c>
      <c r="B33" s="337"/>
      <c r="C33" s="338"/>
      <c r="D33" s="338"/>
      <c r="E33" s="338"/>
      <c r="F33" s="338"/>
      <c r="G33" s="338"/>
      <c r="H33" s="339"/>
      <c r="I33" s="73">
        <f>SUMIF(FP!I:I,Doklady!$B$1&amp;A33,FP!D:D)</f>
        <v>0</v>
      </c>
      <c r="T33" s="86"/>
    </row>
    <row r="34" spans="1:21" hidden="1" x14ac:dyDescent="0.2">
      <c r="A34" s="135" t="s">
        <v>368</v>
      </c>
      <c r="B34" s="340"/>
      <c r="C34" s="340"/>
      <c r="D34" s="340"/>
      <c r="E34" s="340"/>
      <c r="F34" s="340"/>
      <c r="G34" s="340"/>
      <c r="H34" s="340"/>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korfbal</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4909.6000000000004</v>
      </c>
      <c r="G39" s="78">
        <f>+MAX(I39-C39-D39-E39-F39-H39,0)</f>
        <v>19638.400000000001</v>
      </c>
      <c r="H39" s="78">
        <f>+IFERROR(VLOOKUP(K40&amp;" - kapitálové transfery",B$53:C$90,2,0),0)</f>
        <v>0</v>
      </c>
      <c r="I39" s="73">
        <f>SUMIF(FP!K:K,K40,FP!D:D)</f>
        <v>24548</v>
      </c>
      <c r="L39" s="84">
        <f>COUNTIF(FP!N:N,Doklady!B1&amp;"aK")</f>
        <v>0</v>
      </c>
      <c r="T39" s="86"/>
    </row>
    <row r="40" spans="1:21" x14ac:dyDescent="0.2">
      <c r="A40" s="115" t="s">
        <v>338</v>
      </c>
      <c r="B40" s="116" t="s">
        <v>377</v>
      </c>
      <c r="C40" s="78">
        <f>DSUM(Doklady!A103:J10000,"GGG",Spolu!L40:M42)</f>
        <v>0</v>
      </c>
      <c r="D40" s="78">
        <f>DSUM(Doklady!A103:J10000,"GGG",Spolu!N40:O42)</f>
        <v>0</v>
      </c>
      <c r="E40" s="78">
        <f>DSUM(Doklady!A103:J10000,"GGG",Spolu!P40:Q42)</f>
        <v>0</v>
      </c>
      <c r="F40" s="78">
        <f>DSUM(Doklady!A103:J10000,"GGG",Spolu!R40:S42)</f>
        <v>1617.76</v>
      </c>
      <c r="G40" s="78">
        <f>DSUM(Doklady!A103:J10000,"GGG",Spolu!T40:U42)-H40</f>
        <v>22930.240000000002</v>
      </c>
      <c r="H40" s="78">
        <f>+IFERROR(VLOOKUP(K40&amp;" - kapitálové transfery",B$53:D$90,3,0),0)</f>
        <v>0</v>
      </c>
      <c r="I40" s="73">
        <f>+C40+D40+E40+F40+G40+H40</f>
        <v>24548</v>
      </c>
      <c r="J40" s="218" t="str">
        <f>+K45</f>
        <v>.</v>
      </c>
      <c r="K40" s="218" t="str">
        <f>IF(L38&gt;0,INDEX(FP!K:K,Doklady!B2),".")</f>
        <v>korfbal</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korfbal - bežné transfery</v>
      </c>
      <c r="M41" s="120">
        <v>1</v>
      </c>
      <c r="N41" s="161" t="str">
        <f>+L41</f>
        <v>a - korfbal - bežné transfery</v>
      </c>
      <c r="O41" s="120">
        <v>2</v>
      </c>
      <c r="P41" s="161" t="str">
        <f>+L41</f>
        <v>a - korfbal - bežné transfery</v>
      </c>
      <c r="Q41" s="120">
        <v>3</v>
      </c>
      <c r="R41" s="161" t="str">
        <f>+L41</f>
        <v>a - korfbal - bežné transfery</v>
      </c>
      <c r="S41" s="120">
        <v>4</v>
      </c>
      <c r="T41" s="161" t="str">
        <f>+L41</f>
        <v>a - korfbal - bežné transfery</v>
      </c>
      <c r="U41" s="120">
        <v>5</v>
      </c>
    </row>
    <row r="42" spans="1:21" ht="10.5" customHeight="1" x14ac:dyDescent="0.2">
      <c r="A42" s="115" t="s">
        <v>338</v>
      </c>
      <c r="B42" s="116" t="s">
        <v>380</v>
      </c>
      <c r="C42" s="73">
        <f>+C40</f>
        <v>0</v>
      </c>
      <c r="D42" s="216">
        <f>+D40</f>
        <v>0</v>
      </c>
      <c r="E42" s="216">
        <f>+E40</f>
        <v>0</v>
      </c>
      <c r="F42" s="216">
        <f>+MIN(F39:F40)</f>
        <v>1617.76</v>
      </c>
      <c r="G42" s="216">
        <f>+MIN(G39+MAX(F39-F40,0)-MAX(E40-E39,0)-MAX(D40-D39,0)-MAX(C40-C39,0),G40)</f>
        <v>22930.240000000002</v>
      </c>
      <c r="H42" s="216">
        <f>+MIN(H39:H40)</f>
        <v>0</v>
      </c>
      <c r="I42" s="73">
        <f>+C42+D42+E42+MIN(F39:F40)+G42+H42</f>
        <v>24548</v>
      </c>
      <c r="J42" s="219">
        <f>+K47</f>
        <v>0</v>
      </c>
      <c r="K42" s="219">
        <f>+I42-H42</f>
        <v>24548</v>
      </c>
      <c r="L42" s="161" t="str">
        <f>+SUBSTITUTE(L41,"bežné","kapitálové")</f>
        <v>a - korfbal - kapitálové transfery</v>
      </c>
      <c r="M42" s="120">
        <v>1</v>
      </c>
      <c r="N42" s="161" t="str">
        <f>+L42</f>
        <v>a - korfbal - kapitálové transfery</v>
      </c>
      <c r="O42" s="120">
        <v>2</v>
      </c>
      <c r="P42" s="161" t="str">
        <f>+L42</f>
        <v>a - korfbal - kapitálové transfery</v>
      </c>
      <c r="Q42" s="120">
        <v>3</v>
      </c>
      <c r="R42" s="161" t="str">
        <f>+L42</f>
        <v>a - korfbal - kapitálové transfery</v>
      </c>
      <c r="S42" s="120">
        <v>4</v>
      </c>
      <c r="T42" s="161" t="str">
        <f>+L42</f>
        <v>a - korfbal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4"/>
      <c r="B50" s="355"/>
      <c r="C50" s="355"/>
      <c r="D50" s="355"/>
      <c r="E50" s="355"/>
      <c r="F50" s="355"/>
      <c r="G50" s="355"/>
      <c r="H50" s="355"/>
      <c r="I50" s="355"/>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korfbal - bežné transfery</v>
      </c>
      <c r="C53" s="73">
        <f>IF(A53&lt;&gt;"",INDEX(FP!D:D,Doklady!B$2+(ROW()-53)),"")</f>
        <v>24548</v>
      </c>
      <c r="D53" s="73">
        <f>IF(A53&lt;&gt;"",Doklady!I1-Doklady!J1,"")</f>
        <v>24547.999999999996</v>
      </c>
      <c r="E53" s="73">
        <f>IF(A53&lt;&gt;"",MIN(D53,C53)*Doklady!C1/(1-Doklady!C1),"")</f>
        <v>0</v>
      </c>
      <c r="F53" s="71">
        <f>IF(A53&lt;&gt;"",Doklady!J1,"")</f>
        <v>0</v>
      </c>
      <c r="G53" s="73">
        <f>+IFERROR(HLOOKUP(IF(RIGHT(B53,15)="bežné transfery",LEFT(B53,LEN(B53)-18),0),$J$40:$K$42,3,0),MIN(C53,D53))</f>
        <v>24548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24548</v>
      </c>
      <c r="D130" s="228">
        <f t="shared" ref="D130:I130" si="9">SUM(D53:D129)</f>
        <v>24547.999999999996</v>
      </c>
      <c r="E130" s="228">
        <f t="shared" si="9"/>
        <v>0</v>
      </c>
      <c r="F130" s="228">
        <f t="shared" si="9"/>
        <v>0</v>
      </c>
      <c r="G130" s="228">
        <f t="shared" si="9"/>
        <v>24548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67"/>
      <c r="E140" s="367"/>
      <c r="F140" s="367"/>
      <c r="G140" s="367"/>
      <c r="H140" s="367"/>
      <c r="I140" s="367"/>
      <c r="J140" s="85"/>
    </row>
    <row r="141" spans="1:26" ht="68.25" customHeight="1" x14ac:dyDescent="0.25">
      <c r="A141" s="9"/>
      <c r="B141" s="283" t="s">
        <v>397</v>
      </c>
      <c r="C141" s="214"/>
      <c r="D141" s="351" t="s">
        <v>398</v>
      </c>
      <c r="E141" s="351"/>
      <c r="F141" s="351"/>
      <c r="G141" s="351"/>
      <c r="H141" s="351"/>
      <c r="I141" s="351"/>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31" zoomScale="126" zoomScaleNormal="100" workbookViewId="0">
      <selection activeCell="F127" sqref="F127"/>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453125" style="6" bestFit="1" customWidth="1"/>
    <col min="8" max="8" width="23.81640625" style="6" customWidth="1"/>
    <col min="9" max="9" width="11.453125" style="7" customWidth="1"/>
    <col min="10" max="10" width="4.453125" style="76" customWidth="1"/>
    <col min="11" max="11" width="5.453125" style="91" customWidth="1"/>
    <col min="12" max="25" width="5.453125" style="90" customWidth="1"/>
    <col min="26" max="16384" width="11.453125" style="8"/>
  </cols>
  <sheetData>
    <row r="1" spans="1:25" s="6" customFormat="1" ht="10.5" hidden="1" thickBot="1" x14ac:dyDescent="0.25">
      <c r="A1" s="231" t="str">
        <f>IF(ROW()&lt;=B$3,INDEX(FP!F:F,B$2+ROW()-1)&amp;" - "&amp;INDEX(FP!C:C,B$2+ROW()-1),"")</f>
        <v>a - korfbal - bežné transfery</v>
      </c>
      <c r="B1" s="232" t="str">
        <f>INDEX(Adr!A:A,B102+1)</f>
        <v>31940668</v>
      </c>
      <c r="C1" s="233">
        <f>IF(ROW()&lt;=B$3,INDEX(FP!E:E,B$2+ROW()-1),"")</f>
        <v>0</v>
      </c>
      <c r="D1" s="234" t="str">
        <f>IF(ROW()&lt;=B$3,INDEX(FP!F:F,B$2+ROW()-1),"")</f>
        <v>a</v>
      </c>
      <c r="E1" s="234"/>
      <c r="F1" s="234" t="str">
        <f>IF(ROW()&lt;=B$3,INDEX(FP!G:G,B$2+ROW()-1),"")</f>
        <v>026 02</v>
      </c>
      <c r="G1" s="234"/>
      <c r="H1" s="235" t="str">
        <f>IF(ROW()&lt;=B$3,INDEX(FP!C:C,B$2+ROW()-1),"")</f>
        <v>korfbal - bežné transfery</v>
      </c>
      <c r="I1" s="236">
        <f t="shared" ref="I1:I6" si="0">IF(ROW()&lt;=B$3,SUMIF(A$107:A$10042,A1,I$107:I$10042),"")</f>
        <v>24547.999999999996</v>
      </c>
      <c r="J1" s="236">
        <f t="shared" ref="J1:J32" si="1">IF(ROW()&lt;=B$3,SUMIFS(I$103:I$50042,A$103:A$50042,K1,J$103:J$50042,L1),"")</f>
        <v>0</v>
      </c>
      <c r="K1" s="110" t="str">
        <f>$A1</f>
        <v>a - korfbal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11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x14ac:dyDescent="0.35">
      <c r="A100" s="314" t="s">
        <v>1503</v>
      </c>
      <c r="B100" s="314"/>
      <c r="C100" s="314"/>
      <c r="D100" s="314"/>
      <c r="E100" s="314"/>
      <c r="F100" s="314"/>
      <c r="G100" s="314"/>
      <c r="H100" s="314"/>
      <c r="I100" s="316" t="s">
        <v>1488</v>
      </c>
      <c r="J100" s="316"/>
      <c r="K100" s="89"/>
    </row>
    <row r="101" spans="1:25" ht="15.5" x14ac:dyDescent="0.35">
      <c r="A101" s="317"/>
      <c r="B101" s="317"/>
      <c r="C101" s="317"/>
      <c r="D101" s="317"/>
      <c r="E101" s="317"/>
      <c r="F101" s="317"/>
      <c r="G101" s="317"/>
      <c r="H101" s="317"/>
      <c r="I101" s="315">
        <v>45887</v>
      </c>
      <c r="J101" s="315"/>
    </row>
    <row r="102" spans="1:25" ht="14" x14ac:dyDescent="0.3">
      <c r="A102" s="249" t="s">
        <v>403</v>
      </c>
      <c r="B102" s="250">
        <v>8</v>
      </c>
      <c r="C102" s="250"/>
      <c r="D102" s="251"/>
      <c r="E102" s="251"/>
      <c r="F102" s="251"/>
      <c r="G102" s="251"/>
      <c r="H102" s="251"/>
      <c r="I102" s="86"/>
      <c r="J102" s="220"/>
    </row>
    <row r="103" spans="1:25" s="83" customFormat="1" ht="10.5"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5">
      <c r="A105" s="318" t="s">
        <v>412</v>
      </c>
      <c r="B105" s="319"/>
      <c r="C105" s="319"/>
      <c r="D105" s="319"/>
      <c r="E105" s="319"/>
      <c r="F105" s="319"/>
      <c r="G105" s="319"/>
      <c r="H105" s="319"/>
      <c r="I105" s="319"/>
      <c r="J105" s="320"/>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 x14ac:dyDescent="0.25">
      <c r="A107" s="14" t="s">
        <v>1505</v>
      </c>
      <c r="B107" s="14" t="s">
        <v>1506</v>
      </c>
      <c r="C107" s="14" t="s">
        <v>1536</v>
      </c>
      <c r="D107" s="16">
        <v>45746</v>
      </c>
      <c r="E107" s="16">
        <v>45750</v>
      </c>
      <c r="F107" s="14" t="s">
        <v>1666</v>
      </c>
      <c r="G107" s="14"/>
      <c r="H107" s="14" t="s">
        <v>1507</v>
      </c>
      <c r="I107" s="15">
        <v>9.77</v>
      </c>
      <c r="J107" s="77">
        <v>5</v>
      </c>
      <c r="K107" s="92"/>
    </row>
    <row r="108" spans="1:25" ht="30" x14ac:dyDescent="0.25">
      <c r="A108" s="14" t="s">
        <v>1505</v>
      </c>
      <c r="B108" s="14" t="s">
        <v>1506</v>
      </c>
      <c r="C108" s="14" t="s">
        <v>1534</v>
      </c>
      <c r="D108" s="16">
        <v>45746</v>
      </c>
      <c r="E108" s="16">
        <v>45750</v>
      </c>
      <c r="F108" s="14" t="s">
        <v>1666</v>
      </c>
      <c r="G108" s="14"/>
      <c r="H108" s="14" t="s">
        <v>1508</v>
      </c>
      <c r="I108" s="15">
        <v>105.27</v>
      </c>
      <c r="J108" s="77">
        <v>5</v>
      </c>
      <c r="K108" s="92"/>
    </row>
    <row r="109" spans="1:25" ht="30" x14ac:dyDescent="0.25">
      <c r="A109" s="14" t="s">
        <v>1505</v>
      </c>
      <c r="B109" s="14" t="s">
        <v>1506</v>
      </c>
      <c r="C109" s="14" t="s">
        <v>1535</v>
      </c>
      <c r="D109" s="16">
        <v>45746</v>
      </c>
      <c r="E109" s="16">
        <v>45750</v>
      </c>
      <c r="F109" s="14" t="s">
        <v>1679</v>
      </c>
      <c r="G109" s="14"/>
      <c r="H109" s="14" t="s">
        <v>1508</v>
      </c>
      <c r="I109" s="15">
        <v>95.78</v>
      </c>
      <c r="J109" s="77">
        <v>5</v>
      </c>
      <c r="K109" s="92"/>
    </row>
    <row r="110" spans="1:25" ht="40" x14ac:dyDescent="0.25">
      <c r="A110" s="14" t="s">
        <v>1505</v>
      </c>
      <c r="B110" s="14" t="s">
        <v>1506</v>
      </c>
      <c r="C110" s="14" t="s">
        <v>1542</v>
      </c>
      <c r="D110" s="16">
        <v>45750</v>
      </c>
      <c r="E110" s="16">
        <v>45751</v>
      </c>
      <c r="F110" s="14" t="s">
        <v>1543</v>
      </c>
      <c r="G110" s="14" t="s">
        <v>1541</v>
      </c>
      <c r="H110" s="14" t="s">
        <v>1540</v>
      </c>
      <c r="I110" s="15">
        <v>82.1</v>
      </c>
      <c r="J110" s="77">
        <v>4</v>
      </c>
      <c r="K110" s="92"/>
    </row>
    <row r="111" spans="1:25" ht="30" x14ac:dyDescent="0.25">
      <c r="A111" s="14" t="s">
        <v>1505</v>
      </c>
      <c r="B111" s="14" t="s">
        <v>1506</v>
      </c>
      <c r="C111" s="14" t="s">
        <v>1518</v>
      </c>
      <c r="D111" s="16">
        <v>45764</v>
      </c>
      <c r="E111" s="16">
        <v>45763</v>
      </c>
      <c r="F111" s="14" t="s">
        <v>1683</v>
      </c>
      <c r="G111" s="14" t="s">
        <v>1510</v>
      </c>
      <c r="H111" s="14" t="s">
        <v>1509</v>
      </c>
      <c r="I111" s="15">
        <v>159.6</v>
      </c>
      <c r="J111" s="77">
        <v>5</v>
      </c>
      <c r="K111" s="92"/>
    </row>
    <row r="112" spans="1:25" ht="30" x14ac:dyDescent="0.25">
      <c r="A112" s="14" t="s">
        <v>1505</v>
      </c>
      <c r="B112" s="14" t="s">
        <v>1506</v>
      </c>
      <c r="C112" s="14" t="s">
        <v>1511</v>
      </c>
      <c r="D112" s="16">
        <v>45764</v>
      </c>
      <c r="E112" s="16">
        <v>45763</v>
      </c>
      <c r="F112" s="14" t="s">
        <v>1684</v>
      </c>
      <c r="G112" s="14" t="s">
        <v>1512</v>
      </c>
      <c r="H112" s="14" t="s">
        <v>1513</v>
      </c>
      <c r="I112" s="15">
        <v>129.82</v>
      </c>
      <c r="J112" s="77">
        <v>5</v>
      </c>
      <c r="K112" s="92"/>
    </row>
    <row r="113" spans="1:11" ht="30" x14ac:dyDescent="0.25">
      <c r="A113" s="14" t="s">
        <v>1505</v>
      </c>
      <c r="B113" s="14" t="s">
        <v>1506</v>
      </c>
      <c r="C113" s="14" t="s">
        <v>1516</v>
      </c>
      <c r="D113" s="16">
        <v>45765</v>
      </c>
      <c r="E113" s="16">
        <v>45763</v>
      </c>
      <c r="F113" s="14" t="s">
        <v>1684</v>
      </c>
      <c r="G113" s="14" t="s">
        <v>1514</v>
      </c>
      <c r="H113" s="14" t="s">
        <v>1515</v>
      </c>
      <c r="I113" s="15">
        <v>302.89999999999998</v>
      </c>
      <c r="J113" s="77">
        <v>5</v>
      </c>
      <c r="K113" s="92"/>
    </row>
    <row r="114" spans="1:11" ht="30" x14ac:dyDescent="0.25">
      <c r="A114" s="14" t="s">
        <v>1505</v>
      </c>
      <c r="B114" s="14" t="s">
        <v>1506</v>
      </c>
      <c r="C114" s="14" t="s">
        <v>1517</v>
      </c>
      <c r="D114" s="16">
        <v>45765</v>
      </c>
      <c r="E114" s="16">
        <v>46128</v>
      </c>
      <c r="F114" s="14" t="s">
        <v>1683</v>
      </c>
      <c r="G114" s="14" t="s">
        <v>1510</v>
      </c>
      <c r="H114" s="14" t="s">
        <v>1509</v>
      </c>
      <c r="I114" s="15">
        <v>49.58</v>
      </c>
      <c r="J114" s="77">
        <v>5</v>
      </c>
      <c r="K114" s="92"/>
    </row>
    <row r="115" spans="1:11" ht="50" x14ac:dyDescent="0.25">
      <c r="A115" s="14" t="s">
        <v>1505</v>
      </c>
      <c r="B115" s="14" t="s">
        <v>1506</v>
      </c>
      <c r="C115" s="14" t="s">
        <v>1519</v>
      </c>
      <c r="D115" s="16">
        <v>45764</v>
      </c>
      <c r="E115" s="16">
        <v>45763</v>
      </c>
      <c r="F115" s="14" t="s">
        <v>1684</v>
      </c>
      <c r="G115" s="14" t="s">
        <v>1520</v>
      </c>
      <c r="H115" s="14" t="s">
        <v>1521</v>
      </c>
      <c r="I115" s="15">
        <v>168.48</v>
      </c>
      <c r="J115" s="77">
        <v>5</v>
      </c>
      <c r="K115" s="92"/>
    </row>
    <row r="116" spans="1:11" ht="30" x14ac:dyDescent="0.25">
      <c r="A116" s="14" t="s">
        <v>1505</v>
      </c>
      <c r="B116" s="14" t="s">
        <v>1506</v>
      </c>
      <c r="C116" s="14" t="s">
        <v>1524</v>
      </c>
      <c r="D116" s="16">
        <v>45765</v>
      </c>
      <c r="E116" s="16">
        <v>45763</v>
      </c>
      <c r="F116" s="14" t="s">
        <v>1683</v>
      </c>
      <c r="G116" s="14" t="s">
        <v>1523</v>
      </c>
      <c r="H116" s="14" t="s">
        <v>1522</v>
      </c>
      <c r="I116" s="15">
        <v>9.57</v>
      </c>
      <c r="J116" s="77">
        <v>5</v>
      </c>
      <c r="K116" s="92"/>
    </row>
    <row r="117" spans="1:11" ht="50" x14ac:dyDescent="0.25">
      <c r="A117" s="14" t="s">
        <v>1505</v>
      </c>
      <c r="B117" s="14" t="s">
        <v>1506</v>
      </c>
      <c r="C117" s="14" t="s">
        <v>1525</v>
      </c>
      <c r="D117" s="16">
        <v>45766</v>
      </c>
      <c r="E117" s="16">
        <v>45763</v>
      </c>
      <c r="F117" s="14" t="s">
        <v>1684</v>
      </c>
      <c r="G117" s="14" t="s">
        <v>1520</v>
      </c>
      <c r="H117" s="14" t="s">
        <v>1521</v>
      </c>
      <c r="I117" s="15">
        <v>209.51</v>
      </c>
      <c r="J117" s="77">
        <v>5</v>
      </c>
      <c r="K117" s="92"/>
    </row>
    <row r="118" spans="1:11" ht="30" x14ac:dyDescent="0.25">
      <c r="A118" s="14" t="s">
        <v>1505</v>
      </c>
      <c r="B118" s="14" t="s">
        <v>1506</v>
      </c>
      <c r="C118" s="14" t="s">
        <v>1526</v>
      </c>
      <c r="D118" s="16">
        <v>45766</v>
      </c>
      <c r="E118" s="16">
        <v>45763</v>
      </c>
      <c r="F118" s="14" t="s">
        <v>1684</v>
      </c>
      <c r="G118" s="14" t="s">
        <v>1527</v>
      </c>
      <c r="H118" s="14" t="s">
        <v>1528</v>
      </c>
      <c r="I118" s="15">
        <v>126.52</v>
      </c>
      <c r="J118" s="77">
        <v>5</v>
      </c>
      <c r="K118" s="92"/>
    </row>
    <row r="119" spans="1:11" ht="30" x14ac:dyDescent="0.25">
      <c r="A119" s="14" t="s">
        <v>1505</v>
      </c>
      <c r="B119" s="14" t="s">
        <v>1506</v>
      </c>
      <c r="C119" s="14" t="s">
        <v>1529</v>
      </c>
      <c r="D119" s="16">
        <v>45767</v>
      </c>
      <c r="E119" s="16">
        <v>45763</v>
      </c>
      <c r="F119" s="14" t="s">
        <v>1684</v>
      </c>
      <c r="G119" s="14" t="s">
        <v>1531</v>
      </c>
      <c r="H119" s="14" t="s">
        <v>1530</v>
      </c>
      <c r="I119" s="15">
        <v>205.35</v>
      </c>
      <c r="J119" s="77">
        <v>5</v>
      </c>
      <c r="K119" s="92"/>
    </row>
    <row r="120" spans="1:11" ht="30" x14ac:dyDescent="0.25">
      <c r="A120" s="14" t="s">
        <v>1505</v>
      </c>
      <c r="B120" s="14" t="s">
        <v>1506</v>
      </c>
      <c r="C120" s="14" t="s">
        <v>1532</v>
      </c>
      <c r="D120" s="16">
        <v>45767</v>
      </c>
      <c r="E120" s="16">
        <v>45763</v>
      </c>
      <c r="F120" s="14" t="s">
        <v>1683</v>
      </c>
      <c r="G120" s="14" t="s">
        <v>1523</v>
      </c>
      <c r="H120" s="14" t="s">
        <v>1522</v>
      </c>
      <c r="I120" s="15">
        <v>2.44</v>
      </c>
      <c r="J120" s="77">
        <v>5</v>
      </c>
      <c r="K120" s="92"/>
    </row>
    <row r="121" spans="1:11" ht="30" x14ac:dyDescent="0.25">
      <c r="A121" s="14" t="s">
        <v>1505</v>
      </c>
      <c r="B121" s="14" t="s">
        <v>1506</v>
      </c>
      <c r="C121" s="14" t="s">
        <v>1539</v>
      </c>
      <c r="D121" s="16">
        <v>45763</v>
      </c>
      <c r="E121" s="16">
        <v>45763</v>
      </c>
      <c r="F121" s="14" t="s">
        <v>1680</v>
      </c>
      <c r="G121" s="14" t="s">
        <v>1538</v>
      </c>
      <c r="H121" s="14" t="s">
        <v>1537</v>
      </c>
      <c r="I121" s="15">
        <v>42.16</v>
      </c>
      <c r="J121" s="77">
        <v>4</v>
      </c>
      <c r="K121" s="92"/>
    </row>
    <row r="122" spans="1:11" ht="40" x14ac:dyDescent="0.25">
      <c r="A122" s="14" t="s">
        <v>1505</v>
      </c>
      <c r="B122" s="14" t="s">
        <v>1533</v>
      </c>
      <c r="C122" s="14" t="s">
        <v>1545</v>
      </c>
      <c r="D122" s="16">
        <v>45779</v>
      </c>
      <c r="E122" s="16"/>
      <c r="F122" s="14" t="s">
        <v>1685</v>
      </c>
      <c r="G122" s="14"/>
      <c r="H122" s="14" t="s">
        <v>1544</v>
      </c>
      <c r="I122" s="15">
        <v>3333</v>
      </c>
      <c r="J122" s="77">
        <v>5</v>
      </c>
      <c r="K122" s="92"/>
    </row>
    <row r="123" spans="1:11" ht="40" x14ac:dyDescent="0.25">
      <c r="A123" s="14" t="s">
        <v>1505</v>
      </c>
      <c r="B123" s="14" t="s">
        <v>1546</v>
      </c>
      <c r="C123" s="14" t="s">
        <v>1561</v>
      </c>
      <c r="D123" s="16">
        <v>45759</v>
      </c>
      <c r="E123" s="16">
        <v>45779</v>
      </c>
      <c r="F123" s="14" t="s">
        <v>1667</v>
      </c>
      <c r="G123" s="14" t="s">
        <v>1560</v>
      </c>
      <c r="H123" s="14" t="s">
        <v>1559</v>
      </c>
      <c r="I123" s="15">
        <v>182.86</v>
      </c>
      <c r="J123" s="77">
        <v>5</v>
      </c>
      <c r="K123" s="92"/>
    </row>
    <row r="124" spans="1:11" ht="30" x14ac:dyDescent="0.25">
      <c r="A124" s="14" t="s">
        <v>1505</v>
      </c>
      <c r="B124" s="14" t="s">
        <v>1550</v>
      </c>
      <c r="C124" s="14" t="s">
        <v>1558</v>
      </c>
      <c r="D124" s="16">
        <v>45780</v>
      </c>
      <c r="E124" s="16">
        <v>45779</v>
      </c>
      <c r="F124" s="14" t="s">
        <v>1681</v>
      </c>
      <c r="G124" s="14" t="s">
        <v>1556</v>
      </c>
      <c r="H124" s="14" t="s">
        <v>1557</v>
      </c>
      <c r="I124" s="15">
        <v>122</v>
      </c>
      <c r="J124" s="77">
        <v>5</v>
      </c>
      <c r="K124" s="92"/>
    </row>
    <row r="125" spans="1:11" ht="30" x14ac:dyDescent="0.25">
      <c r="A125" s="14" t="s">
        <v>1505</v>
      </c>
      <c r="B125" s="14" t="s">
        <v>1533</v>
      </c>
      <c r="C125" s="14"/>
      <c r="D125" s="16" t="s">
        <v>1547</v>
      </c>
      <c r="E125" s="16">
        <v>45786</v>
      </c>
      <c r="F125" s="14" t="s">
        <v>1668</v>
      </c>
      <c r="G125" s="14" t="s">
        <v>1548</v>
      </c>
      <c r="H125" s="14" t="s">
        <v>1549</v>
      </c>
      <c r="I125" s="15">
        <v>3000</v>
      </c>
      <c r="J125" s="77">
        <v>5</v>
      </c>
      <c r="K125" s="92"/>
    </row>
    <row r="126" spans="1:11" ht="40" x14ac:dyDescent="0.25">
      <c r="A126" s="14" t="s">
        <v>1505</v>
      </c>
      <c r="B126" s="14" t="s">
        <v>1554</v>
      </c>
      <c r="C126" s="14" t="s">
        <v>1551</v>
      </c>
      <c r="D126" s="16">
        <v>45792</v>
      </c>
      <c r="E126" s="16"/>
      <c r="F126" s="14" t="s">
        <v>1686</v>
      </c>
      <c r="G126" s="14" t="s">
        <v>1552</v>
      </c>
      <c r="H126" s="14" t="s">
        <v>1553</v>
      </c>
      <c r="I126" s="15">
        <v>144.55000000000001</v>
      </c>
      <c r="J126" s="77">
        <v>5</v>
      </c>
      <c r="K126" s="92"/>
    </row>
    <row r="127" spans="1:11" ht="40" x14ac:dyDescent="0.25">
      <c r="A127" s="14" t="s">
        <v>1505</v>
      </c>
      <c r="B127" s="14" t="s">
        <v>1555</v>
      </c>
      <c r="C127" s="14" t="s">
        <v>1564</v>
      </c>
      <c r="D127" s="16">
        <v>45794</v>
      </c>
      <c r="E127" s="16">
        <v>45793</v>
      </c>
      <c r="F127" s="14" t="s">
        <v>1669</v>
      </c>
      <c r="G127" s="14" t="s">
        <v>1562</v>
      </c>
      <c r="H127" s="14" t="s">
        <v>1563</v>
      </c>
      <c r="I127" s="15">
        <v>210</v>
      </c>
      <c r="J127" s="77">
        <v>5</v>
      </c>
      <c r="K127" s="92"/>
    </row>
    <row r="128" spans="1:11" ht="20" x14ac:dyDescent="0.25">
      <c r="A128" s="14" t="s">
        <v>1505</v>
      </c>
      <c r="B128" s="14" t="s">
        <v>1565</v>
      </c>
      <c r="C128" s="14" t="s">
        <v>1566</v>
      </c>
      <c r="D128" s="16">
        <v>45800</v>
      </c>
      <c r="E128" s="16"/>
      <c r="F128" s="14" t="s">
        <v>1571</v>
      </c>
      <c r="G128" s="14" t="s">
        <v>1556</v>
      </c>
      <c r="H128" s="14" t="s">
        <v>1557</v>
      </c>
      <c r="I128" s="15">
        <v>168</v>
      </c>
      <c r="J128" s="77">
        <v>5</v>
      </c>
      <c r="K128" s="92"/>
    </row>
    <row r="129" spans="1:11" ht="40" x14ac:dyDescent="0.25">
      <c r="A129" s="14" t="s">
        <v>1505</v>
      </c>
      <c r="B129" s="14" t="s">
        <v>1533</v>
      </c>
      <c r="C129" s="14" t="s">
        <v>1567</v>
      </c>
      <c r="D129" s="16">
        <v>45803</v>
      </c>
      <c r="E129" s="16"/>
      <c r="F129" s="14" t="s">
        <v>1568</v>
      </c>
      <c r="G129" s="14" t="s">
        <v>1569</v>
      </c>
      <c r="H129" s="14" t="s">
        <v>1570</v>
      </c>
      <c r="I129" s="15">
        <v>1050.3</v>
      </c>
      <c r="J129" s="77">
        <v>5</v>
      </c>
      <c r="K129" s="92"/>
    </row>
    <row r="130" spans="1:11" ht="20" x14ac:dyDescent="0.25">
      <c r="A130" s="14" t="s">
        <v>1505</v>
      </c>
      <c r="B130" s="14" t="s">
        <v>1572</v>
      </c>
      <c r="C130" s="14" t="s">
        <v>1573</v>
      </c>
      <c r="D130" s="16">
        <v>45819</v>
      </c>
      <c r="E130" s="16"/>
      <c r="F130" s="14" t="s">
        <v>1574</v>
      </c>
      <c r="G130" s="14" t="s">
        <v>1575</v>
      </c>
      <c r="H130" s="14" t="s">
        <v>1576</v>
      </c>
      <c r="I130" s="15">
        <v>120.54</v>
      </c>
      <c r="J130" s="77">
        <v>5</v>
      </c>
      <c r="K130" s="92"/>
    </row>
    <row r="131" spans="1:11" ht="50" x14ac:dyDescent="0.25">
      <c r="A131" s="14" t="s">
        <v>1505</v>
      </c>
      <c r="B131" s="14" t="s">
        <v>1572</v>
      </c>
      <c r="C131" s="14" t="s">
        <v>1579</v>
      </c>
      <c r="D131" s="16">
        <v>45823</v>
      </c>
      <c r="E131" s="16">
        <v>45821</v>
      </c>
      <c r="F131" s="14" t="s">
        <v>1578</v>
      </c>
      <c r="G131" s="14" t="s">
        <v>1577</v>
      </c>
      <c r="H131" s="14" t="s">
        <v>1580</v>
      </c>
      <c r="I131" s="15">
        <v>72</v>
      </c>
      <c r="J131" s="77">
        <v>5</v>
      </c>
      <c r="K131" s="92"/>
    </row>
    <row r="132" spans="1:11" ht="50" x14ac:dyDescent="0.25">
      <c r="A132" s="14" t="s">
        <v>1505</v>
      </c>
      <c r="B132" s="14" t="s">
        <v>1572</v>
      </c>
      <c r="C132" s="14" t="s">
        <v>1581</v>
      </c>
      <c r="D132" s="16">
        <v>45823</v>
      </c>
      <c r="E132" s="16">
        <v>45821</v>
      </c>
      <c r="F132" s="14" t="s">
        <v>1582</v>
      </c>
      <c r="G132" s="14" t="s">
        <v>1577</v>
      </c>
      <c r="H132" s="14" t="s">
        <v>1580</v>
      </c>
      <c r="I132" s="15">
        <v>130</v>
      </c>
      <c r="J132" s="77">
        <v>5</v>
      </c>
      <c r="K132" s="92"/>
    </row>
    <row r="133" spans="1:11" ht="30" x14ac:dyDescent="0.25">
      <c r="A133" s="14" t="s">
        <v>1505</v>
      </c>
      <c r="B133" s="14" t="s">
        <v>1572</v>
      </c>
      <c r="C133" s="14" t="s">
        <v>1583</v>
      </c>
      <c r="D133" s="16">
        <v>45834</v>
      </c>
      <c r="E133" s="16"/>
      <c r="F133" s="14" t="s">
        <v>1584</v>
      </c>
      <c r="G133" s="14" t="s">
        <v>1585</v>
      </c>
      <c r="H133" s="14" t="s">
        <v>1586</v>
      </c>
      <c r="I133" s="15">
        <v>80.25</v>
      </c>
      <c r="J133" s="77">
        <v>4</v>
      </c>
      <c r="K133" s="92"/>
    </row>
    <row r="134" spans="1:11" ht="20" x14ac:dyDescent="0.25">
      <c r="A134" s="14" t="s">
        <v>1505</v>
      </c>
      <c r="B134" s="14" t="s">
        <v>1572</v>
      </c>
      <c r="C134" s="14" t="s">
        <v>1587</v>
      </c>
      <c r="D134" s="16">
        <v>45834</v>
      </c>
      <c r="E134" s="16"/>
      <c r="F134" s="14" t="s">
        <v>1588</v>
      </c>
      <c r="G134" s="14" t="s">
        <v>1575</v>
      </c>
      <c r="H134" s="14" t="s">
        <v>1576</v>
      </c>
      <c r="I134" s="15">
        <v>30.44</v>
      </c>
      <c r="J134" s="77">
        <v>5</v>
      </c>
      <c r="K134" s="92"/>
    </row>
    <row r="135" spans="1:11" ht="40" x14ac:dyDescent="0.25">
      <c r="A135" s="14" t="s">
        <v>1505</v>
      </c>
      <c r="B135" s="14" t="s">
        <v>1572</v>
      </c>
      <c r="C135" s="14"/>
      <c r="D135" s="16">
        <v>45835</v>
      </c>
      <c r="E135" s="16"/>
      <c r="F135" s="14" t="s">
        <v>1670</v>
      </c>
      <c r="G135" s="14"/>
      <c r="H135" s="14" t="s">
        <v>1544</v>
      </c>
      <c r="I135" s="15">
        <v>2341</v>
      </c>
      <c r="J135" s="77">
        <v>5</v>
      </c>
      <c r="K135" s="92"/>
    </row>
    <row r="136" spans="1:11" ht="20" x14ac:dyDescent="0.25">
      <c r="A136" s="14" t="s">
        <v>1505</v>
      </c>
      <c r="B136" s="14" t="s">
        <v>1572</v>
      </c>
      <c r="C136" s="14" t="s">
        <v>1620</v>
      </c>
      <c r="D136" s="16">
        <v>45835</v>
      </c>
      <c r="E136" s="16"/>
      <c r="F136" s="14" t="s">
        <v>1589</v>
      </c>
      <c r="G136" s="14" t="s">
        <v>1591</v>
      </c>
      <c r="H136" s="14" t="s">
        <v>1590</v>
      </c>
      <c r="I136" s="15">
        <v>150</v>
      </c>
      <c r="J136" s="77">
        <v>5</v>
      </c>
      <c r="K136" s="92"/>
    </row>
    <row r="137" spans="1:11" ht="20" x14ac:dyDescent="0.25">
      <c r="A137" s="14" t="s">
        <v>1505</v>
      </c>
      <c r="B137" s="14" t="s">
        <v>1592</v>
      </c>
      <c r="C137" s="14" t="s">
        <v>1682</v>
      </c>
      <c r="D137" s="16">
        <v>45841</v>
      </c>
      <c r="E137" s="16"/>
      <c r="F137" s="14" t="s">
        <v>1593</v>
      </c>
      <c r="G137" s="14" t="s">
        <v>1594</v>
      </c>
      <c r="H137" s="14" t="s">
        <v>1595</v>
      </c>
      <c r="I137" s="15">
        <v>180</v>
      </c>
      <c r="J137" s="77">
        <v>5</v>
      </c>
      <c r="K137" s="92"/>
    </row>
    <row r="138" spans="1:11" ht="40" x14ac:dyDescent="0.25">
      <c r="A138" s="14" t="s">
        <v>1505</v>
      </c>
      <c r="B138" s="14" t="s">
        <v>1596</v>
      </c>
      <c r="C138" s="14" t="s">
        <v>1597</v>
      </c>
      <c r="D138" s="16">
        <v>45808</v>
      </c>
      <c r="E138" s="16">
        <v>45841</v>
      </c>
      <c r="F138" s="14" t="s">
        <v>1598</v>
      </c>
      <c r="G138" s="14" t="s">
        <v>1562</v>
      </c>
      <c r="H138" s="14" t="s">
        <v>1563</v>
      </c>
      <c r="I138" s="15">
        <v>120</v>
      </c>
      <c r="J138" s="77">
        <v>5</v>
      </c>
      <c r="K138" s="92"/>
    </row>
    <row r="139" spans="1:11" ht="20" x14ac:dyDescent="0.25">
      <c r="A139" s="14" t="s">
        <v>1505</v>
      </c>
      <c r="B139" s="14" t="s">
        <v>1592</v>
      </c>
      <c r="C139" s="14" t="s">
        <v>1599</v>
      </c>
      <c r="D139" s="16">
        <v>45841</v>
      </c>
      <c r="E139" s="16"/>
      <c r="F139" s="14" t="s">
        <v>1600</v>
      </c>
      <c r="G139" s="14" t="s">
        <v>1594</v>
      </c>
      <c r="H139" s="14" t="s">
        <v>1595</v>
      </c>
      <c r="I139" s="15">
        <v>190</v>
      </c>
      <c r="J139" s="77">
        <v>5</v>
      </c>
      <c r="K139" s="92"/>
    </row>
    <row r="140" spans="1:11" ht="40" x14ac:dyDescent="0.25">
      <c r="A140" s="14" t="s">
        <v>1505</v>
      </c>
      <c r="B140" s="14" t="s">
        <v>1601</v>
      </c>
      <c r="C140" s="14" t="s">
        <v>1602</v>
      </c>
      <c r="D140" s="16">
        <v>45815</v>
      </c>
      <c r="E140" s="16">
        <v>45841</v>
      </c>
      <c r="F140" s="14" t="s">
        <v>1598</v>
      </c>
      <c r="G140" s="14" t="s">
        <v>1562</v>
      </c>
      <c r="H140" s="14" t="s">
        <v>1563</v>
      </c>
      <c r="I140" s="15">
        <v>120</v>
      </c>
      <c r="J140" s="77">
        <v>5</v>
      </c>
      <c r="K140" s="92"/>
    </row>
    <row r="141" spans="1:11" ht="30" x14ac:dyDescent="0.25">
      <c r="A141" s="14" t="s">
        <v>1505</v>
      </c>
      <c r="B141" s="14" t="s">
        <v>1592</v>
      </c>
      <c r="C141" s="14" t="s">
        <v>1603</v>
      </c>
      <c r="D141" s="16">
        <v>45844</v>
      </c>
      <c r="E141" s="16">
        <v>45843</v>
      </c>
      <c r="F141" s="14" t="s">
        <v>1615</v>
      </c>
      <c r="G141" s="14"/>
      <c r="H141" s="14" t="s">
        <v>1604</v>
      </c>
      <c r="I141" s="15">
        <v>48.2</v>
      </c>
      <c r="J141" s="77">
        <v>5</v>
      </c>
      <c r="K141" s="92"/>
    </row>
    <row r="142" spans="1:11" ht="30" x14ac:dyDescent="0.25">
      <c r="A142" s="14" t="s">
        <v>1505</v>
      </c>
      <c r="B142" s="14" t="s">
        <v>1592</v>
      </c>
      <c r="C142" s="14" t="s">
        <v>1605</v>
      </c>
      <c r="D142" s="16">
        <v>45844</v>
      </c>
      <c r="E142" s="16">
        <v>45843</v>
      </c>
      <c r="F142" s="14" t="s">
        <v>1615</v>
      </c>
      <c r="G142" s="14"/>
      <c r="H142" s="14" t="s">
        <v>1604</v>
      </c>
      <c r="I142" s="15">
        <v>32.5</v>
      </c>
      <c r="J142" s="77">
        <v>5</v>
      </c>
      <c r="K142" s="92"/>
    </row>
    <row r="143" spans="1:11" ht="30" x14ac:dyDescent="0.25">
      <c r="A143" s="14" t="s">
        <v>1505</v>
      </c>
      <c r="B143" s="14" t="s">
        <v>1592</v>
      </c>
      <c r="C143" s="14" t="s">
        <v>1606</v>
      </c>
      <c r="D143" s="16">
        <v>45844</v>
      </c>
      <c r="E143" s="16">
        <v>45843</v>
      </c>
      <c r="F143" s="14" t="s">
        <v>1615</v>
      </c>
      <c r="G143" s="14"/>
      <c r="H143" s="14" t="s">
        <v>1604</v>
      </c>
      <c r="I143" s="15">
        <v>55.6</v>
      </c>
      <c r="J143" s="77">
        <v>5</v>
      </c>
      <c r="K143" s="92"/>
    </row>
    <row r="144" spans="1:11" ht="30" x14ac:dyDescent="0.25">
      <c r="A144" s="14" t="s">
        <v>1505</v>
      </c>
      <c r="B144" s="14" t="s">
        <v>1592</v>
      </c>
      <c r="C144" s="14" t="s">
        <v>1607</v>
      </c>
      <c r="D144" s="16">
        <v>45844</v>
      </c>
      <c r="E144" s="16">
        <v>45843</v>
      </c>
      <c r="F144" s="14" t="s">
        <v>1615</v>
      </c>
      <c r="G144" s="14"/>
      <c r="H144" s="14" t="s">
        <v>1604</v>
      </c>
      <c r="I144" s="15">
        <v>37.700000000000003</v>
      </c>
      <c r="J144" s="77">
        <v>5</v>
      </c>
      <c r="K144" s="92"/>
    </row>
    <row r="145" spans="1:11" ht="30" x14ac:dyDescent="0.25">
      <c r="A145" s="14" t="s">
        <v>1505</v>
      </c>
      <c r="B145" s="14" t="s">
        <v>1592</v>
      </c>
      <c r="C145" s="14" t="s">
        <v>1608</v>
      </c>
      <c r="D145" s="16">
        <v>45846</v>
      </c>
      <c r="E145" s="16">
        <v>45843</v>
      </c>
      <c r="F145" s="14" t="s">
        <v>1615</v>
      </c>
      <c r="G145" s="14"/>
      <c r="H145" s="14" t="s">
        <v>1609</v>
      </c>
      <c r="I145" s="15">
        <v>174.5</v>
      </c>
      <c r="J145" s="77">
        <v>5</v>
      </c>
      <c r="K145" s="92"/>
    </row>
    <row r="146" spans="1:11" ht="30" x14ac:dyDescent="0.25">
      <c r="A146" s="14" t="s">
        <v>1505</v>
      </c>
      <c r="B146" s="14" t="s">
        <v>1592</v>
      </c>
      <c r="C146" s="14" t="s">
        <v>1610</v>
      </c>
      <c r="D146" s="16">
        <v>45846</v>
      </c>
      <c r="E146" s="16">
        <v>45843</v>
      </c>
      <c r="F146" s="14" t="s">
        <v>1616</v>
      </c>
      <c r="G146" s="14"/>
      <c r="H146" s="14" t="s">
        <v>1611</v>
      </c>
      <c r="I146" s="15">
        <v>337.8</v>
      </c>
      <c r="J146" s="77">
        <v>5</v>
      </c>
      <c r="K146" s="92"/>
    </row>
    <row r="147" spans="1:11" ht="30" x14ac:dyDescent="0.25">
      <c r="A147" s="14" t="s">
        <v>1505</v>
      </c>
      <c r="B147" s="14" t="s">
        <v>1592</v>
      </c>
      <c r="C147" s="14" t="s">
        <v>1614</v>
      </c>
      <c r="D147" s="16">
        <v>45847</v>
      </c>
      <c r="E147" s="16">
        <v>45843</v>
      </c>
      <c r="F147" s="14" t="s">
        <v>1615</v>
      </c>
      <c r="G147" s="14" t="s">
        <v>1613</v>
      </c>
      <c r="H147" s="14" t="s">
        <v>1612</v>
      </c>
      <c r="I147" s="15">
        <v>158</v>
      </c>
      <c r="J147" s="77">
        <v>5</v>
      </c>
      <c r="K147" s="92"/>
    </row>
    <row r="148" spans="1:11" ht="20" x14ac:dyDescent="0.25">
      <c r="A148" s="14" t="s">
        <v>1505</v>
      </c>
      <c r="B148" s="14" t="s">
        <v>1592</v>
      </c>
      <c r="C148" s="14" t="s">
        <v>1618</v>
      </c>
      <c r="D148" s="16">
        <v>45846</v>
      </c>
      <c r="E148" s="16"/>
      <c r="F148" s="14" t="s">
        <v>1617</v>
      </c>
      <c r="G148" s="14" t="s">
        <v>1591</v>
      </c>
      <c r="H148" s="14" t="s">
        <v>1590</v>
      </c>
      <c r="I148" s="15">
        <v>150</v>
      </c>
      <c r="J148" s="77">
        <v>5</v>
      </c>
      <c r="K148" s="92"/>
    </row>
    <row r="149" spans="1:11" ht="30" x14ac:dyDescent="0.25">
      <c r="A149" s="14" t="s">
        <v>1505</v>
      </c>
      <c r="B149" s="14" t="s">
        <v>1592</v>
      </c>
      <c r="C149" s="14" t="s">
        <v>1619</v>
      </c>
      <c r="D149" s="16">
        <v>45848</v>
      </c>
      <c r="E149" s="16"/>
      <c r="F149" s="14" t="s">
        <v>1621</v>
      </c>
      <c r="G149" s="14" t="s">
        <v>1622</v>
      </c>
      <c r="H149" s="14" t="s">
        <v>1623</v>
      </c>
      <c r="I149" s="15">
        <v>123</v>
      </c>
      <c r="J149" s="77">
        <v>4</v>
      </c>
      <c r="K149" s="92"/>
    </row>
    <row r="150" spans="1:11" ht="40" x14ac:dyDescent="0.25">
      <c r="A150" s="14" t="s">
        <v>1505</v>
      </c>
      <c r="B150" s="14" t="s">
        <v>1592</v>
      </c>
      <c r="C150" s="14" t="s">
        <v>1624</v>
      </c>
      <c r="D150" s="16">
        <v>45840</v>
      </c>
      <c r="E150" s="16">
        <v>45848</v>
      </c>
      <c r="F150" s="14" t="s">
        <v>1671</v>
      </c>
      <c r="G150" s="14" t="s">
        <v>1541</v>
      </c>
      <c r="H150" s="14" t="s">
        <v>1540</v>
      </c>
      <c r="I150" s="15">
        <v>126.99</v>
      </c>
      <c r="J150" s="77">
        <v>4</v>
      </c>
      <c r="K150" s="92"/>
    </row>
    <row r="151" spans="1:11" ht="30" x14ac:dyDescent="0.25">
      <c r="A151" s="14" t="s">
        <v>1505</v>
      </c>
      <c r="B151" s="14" t="s">
        <v>1592</v>
      </c>
      <c r="C151" s="14" t="s">
        <v>1625</v>
      </c>
      <c r="D151" s="16" t="s">
        <v>1628</v>
      </c>
      <c r="E151" s="16">
        <v>45860</v>
      </c>
      <c r="F151" s="14" t="s">
        <v>1672</v>
      </c>
      <c r="G151" s="14"/>
      <c r="H151" s="14" t="s">
        <v>1626</v>
      </c>
      <c r="I151" s="15">
        <v>2597.84</v>
      </c>
      <c r="J151" s="77">
        <v>5</v>
      </c>
      <c r="K151" s="92"/>
    </row>
    <row r="152" spans="1:11" ht="20" x14ac:dyDescent="0.25">
      <c r="A152" s="14" t="s">
        <v>1505</v>
      </c>
      <c r="B152" s="14" t="s">
        <v>1627</v>
      </c>
      <c r="C152" s="14" t="s">
        <v>1629</v>
      </c>
      <c r="D152" s="16">
        <v>45840</v>
      </c>
      <c r="E152" s="16">
        <v>45854</v>
      </c>
      <c r="F152" s="14" t="s">
        <v>1673</v>
      </c>
      <c r="G152" s="14"/>
      <c r="H152" s="14" t="s">
        <v>1630</v>
      </c>
      <c r="I152" s="15">
        <v>117.82</v>
      </c>
      <c r="J152" s="77">
        <v>5</v>
      </c>
      <c r="K152" s="92"/>
    </row>
    <row r="153" spans="1:11" ht="40" x14ac:dyDescent="0.25">
      <c r="A153" s="14" t="s">
        <v>1505</v>
      </c>
      <c r="B153" s="14" t="s">
        <v>1631</v>
      </c>
      <c r="C153" s="14" t="s">
        <v>1632</v>
      </c>
      <c r="D153" s="16">
        <v>45854</v>
      </c>
      <c r="E153" s="16">
        <v>45854</v>
      </c>
      <c r="F153" s="14" t="s">
        <v>1633</v>
      </c>
      <c r="G153" s="14" t="s">
        <v>1634</v>
      </c>
      <c r="H153" s="14" t="s">
        <v>1635</v>
      </c>
      <c r="I153" s="15">
        <v>30.5</v>
      </c>
      <c r="J153" s="77">
        <v>4</v>
      </c>
      <c r="K153" s="92"/>
    </row>
    <row r="154" spans="1:11" ht="30" x14ac:dyDescent="0.25">
      <c r="A154" s="14" t="s">
        <v>1505</v>
      </c>
      <c r="B154" s="14" t="s">
        <v>1636</v>
      </c>
      <c r="C154" s="14"/>
      <c r="D154" s="16">
        <v>45888</v>
      </c>
      <c r="E154" s="16"/>
      <c r="F154" s="14" t="s">
        <v>1637</v>
      </c>
      <c r="G154" s="14" t="s">
        <v>502</v>
      </c>
      <c r="H154" s="14" t="s">
        <v>1638</v>
      </c>
      <c r="I154" s="15">
        <v>1000</v>
      </c>
      <c r="J154" s="77">
        <v>5</v>
      </c>
      <c r="K154" s="92"/>
    </row>
    <row r="155" spans="1:11" ht="40" x14ac:dyDescent="0.25">
      <c r="A155" s="14" t="s">
        <v>1505</v>
      </c>
      <c r="B155" s="14" t="s">
        <v>1636</v>
      </c>
      <c r="C155" s="14" t="s">
        <v>1677</v>
      </c>
      <c r="D155" s="16">
        <v>45894</v>
      </c>
      <c r="E155" s="16"/>
      <c r="F155" s="14" t="s">
        <v>1676</v>
      </c>
      <c r="G155" s="14"/>
      <c r="H155" s="14" t="s">
        <v>1678</v>
      </c>
      <c r="I155" s="15">
        <v>1210</v>
      </c>
      <c r="J155" s="77">
        <v>5</v>
      </c>
      <c r="K155" s="92"/>
    </row>
    <row r="156" spans="1:11" ht="30" x14ac:dyDescent="0.25">
      <c r="A156" s="14" t="s">
        <v>1505</v>
      </c>
      <c r="B156" s="14" t="s">
        <v>1639</v>
      </c>
      <c r="C156" s="14"/>
      <c r="D156" s="16">
        <v>45902</v>
      </c>
      <c r="E156" s="16"/>
      <c r="F156" s="14" t="s">
        <v>1640</v>
      </c>
      <c r="G156" s="14" t="s">
        <v>502</v>
      </c>
      <c r="H156" s="14" t="s">
        <v>1638</v>
      </c>
      <c r="I156" s="15">
        <v>1000</v>
      </c>
      <c r="J156" s="77">
        <v>5</v>
      </c>
      <c r="K156" s="92"/>
    </row>
    <row r="157" spans="1:11" ht="30" x14ac:dyDescent="0.25">
      <c r="A157" s="14" t="s">
        <v>1505</v>
      </c>
      <c r="B157" s="14" t="s">
        <v>1639</v>
      </c>
      <c r="C157" s="14" t="s">
        <v>1641</v>
      </c>
      <c r="D157" s="16">
        <v>45902</v>
      </c>
      <c r="E157" s="16"/>
      <c r="F157" s="14" t="s">
        <v>1642</v>
      </c>
      <c r="G157" s="14" t="s">
        <v>1644</v>
      </c>
      <c r="H157" s="14" t="s">
        <v>1643</v>
      </c>
      <c r="I157" s="15">
        <v>76.760000000000005</v>
      </c>
      <c r="J157" s="77">
        <v>4</v>
      </c>
      <c r="K157" s="92"/>
    </row>
    <row r="158" spans="1:11" ht="20" x14ac:dyDescent="0.25">
      <c r="A158" s="14" t="s">
        <v>1505</v>
      </c>
      <c r="B158" s="14" t="s">
        <v>1645</v>
      </c>
      <c r="C158" s="14" t="s">
        <v>1646</v>
      </c>
      <c r="D158" s="16">
        <v>45939</v>
      </c>
      <c r="E158" s="16"/>
      <c r="F158" s="14" t="s">
        <v>1647</v>
      </c>
      <c r="G158" s="14"/>
      <c r="H158" s="14" t="s">
        <v>1648</v>
      </c>
      <c r="I158" s="15">
        <v>920</v>
      </c>
      <c r="J158" s="77">
        <v>4</v>
      </c>
      <c r="K158" s="92"/>
    </row>
    <row r="159" spans="1:11" ht="30" x14ac:dyDescent="0.25">
      <c r="A159" s="14" t="s">
        <v>1505</v>
      </c>
      <c r="B159" s="14" t="s">
        <v>1649</v>
      </c>
      <c r="C159" s="14" t="s">
        <v>1650</v>
      </c>
      <c r="D159" s="16">
        <v>45939</v>
      </c>
      <c r="E159" s="16"/>
      <c r="F159" s="14" t="s">
        <v>1642</v>
      </c>
      <c r="G159" s="14" t="s">
        <v>1644</v>
      </c>
      <c r="H159" s="14" t="s">
        <v>1643</v>
      </c>
      <c r="I159" s="15">
        <v>37</v>
      </c>
      <c r="J159" s="77">
        <v>4</v>
      </c>
      <c r="K159" s="92"/>
    </row>
    <row r="160" spans="1:11" ht="30" x14ac:dyDescent="0.25">
      <c r="A160" s="14" t="s">
        <v>1505</v>
      </c>
      <c r="B160" s="14" t="s">
        <v>1645</v>
      </c>
      <c r="C160" s="14" t="s">
        <v>1651</v>
      </c>
      <c r="D160" s="16">
        <v>45940</v>
      </c>
      <c r="E160" s="16"/>
      <c r="F160" s="14" t="s">
        <v>1652</v>
      </c>
      <c r="G160" s="14" t="s">
        <v>1653</v>
      </c>
      <c r="H160" s="14" t="s">
        <v>1654</v>
      </c>
      <c r="I160" s="15">
        <v>743</v>
      </c>
      <c r="J160" s="77">
        <v>5</v>
      </c>
      <c r="K160" s="92"/>
    </row>
    <row r="161" spans="1:11" ht="20" x14ac:dyDescent="0.25">
      <c r="A161" s="14" t="s">
        <v>1505</v>
      </c>
      <c r="B161" s="14" t="s">
        <v>1645</v>
      </c>
      <c r="C161" s="14" t="s">
        <v>1656</v>
      </c>
      <c r="D161" s="16">
        <v>45947</v>
      </c>
      <c r="E161" s="16"/>
      <c r="F161" s="14" t="s">
        <v>1655</v>
      </c>
      <c r="G161" s="14"/>
      <c r="H161" s="14" t="s">
        <v>1648</v>
      </c>
      <c r="I161" s="15">
        <v>25</v>
      </c>
      <c r="J161" s="77">
        <v>4</v>
      </c>
      <c r="K161" s="92"/>
    </row>
    <row r="162" spans="1:11" ht="20" x14ac:dyDescent="0.25">
      <c r="A162" s="14" t="s">
        <v>1505</v>
      </c>
      <c r="B162" s="14" t="s">
        <v>1657</v>
      </c>
      <c r="C162" s="14"/>
      <c r="D162" s="16">
        <v>45972</v>
      </c>
      <c r="E162" s="16"/>
      <c r="F162" s="14" t="s">
        <v>1658</v>
      </c>
      <c r="G162" s="14"/>
      <c r="H162" s="14" t="s">
        <v>1648</v>
      </c>
      <c r="I162" s="15">
        <v>950</v>
      </c>
      <c r="J162" s="77">
        <v>5</v>
      </c>
      <c r="K162" s="92"/>
    </row>
    <row r="163" spans="1:11" ht="40" x14ac:dyDescent="0.25">
      <c r="A163" s="14" t="s">
        <v>1505</v>
      </c>
      <c r="B163" s="14" t="s">
        <v>1665</v>
      </c>
      <c r="C163" s="14" t="s">
        <v>1659</v>
      </c>
      <c r="D163" s="16">
        <v>45973</v>
      </c>
      <c r="E163" s="16"/>
      <c r="F163" s="14" t="s">
        <v>1674</v>
      </c>
      <c r="G163" s="14" t="s">
        <v>1660</v>
      </c>
      <c r="H163" s="14" t="s">
        <v>1661</v>
      </c>
      <c r="I163" s="15">
        <v>78</v>
      </c>
      <c r="J163" s="77">
        <v>5</v>
      </c>
      <c r="K163" s="92"/>
    </row>
    <row r="164" spans="1:11" ht="30" x14ac:dyDescent="0.25">
      <c r="A164" s="14" t="s">
        <v>1505</v>
      </c>
      <c r="B164" s="14" t="s">
        <v>1657</v>
      </c>
      <c r="C164" s="14" t="s">
        <v>1662</v>
      </c>
      <c r="D164" s="16">
        <v>45978</v>
      </c>
      <c r="E164" s="16"/>
      <c r="F164" s="14" t="s">
        <v>1642</v>
      </c>
      <c r="G164" s="14" t="s">
        <v>1644</v>
      </c>
      <c r="H164" s="14" t="s">
        <v>1643</v>
      </c>
      <c r="I164" s="15">
        <v>37</v>
      </c>
      <c r="J164" s="77">
        <v>4</v>
      </c>
      <c r="K164" s="92"/>
    </row>
    <row r="165" spans="1:11" ht="30" x14ac:dyDescent="0.25">
      <c r="A165" s="14" t="s">
        <v>1505</v>
      </c>
      <c r="B165" s="14" t="s">
        <v>1663</v>
      </c>
      <c r="C165" s="14" t="s">
        <v>1650</v>
      </c>
      <c r="D165" s="16">
        <v>46003</v>
      </c>
      <c r="E165" s="16"/>
      <c r="F165" s="14" t="s">
        <v>1642</v>
      </c>
      <c r="G165" s="14" t="s">
        <v>1644</v>
      </c>
      <c r="H165" s="14" t="s">
        <v>1643</v>
      </c>
      <c r="I165" s="15">
        <v>37</v>
      </c>
      <c r="J165" s="77">
        <v>4</v>
      </c>
      <c r="K165" s="92"/>
    </row>
    <row r="166" spans="1:11" ht="30" x14ac:dyDescent="0.25">
      <c r="A166" s="14" t="s">
        <v>1505</v>
      </c>
      <c r="B166" s="14" t="s">
        <v>1664</v>
      </c>
      <c r="C166" s="14"/>
      <c r="D166" s="16">
        <v>45676</v>
      </c>
      <c r="E166" s="16"/>
      <c r="F166" s="14" t="s">
        <v>1675</v>
      </c>
      <c r="G166" s="14" t="s">
        <v>502</v>
      </c>
      <c r="H166" s="14" t="s">
        <v>1638</v>
      </c>
      <c r="I166" s="15">
        <v>1000</v>
      </c>
      <c r="J166" s="77">
        <v>5</v>
      </c>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1796875" defaultRowHeight="10" x14ac:dyDescent="0.2"/>
  <cols>
    <col min="1" max="1" width="9.453125" style="179" bestFit="1" customWidth="1"/>
    <col min="2" max="2" width="46.1796875" style="180" bestFit="1" customWidth="1"/>
    <col min="3" max="3" width="15.453125" style="180" bestFit="1" customWidth="1"/>
    <col min="4" max="4" width="20.453125" style="180" customWidth="1"/>
    <col min="5" max="5" width="21" style="180" bestFit="1" customWidth="1"/>
    <col min="6" max="6" width="6.1796875" style="180" bestFit="1" customWidth="1"/>
    <col min="7" max="7" width="22.81640625" style="180" customWidth="1"/>
    <col min="8" max="8" width="23.45312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2"/>
  <sheetViews>
    <sheetView zoomScale="110" zoomScaleNormal="110" workbookViewId="0">
      <pane ySplit="1" topLeftCell="A2" activePane="bottomLeft" state="frozen"/>
      <selection activeCell="I2" sqref="I2:L73"/>
      <selection pane="bottomLeft" activeCell="D38" sqref="D38"/>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453125" style="188" customWidth="1"/>
    <col min="5" max="5" width="6" style="189" bestFit="1" customWidth="1"/>
    <col min="6" max="6" width="4.453125" style="183" bestFit="1" customWidth="1"/>
    <col min="7" max="7" width="5.453125" style="184" bestFit="1" customWidth="1"/>
    <col min="8" max="8" width="5.453125" style="184" customWidth="1"/>
    <col min="9" max="9" width="8.453125" style="3" bestFit="1" customWidth="1"/>
    <col min="10" max="10" width="12.453125" style="3" bestFit="1" customWidth="1"/>
    <col min="11" max="11" width="19.453125" style="3" customWidth="1"/>
    <col min="12" max="12" width="13.453125" style="3" bestFit="1" customWidth="1"/>
    <col min="13" max="13" width="13.453125" style="3" customWidth="1"/>
    <col min="14" max="16384" width="9.1796875" style="3"/>
  </cols>
  <sheetData>
    <row r="1" spans="1:14" s="4" customFormat="1" ht="21"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1662560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98" t="s">
        <v>681</v>
      </c>
      <c r="B38" s="204" t="str">
        <f>VLOOKUP(A38,Adr!A:B,2,FALSE)</f>
        <v>Slovenský atletický zväz</v>
      </c>
      <c r="C38" s="169" t="s">
        <v>1504</v>
      </c>
      <c r="D38" s="290">
        <v>80000</v>
      </c>
      <c r="E38" s="230">
        <v>0</v>
      </c>
      <c r="F38" s="166" t="s">
        <v>338</v>
      </c>
      <c r="G38" s="169" t="s">
        <v>319</v>
      </c>
      <c r="H38" s="169" t="s">
        <v>1490</v>
      </c>
      <c r="I38" s="192" t="str">
        <f t="shared" si="5"/>
        <v>36063835a</v>
      </c>
      <c r="J38" s="167" t="str">
        <f t="shared" si="6"/>
        <v>36063835026 02</v>
      </c>
      <c r="K38" s="5" t="s">
        <v>1124</v>
      </c>
      <c r="L38" s="167" t="str">
        <f t="shared" si="7"/>
        <v>36063835026 02K</v>
      </c>
      <c r="M38" s="5" t="str">
        <f t="shared" si="8"/>
        <v>Slovenský atletický zväzaKatletika - kapitálové transfery</v>
      </c>
      <c r="N38" s="3" t="str">
        <f t="shared" si="9"/>
        <v>36063835aK</v>
      </c>
    </row>
    <row r="39" spans="1:14" x14ac:dyDescent="0.2">
      <c r="A39" s="182" t="s">
        <v>689</v>
      </c>
      <c r="B39" s="204" t="str">
        <f>VLOOKUP(A39,Adr!A:B,2,FALSE)</f>
        <v>Slovenský biliardový zväz</v>
      </c>
      <c r="C39" s="185" t="s">
        <v>1125</v>
      </c>
      <c r="D39" s="289">
        <v>25534</v>
      </c>
      <c r="E39" s="173">
        <v>0</v>
      </c>
      <c r="F39" s="166" t="s">
        <v>338</v>
      </c>
      <c r="G39" s="169" t="s">
        <v>319</v>
      </c>
      <c r="H39" s="169" t="s">
        <v>1058</v>
      </c>
      <c r="I39" s="192" t="str">
        <f t="shared" si="5"/>
        <v>31753825a</v>
      </c>
      <c r="J39" s="167" t="str">
        <f t="shared" si="6"/>
        <v>31753825026 02</v>
      </c>
      <c r="K39" s="5" t="s">
        <v>1126</v>
      </c>
      <c r="L39" s="167" t="str">
        <f t="shared" si="7"/>
        <v>31753825026 02B</v>
      </c>
      <c r="M39" s="5" t="str">
        <f t="shared" si="8"/>
        <v>Slovenský biliardový zväzaBbiliard - bežné transfery</v>
      </c>
      <c r="N39" s="3" t="str">
        <f t="shared" si="9"/>
        <v>31753825aB</v>
      </c>
    </row>
    <row r="40" spans="1:14" x14ac:dyDescent="0.2">
      <c r="A40" s="166" t="s">
        <v>692</v>
      </c>
      <c r="B40" s="204" t="str">
        <f>VLOOKUP(A40,Adr!A:B,2,FALSE)</f>
        <v>Slovenský bowlingový zväz</v>
      </c>
      <c r="C40" s="185" t="s">
        <v>1127</v>
      </c>
      <c r="D40" s="289">
        <v>30910</v>
      </c>
      <c r="E40" s="230">
        <v>0</v>
      </c>
      <c r="F40" s="166" t="s">
        <v>338</v>
      </c>
      <c r="G40" s="169" t="s">
        <v>319</v>
      </c>
      <c r="H40" s="169" t="s">
        <v>1058</v>
      </c>
      <c r="I40" s="192" t="str">
        <f t="shared" si="5"/>
        <v>36128147a</v>
      </c>
      <c r="J40" s="167" t="str">
        <f t="shared" si="6"/>
        <v>36128147026 02</v>
      </c>
      <c r="K40" s="5" t="s">
        <v>1128</v>
      </c>
      <c r="L40" s="167" t="str">
        <f t="shared" si="7"/>
        <v>36128147026 02B</v>
      </c>
      <c r="M40" s="5" t="str">
        <f t="shared" si="8"/>
        <v>Slovenský bowlingový zväzaBbowling - bežné transfery</v>
      </c>
      <c r="N40" s="3" t="str">
        <f t="shared" si="9"/>
        <v>36128147aB</v>
      </c>
    </row>
    <row r="41" spans="1:14" x14ac:dyDescent="0.2">
      <c r="A41" s="202" t="s">
        <v>700</v>
      </c>
      <c r="B41" s="204" t="str">
        <f>VLOOKUP(A41,Adr!A:B,2,FALSE)</f>
        <v>Slovenský bridžový zväz</v>
      </c>
      <c r="C41" s="185" t="s">
        <v>1129</v>
      </c>
      <c r="D41" s="289">
        <v>15790</v>
      </c>
      <c r="E41" s="173">
        <v>0</v>
      </c>
      <c r="F41" s="166" t="s">
        <v>338</v>
      </c>
      <c r="G41" s="169" t="s">
        <v>319</v>
      </c>
      <c r="H41" s="169" t="s">
        <v>1058</v>
      </c>
      <c r="I41" s="192" t="str">
        <f t="shared" si="5"/>
        <v>31770908a</v>
      </c>
      <c r="J41" s="167" t="str">
        <f t="shared" si="6"/>
        <v>31770908026 02</v>
      </c>
      <c r="K41" s="5" t="s">
        <v>1130</v>
      </c>
      <c r="L41" s="167" t="str">
        <f t="shared" si="7"/>
        <v>31770908026 02B</v>
      </c>
      <c r="M41" s="5" t="str">
        <f t="shared" si="8"/>
        <v>Slovenský bridžový zväzaBbridž - bežné transfery</v>
      </c>
      <c r="N41" s="3" t="str">
        <f t="shared" si="9"/>
        <v>31770908aB</v>
      </c>
    </row>
    <row r="42" spans="1:14" x14ac:dyDescent="0.2">
      <c r="A42" s="198" t="s">
        <v>707</v>
      </c>
      <c r="B42" s="204" t="str">
        <f>VLOOKUP(A42,Adr!A:B,2,FALSE)</f>
        <v>Slovenský curlingový zväz</v>
      </c>
      <c r="C42" s="169" t="s">
        <v>1131</v>
      </c>
      <c r="D42" s="290">
        <v>20196</v>
      </c>
      <c r="E42" s="230">
        <v>0</v>
      </c>
      <c r="F42" s="166" t="s">
        <v>338</v>
      </c>
      <c r="G42" s="169" t="s">
        <v>319</v>
      </c>
      <c r="H42" s="169" t="s">
        <v>1058</v>
      </c>
      <c r="I42" s="192" t="str">
        <f t="shared" si="5"/>
        <v>37841866a</v>
      </c>
      <c r="J42" s="167" t="str">
        <f t="shared" si="6"/>
        <v>37841866026 02</v>
      </c>
      <c r="K42" s="5" t="s">
        <v>1132</v>
      </c>
      <c r="L42" s="167" t="str">
        <f t="shared" si="7"/>
        <v>37841866026 02B</v>
      </c>
      <c r="M42" s="5" t="str">
        <f t="shared" si="8"/>
        <v>Slovenský curlingový zväzaBcurling - bežné transfery</v>
      </c>
      <c r="N42" s="3" t="str">
        <f t="shared" si="9"/>
        <v>37841866aB</v>
      </c>
    </row>
    <row r="43" spans="1:14" x14ac:dyDescent="0.2">
      <c r="A43" s="202" t="s">
        <v>716</v>
      </c>
      <c r="B43" s="204" t="str">
        <f>VLOOKUP(A43,Adr!A:B,2,FALSE)</f>
        <v>Slovenský futbalový zväz</v>
      </c>
      <c r="C43" s="169" t="s">
        <v>1133</v>
      </c>
      <c r="D43" s="290">
        <v>6410956</v>
      </c>
      <c r="E43" s="173">
        <v>0</v>
      </c>
      <c r="F43" s="166" t="s">
        <v>338</v>
      </c>
      <c r="G43" s="169" t="s">
        <v>319</v>
      </c>
      <c r="H43" s="169" t="s">
        <v>1058</v>
      </c>
      <c r="I43" s="192" t="str">
        <f t="shared" si="5"/>
        <v>00687308a</v>
      </c>
      <c r="J43" s="167" t="str">
        <f t="shared" si="6"/>
        <v>00687308026 02</v>
      </c>
      <c r="K43" s="5" t="s">
        <v>1134</v>
      </c>
      <c r="L43" s="167" t="str">
        <f t="shared" si="7"/>
        <v>00687308026 02B</v>
      </c>
      <c r="M43" s="5" t="str">
        <f t="shared" si="8"/>
        <v>Slovenský futbalový zväzaBfutbal - bežné transfery</v>
      </c>
      <c r="N43" s="3" t="str">
        <f t="shared" si="9"/>
        <v>00687308aB</v>
      </c>
    </row>
    <row r="44" spans="1:14" x14ac:dyDescent="0.2">
      <c r="A44" s="202" t="s">
        <v>716</v>
      </c>
      <c r="B44" s="204" t="str">
        <f>VLOOKUP(A44,Adr!A:B,2,FALSE)</f>
        <v>Slovenský futbalový zväz</v>
      </c>
      <c r="C44" s="169" t="s">
        <v>1493</v>
      </c>
      <c r="D44" s="290">
        <v>300000</v>
      </c>
      <c r="E44" s="230">
        <v>0</v>
      </c>
      <c r="F44" s="166" t="s">
        <v>338</v>
      </c>
      <c r="G44" s="169" t="s">
        <v>319</v>
      </c>
      <c r="H44" s="169" t="s">
        <v>1490</v>
      </c>
      <c r="I44" s="192" t="str">
        <f t="shared" si="5"/>
        <v>00687308a</v>
      </c>
      <c r="J44" s="167" t="str">
        <f t="shared" si="6"/>
        <v>00687308026 02</v>
      </c>
      <c r="K44" s="5" t="s">
        <v>1134</v>
      </c>
      <c r="L44" s="167" t="str">
        <f t="shared" si="7"/>
        <v>00687308026 02K</v>
      </c>
      <c r="M44" s="5" t="str">
        <f t="shared" si="8"/>
        <v>Slovenský futbalový zväzaKfutbal - kapitálové transfery</v>
      </c>
      <c r="N44" s="3" t="str">
        <f t="shared" si="9"/>
        <v>00687308aK</v>
      </c>
    </row>
    <row r="45" spans="1:14" x14ac:dyDescent="0.2">
      <c r="A45" s="198" t="s">
        <v>724</v>
      </c>
      <c r="B45" s="204" t="str">
        <f>VLOOKUP(A45,Adr!A:B,2,FALSE)</f>
        <v>Slovenský horolezecký spolok JAMES</v>
      </c>
      <c r="C45" s="169" t="s">
        <v>1135</v>
      </c>
      <c r="D45" s="290">
        <v>63426</v>
      </c>
      <c r="E45" s="173">
        <v>0</v>
      </c>
      <c r="F45" s="166" t="s">
        <v>338</v>
      </c>
      <c r="G45" s="169" t="s">
        <v>319</v>
      </c>
      <c r="H45" s="169" t="s">
        <v>1058</v>
      </c>
      <c r="I45" s="192" t="str">
        <f t="shared" si="5"/>
        <v>00586455a</v>
      </c>
      <c r="J45" s="167" t="str">
        <f t="shared" si="6"/>
        <v>00586455026 02</v>
      </c>
      <c r="K45" s="5" t="s">
        <v>1136</v>
      </c>
      <c r="L45" s="167" t="str">
        <f t="shared" si="7"/>
        <v>00586455026 02B</v>
      </c>
      <c r="M45" s="5" t="str">
        <f t="shared" si="8"/>
        <v>Slovenský horolezecký spolok JAMESaBhorolezectvo - bežné transfery</v>
      </c>
      <c r="N45" s="3" t="str">
        <f t="shared" si="9"/>
        <v>00586455aB</v>
      </c>
    </row>
    <row r="46" spans="1:14" x14ac:dyDescent="0.2">
      <c r="A46" s="166" t="s">
        <v>724</v>
      </c>
      <c r="B46" s="204" t="str">
        <f>VLOOKUP(A46,Adr!A:B,2,FALSE)</f>
        <v>Slovenský horolezecký spolok JAMES</v>
      </c>
      <c r="C46" s="169" t="s">
        <v>1137</v>
      </c>
      <c r="D46" s="290">
        <v>27754</v>
      </c>
      <c r="E46" s="230">
        <v>0</v>
      </c>
      <c r="F46" s="166" t="s">
        <v>338</v>
      </c>
      <c r="G46" s="169" t="s">
        <v>319</v>
      </c>
      <c r="H46" s="169" t="s">
        <v>1058</v>
      </c>
      <c r="I46" s="192" t="str">
        <f t="shared" si="5"/>
        <v>00586455a</v>
      </c>
      <c r="J46" s="167" t="str">
        <f t="shared" si="6"/>
        <v>00586455026 02</v>
      </c>
      <c r="K46" s="5" t="s">
        <v>1138</v>
      </c>
      <c r="L46" s="167" t="str">
        <f t="shared" si="7"/>
        <v>00586455026 02B</v>
      </c>
      <c r="M46" s="5" t="str">
        <f t="shared" si="8"/>
        <v>Slovenský horolezecký spolok JAMESaBšportové lezenie - bežné transfery</v>
      </c>
      <c r="N46" s="3" t="str">
        <f t="shared" si="9"/>
        <v>00586455aB</v>
      </c>
    </row>
    <row r="47" spans="1:14" x14ac:dyDescent="0.2">
      <c r="A47" s="198" t="s">
        <v>730</v>
      </c>
      <c r="B47" s="204" t="str">
        <f>VLOOKUP(A47,Adr!A:B,2,FALSE)</f>
        <v>Slovenský krasokorčuliarsky zväz</v>
      </c>
      <c r="C47" s="169" t="s">
        <v>1139</v>
      </c>
      <c r="D47" s="290">
        <v>155148</v>
      </c>
      <c r="E47" s="173">
        <v>0</v>
      </c>
      <c r="F47" s="166" t="s">
        <v>338</v>
      </c>
      <c r="G47" s="169" t="s">
        <v>319</v>
      </c>
      <c r="H47" s="169" t="s">
        <v>1058</v>
      </c>
      <c r="I47" s="192" t="str">
        <f t="shared" si="5"/>
        <v>31805540a</v>
      </c>
      <c r="J47" s="167" t="str">
        <f t="shared" si="6"/>
        <v>31805540026 02</v>
      </c>
      <c r="K47" s="5" t="s">
        <v>1140</v>
      </c>
      <c r="L47" s="167" t="str">
        <f t="shared" si="7"/>
        <v>31805540026 02B</v>
      </c>
      <c r="M47" s="5" t="str">
        <f t="shared" si="8"/>
        <v>Slovenský krasokorčuliarsky zväzaBkrasokorčuľovanie - bežné transfery</v>
      </c>
      <c r="N47" s="3" t="str">
        <f t="shared" si="9"/>
        <v>31805540aB</v>
      </c>
    </row>
    <row r="48" spans="1:14" x14ac:dyDescent="0.2">
      <c r="A48" s="202" t="s">
        <v>738</v>
      </c>
      <c r="B48" s="204" t="str">
        <f>VLOOKUP(A48,Adr!A:B,2,FALSE)</f>
        <v>Slovenský lukostrelecký zväz</v>
      </c>
      <c r="C48" s="196" t="s">
        <v>1141</v>
      </c>
      <c r="D48" s="291">
        <v>120544</v>
      </c>
      <c r="E48" s="230">
        <v>0</v>
      </c>
      <c r="F48" s="166" t="s">
        <v>338</v>
      </c>
      <c r="G48" s="169" t="s">
        <v>319</v>
      </c>
      <c r="H48" s="169" t="s">
        <v>1058</v>
      </c>
      <c r="I48" s="192" t="str">
        <f t="shared" si="5"/>
        <v>30793009a</v>
      </c>
      <c r="J48" s="167" t="str">
        <f t="shared" si="6"/>
        <v>30793009026 02</v>
      </c>
      <c r="K48" s="5" t="s">
        <v>1142</v>
      </c>
      <c r="L48" s="167" t="str">
        <f t="shared" si="7"/>
        <v>30793009026 02B</v>
      </c>
      <c r="M48" s="5" t="str">
        <f t="shared" si="8"/>
        <v>Slovenský lukostrelecký zväzaBlukostreľba - bežné transfery</v>
      </c>
      <c r="N48" s="3" t="str">
        <f t="shared" si="9"/>
        <v>30793009aB</v>
      </c>
    </row>
    <row r="49" spans="1:14" x14ac:dyDescent="0.2">
      <c r="A49" s="198" t="s">
        <v>744</v>
      </c>
      <c r="B49" s="204" t="str">
        <f>VLOOKUP(A49,Adr!A:B,2,FALSE)</f>
        <v>Slovenský národný aeroklub generála Milana Rastislava Štefánika</v>
      </c>
      <c r="C49" s="169" t="s">
        <v>1143</v>
      </c>
      <c r="D49" s="290">
        <v>73878</v>
      </c>
      <c r="E49" s="173">
        <v>0</v>
      </c>
      <c r="F49" s="166" t="s">
        <v>338</v>
      </c>
      <c r="G49" s="169" t="s">
        <v>319</v>
      </c>
      <c r="H49" s="169" t="s">
        <v>1058</v>
      </c>
      <c r="I49" s="192" t="str">
        <f t="shared" si="5"/>
        <v>00677604a</v>
      </c>
      <c r="J49" s="167" t="str">
        <f t="shared" si="6"/>
        <v>00677604026 02</v>
      </c>
      <c r="K49" s="5" t="s">
        <v>1144</v>
      </c>
      <c r="L49" s="167" t="str">
        <f t="shared" si="7"/>
        <v>00677604026 02B</v>
      </c>
      <c r="M49" s="5" t="str">
        <f t="shared" si="8"/>
        <v>Slovenský národný aeroklub generála Milana Rastislava ŠtefánikaaBletecké športy - bežné transfery</v>
      </c>
      <c r="N49" s="3" t="str">
        <f t="shared" si="9"/>
        <v>00677604aB</v>
      </c>
    </row>
    <row r="50" spans="1:14" x14ac:dyDescent="0.2">
      <c r="A50" s="166" t="s">
        <v>761</v>
      </c>
      <c r="B50" s="204" t="str">
        <f>VLOOKUP(A50,Adr!A:B,2,FALSE)</f>
        <v>Slovenský rýchlokorčuliarsky zväz</v>
      </c>
      <c r="C50" s="196" t="s">
        <v>1145</v>
      </c>
      <c r="D50" s="291">
        <v>34600</v>
      </c>
      <c r="E50" s="230">
        <v>0</v>
      </c>
      <c r="F50" s="166" t="s">
        <v>338</v>
      </c>
      <c r="G50" s="169" t="s">
        <v>319</v>
      </c>
      <c r="H50" s="169" t="s">
        <v>1058</v>
      </c>
      <c r="I50" s="192" t="str">
        <f t="shared" si="5"/>
        <v>30688060a</v>
      </c>
      <c r="J50" s="167" t="str">
        <f t="shared" si="6"/>
        <v>30688060026 02</v>
      </c>
      <c r="K50" s="5" t="s">
        <v>1146</v>
      </c>
      <c r="L50" s="167" t="str">
        <f t="shared" si="7"/>
        <v>30688060026 02B</v>
      </c>
      <c r="M50" s="5" t="str">
        <f t="shared" si="8"/>
        <v>Slovenský rýchlokorčuliarsky zväzaBrýchlokorčuľovanie - bežné transfery</v>
      </c>
      <c r="N50" s="3" t="str">
        <f t="shared" si="9"/>
        <v>30688060aB</v>
      </c>
    </row>
    <row r="51" spans="1:14" x14ac:dyDescent="0.2">
      <c r="A51" s="202" t="s">
        <v>768</v>
      </c>
      <c r="B51" s="204" t="str">
        <f>VLOOKUP(A51,Adr!A:B,2,FALSE)</f>
        <v>Slovenský stolnotenisový zväz</v>
      </c>
      <c r="C51" s="169" t="s">
        <v>1147</v>
      </c>
      <c r="D51" s="290">
        <v>730890</v>
      </c>
      <c r="E51" s="173">
        <v>0</v>
      </c>
      <c r="F51" s="166" t="s">
        <v>338</v>
      </c>
      <c r="G51" s="169" t="s">
        <v>319</v>
      </c>
      <c r="H51" s="169" t="s">
        <v>1058</v>
      </c>
      <c r="I51" s="192" t="str">
        <f t="shared" si="5"/>
        <v>30806836a</v>
      </c>
      <c r="J51" s="167" t="str">
        <f t="shared" si="6"/>
        <v>30806836026 02</v>
      </c>
      <c r="K51" s="5" t="s">
        <v>1148</v>
      </c>
      <c r="L51" s="167" t="str">
        <f t="shared" si="7"/>
        <v>30806836026 02B</v>
      </c>
      <c r="M51" s="5" t="str">
        <f t="shared" si="8"/>
        <v>Slovenský stolnotenisový zväzaBstolný tenis - bežné transfery</v>
      </c>
      <c r="N51" s="3" t="str">
        <f t="shared" si="9"/>
        <v>30806836aB</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1494</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1495</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1496</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1497</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1498</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1499</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8" si="12">A86&amp;G86&amp;H86</f>
        <v>00681768026 02B</v>
      </c>
      <c r="M86" s="5" t="str">
        <f t="shared" ref="M86:M148" si="13">B86&amp;F86&amp;H86&amp;C86</f>
        <v>Slovenský zväz vodného motorizmuaBvodný motorizmus - bežné transfery</v>
      </c>
      <c r="N86" s="3" t="str">
        <f t="shared" ref="N86:N148"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1500</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1501</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c r="B95" s="204" t="e">
        <f>VLOOKUP(A95,Adr!A:B,2,FALSE)</f>
        <v>#N/A</v>
      </c>
      <c r="C95" s="185"/>
      <c r="D95" s="289"/>
      <c r="E95" s="230"/>
      <c r="F95" s="166"/>
      <c r="G95" s="169"/>
      <c r="H95" s="169"/>
      <c r="I95" s="192" t="str">
        <f t="shared" ref="I95:I158" si="15">A95&amp;F95</f>
        <v/>
      </c>
      <c r="J95" s="167" t="str">
        <f t="shared" ref="J95:J158" si="16">A95&amp;G95</f>
        <v/>
      </c>
      <c r="K95" s="5"/>
      <c r="L95" s="167" t="str">
        <f t="shared" si="12"/>
        <v/>
      </c>
      <c r="M95" s="5" t="e">
        <f t="shared" si="13"/>
        <v>#N/A</v>
      </c>
      <c r="N95" s="3" t="str">
        <f t="shared" si="14"/>
        <v/>
      </c>
    </row>
    <row r="96" spans="1:14" x14ac:dyDescent="0.2">
      <c r="A96" s="202"/>
      <c r="B96" s="204" t="e">
        <f>VLOOKUP(A96,Adr!A:B,2,FALSE)</f>
        <v>#N/A</v>
      </c>
      <c r="C96" s="185"/>
      <c r="D96" s="289"/>
      <c r="E96" s="173"/>
      <c r="F96" s="166"/>
      <c r="G96" s="169"/>
      <c r="H96" s="169"/>
      <c r="I96" s="192" t="str">
        <f t="shared" si="15"/>
        <v/>
      </c>
      <c r="J96" s="167" t="str">
        <f t="shared" si="16"/>
        <v/>
      </c>
      <c r="K96" s="5"/>
      <c r="L96" s="167" t="str">
        <f t="shared" si="12"/>
        <v/>
      </c>
      <c r="M96" s="5" t="e">
        <f t="shared" si="13"/>
        <v>#N/A</v>
      </c>
      <c r="N96" s="3" t="str">
        <f t="shared" si="14"/>
        <v/>
      </c>
    </row>
    <row r="97" spans="1:14" x14ac:dyDescent="0.2">
      <c r="A97" s="166"/>
      <c r="B97" s="204" t="e">
        <f>VLOOKUP(A97,Adr!A:B,2,FALSE)</f>
        <v>#N/A</v>
      </c>
      <c r="C97" s="185"/>
      <c r="D97" s="289"/>
      <c r="E97" s="230"/>
      <c r="F97" s="166"/>
      <c r="G97" s="169"/>
      <c r="H97" s="169"/>
      <c r="I97" s="192" t="str">
        <f t="shared" si="15"/>
        <v/>
      </c>
      <c r="J97" s="167" t="str">
        <f t="shared" si="16"/>
        <v/>
      </c>
      <c r="K97" s="5"/>
      <c r="L97" s="167" t="str">
        <f t="shared" si="12"/>
        <v/>
      </c>
      <c r="M97" s="5" t="e">
        <f t="shared" si="13"/>
        <v>#N/A</v>
      </c>
      <c r="N97" s="3" t="str">
        <f t="shared" si="14"/>
        <v/>
      </c>
    </row>
    <row r="98" spans="1:14" x14ac:dyDescent="0.2">
      <c r="A98" s="182"/>
      <c r="B98" s="204" t="e">
        <f>VLOOKUP(A98,Adr!A:B,2,FALSE)</f>
        <v>#N/A</v>
      </c>
      <c r="C98" s="169"/>
      <c r="D98" s="290"/>
      <c r="E98" s="173"/>
      <c r="F98" s="166"/>
      <c r="G98" s="169"/>
      <c r="H98" s="169"/>
      <c r="I98" s="192" t="str">
        <f t="shared" si="15"/>
        <v/>
      </c>
      <c r="J98" s="167" t="str">
        <f t="shared" si="16"/>
        <v/>
      </c>
      <c r="K98" s="5"/>
      <c r="L98" s="167" t="str">
        <f t="shared" si="12"/>
        <v/>
      </c>
      <c r="M98" s="5" t="e">
        <f t="shared" si="13"/>
        <v>#N/A</v>
      </c>
      <c r="N98" s="3" t="str">
        <f t="shared" si="14"/>
        <v/>
      </c>
    </row>
    <row r="99" spans="1:14" x14ac:dyDescent="0.2">
      <c r="A99" s="166"/>
      <c r="B99" s="204" t="e">
        <f>VLOOKUP(A99,Adr!A:B,2,FALSE)</f>
        <v>#N/A</v>
      </c>
      <c r="C99" s="185"/>
      <c r="D99" s="289"/>
      <c r="E99" s="230"/>
      <c r="F99" s="166"/>
      <c r="G99" s="169"/>
      <c r="H99" s="169"/>
      <c r="I99" s="192" t="str">
        <f t="shared" si="15"/>
        <v/>
      </c>
      <c r="J99" s="167" t="str">
        <f t="shared" si="16"/>
        <v/>
      </c>
      <c r="K99" s="5"/>
      <c r="L99" s="167" t="str">
        <f t="shared" si="12"/>
        <v/>
      </c>
      <c r="M99" s="5" t="e">
        <f t="shared" si="13"/>
        <v>#N/A</v>
      </c>
      <c r="N99" s="3" t="str">
        <f t="shared" si="14"/>
        <v/>
      </c>
    </row>
    <row r="100" spans="1:14" x14ac:dyDescent="0.2">
      <c r="A100" s="198"/>
      <c r="B100" s="204" t="e">
        <f>VLOOKUP(A100,Adr!A:B,2,FALSE)</f>
        <v>#N/A</v>
      </c>
      <c r="C100" s="169"/>
      <c r="D100" s="290"/>
      <c r="E100" s="173"/>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69"/>
      <c r="D101" s="290"/>
      <c r="E101" s="230"/>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198"/>
      <c r="B102" s="204" t="e">
        <f>VLOOKUP(A102,Adr!A:B,2,FALSE)</f>
        <v>#N/A</v>
      </c>
      <c r="C102" s="196"/>
      <c r="D102" s="289"/>
      <c r="E102" s="173"/>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202"/>
      <c r="B103" s="204" t="e">
        <f>VLOOKUP(A103,Adr!A:B,2,FALSE)</f>
        <v>#N/A</v>
      </c>
      <c r="C103" s="196"/>
      <c r="D103" s="289"/>
      <c r="E103" s="230"/>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85"/>
      <c r="D104" s="289"/>
      <c r="E104" s="173"/>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202"/>
      <c r="B105" s="204" t="e">
        <f>VLOOKUP(A105,Adr!A:B,2,FALSE)</f>
        <v>#N/A</v>
      </c>
      <c r="C105" s="196"/>
      <c r="D105" s="289"/>
      <c r="E105" s="230"/>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166"/>
      <c r="B106" s="204" t="e">
        <f>VLOOKUP(A106,Adr!A:B,2,FALSE)</f>
        <v>#N/A</v>
      </c>
      <c r="C106" s="185"/>
      <c r="D106" s="289"/>
      <c r="E106" s="173"/>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166"/>
      <c r="B107" s="204" t="e">
        <f>VLOOKUP(A107,Adr!A:B,2,FALSE)</f>
        <v>#N/A</v>
      </c>
      <c r="C107" s="196"/>
      <c r="D107" s="291"/>
      <c r="E107" s="230"/>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202"/>
      <c r="B108" s="204" t="e">
        <f>VLOOKUP(A108,Adr!A:B,2,FALSE)</f>
        <v>#N/A</v>
      </c>
      <c r="C108" s="185"/>
      <c r="D108" s="289"/>
      <c r="E108" s="173"/>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202"/>
      <c r="B109" s="204" t="e">
        <f>VLOOKUP(A109,Adr!A:B,2,FALSE)</f>
        <v>#N/A</v>
      </c>
      <c r="C109" s="185"/>
      <c r="D109" s="289"/>
      <c r="E109" s="230"/>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198"/>
      <c r="B110" s="204" t="e">
        <f>VLOOKUP(A110,Adr!A:B,2,FALSE)</f>
        <v>#N/A</v>
      </c>
      <c r="C110" s="185"/>
      <c r="D110" s="289"/>
      <c r="E110" s="173"/>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166"/>
      <c r="B111" s="204" t="e">
        <f>VLOOKUP(A111,Adr!A:B,2,FALSE)</f>
        <v>#N/A</v>
      </c>
      <c r="C111" s="196"/>
      <c r="D111" s="291"/>
      <c r="E111" s="230"/>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202"/>
      <c r="B112" s="204" t="e">
        <f>VLOOKUP(A112,Adr!A:B,2,FALSE)</f>
        <v>#N/A</v>
      </c>
      <c r="C112" s="196"/>
      <c r="D112" s="289"/>
      <c r="E112" s="173"/>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202"/>
      <c r="B113" s="204" t="e">
        <f>VLOOKUP(A113,Adr!A:B,2,FALSE)</f>
        <v>#N/A</v>
      </c>
      <c r="C113" s="185"/>
      <c r="D113" s="289"/>
      <c r="E113" s="230"/>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166"/>
      <c r="B114" s="204" t="e">
        <f>VLOOKUP(A114,Adr!A:B,2,FALSE)</f>
        <v>#N/A</v>
      </c>
      <c r="C114" s="196"/>
      <c r="D114" s="291"/>
      <c r="E114" s="173"/>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202"/>
      <c r="B115" s="204" t="e">
        <f>VLOOKUP(A115,Adr!A:B,2,FALSE)</f>
        <v>#N/A</v>
      </c>
      <c r="C115" s="185"/>
      <c r="D115" s="289"/>
      <c r="E115" s="230"/>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85"/>
      <c r="D116" s="289"/>
      <c r="E116" s="173"/>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202"/>
      <c r="B117" s="204" t="e">
        <f>VLOOKUP(A117,Adr!A:B,2,FALSE)</f>
        <v>#N/A</v>
      </c>
      <c r="C117" s="169"/>
      <c r="D117" s="290"/>
      <c r="E117" s="230"/>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166"/>
      <c r="B118" s="204" t="e">
        <f>VLOOKUP(A118,Adr!A:B,2,FALSE)</f>
        <v>#N/A</v>
      </c>
      <c r="C118" s="196"/>
      <c r="D118" s="291"/>
      <c r="E118" s="173"/>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202"/>
      <c r="B119" s="204" t="e">
        <f>VLOOKUP(A119,Adr!A:B,2,FALSE)</f>
        <v>#N/A</v>
      </c>
      <c r="C119" s="169"/>
      <c r="D119" s="290"/>
      <c r="E119" s="230"/>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202"/>
      <c r="B120" s="204" t="e">
        <f>VLOOKUP(A120,Adr!A:B,2,FALSE)</f>
        <v>#N/A</v>
      </c>
      <c r="C120" s="185"/>
      <c r="D120" s="289"/>
      <c r="E120" s="173"/>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166"/>
      <c r="B121" s="204" t="e">
        <f>VLOOKUP(A121,Adr!A:B,2,FALSE)</f>
        <v>#N/A</v>
      </c>
      <c r="C121" s="196"/>
      <c r="D121" s="291"/>
      <c r="E121" s="230"/>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198"/>
      <c r="B122" s="204" t="e">
        <f>VLOOKUP(A122,Adr!A:B,2,FALSE)</f>
        <v>#N/A</v>
      </c>
      <c r="C122" s="185"/>
      <c r="D122" s="289"/>
      <c r="E122" s="173"/>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202"/>
      <c r="B123" s="204" t="e">
        <f>VLOOKUP(A123,Adr!A:B,2,FALSE)</f>
        <v>#N/A</v>
      </c>
      <c r="C123" s="185"/>
      <c r="D123" s="289"/>
      <c r="E123" s="230"/>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202"/>
      <c r="B124" s="204" t="e">
        <f>VLOOKUP(A124,Adr!A:B,2,FALSE)</f>
        <v>#N/A</v>
      </c>
      <c r="C124" s="185"/>
      <c r="D124" s="289"/>
      <c r="E124" s="173"/>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166"/>
      <c r="B125" s="204" t="e">
        <f>VLOOKUP(A125,Adr!A:B,2,FALSE)</f>
        <v>#N/A</v>
      </c>
      <c r="C125" s="196"/>
      <c r="D125" s="291"/>
      <c r="E125" s="230"/>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166"/>
      <c r="B126" s="204" t="e">
        <f>VLOOKUP(A126,Adr!A:B,2,FALSE)</f>
        <v>#N/A</v>
      </c>
      <c r="C126" s="196"/>
      <c r="D126" s="291"/>
      <c r="E126" s="173"/>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202"/>
      <c r="B127" s="204" t="e">
        <f>VLOOKUP(A127,Adr!A:B,2,FALSE)</f>
        <v>#N/A</v>
      </c>
      <c r="C127" s="196"/>
      <c r="D127" s="289"/>
      <c r="E127" s="230"/>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96"/>
      <c r="D128" s="289"/>
      <c r="E128" s="173"/>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85"/>
      <c r="D129" s="289"/>
      <c r="E129" s="230"/>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202"/>
      <c r="B130" s="204" t="e">
        <f>VLOOKUP(A130,Adr!A:B,2,FALSE)</f>
        <v>#N/A</v>
      </c>
      <c r="C130" s="185"/>
      <c r="D130" s="289"/>
      <c r="E130" s="173"/>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166"/>
      <c r="B131" s="204" t="e">
        <f>VLOOKUP(A131,Adr!A:B,2,FALSE)</f>
        <v>#N/A</v>
      </c>
      <c r="C131" s="169"/>
      <c r="D131" s="290"/>
      <c r="E131" s="230"/>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202"/>
      <c r="B132" s="204" t="e">
        <f>VLOOKUP(A132,Adr!A:B,2,FALSE)</f>
        <v>#N/A</v>
      </c>
      <c r="C132" s="185"/>
      <c r="D132" s="289"/>
      <c r="E132" s="173"/>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202"/>
      <c r="B133" s="204" t="e">
        <f>VLOOKUP(A133,Adr!A:B,2,FALSE)</f>
        <v>#N/A</v>
      </c>
      <c r="C133" s="169"/>
      <c r="D133" s="290"/>
      <c r="E133" s="230"/>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178"/>
      <c r="B134" s="204" t="e">
        <f>VLOOKUP(A134,Adr!A:B,2,FALSE)</f>
        <v>#N/A</v>
      </c>
      <c r="C134" s="196"/>
      <c r="D134" s="289"/>
      <c r="E134" s="173"/>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202"/>
      <c r="B135" s="204" t="e">
        <f>VLOOKUP(A135,Adr!A:B,2,FALSE)</f>
        <v>#N/A</v>
      </c>
      <c r="C135" s="185"/>
      <c r="D135" s="289"/>
      <c r="E135" s="230"/>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9"/>
      <c r="E136" s="173"/>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9"/>
      <c r="E137" s="230"/>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202"/>
      <c r="B138" s="204" t="e">
        <f>VLOOKUP(A138,Adr!A:B,2,FALSE)</f>
        <v>#N/A</v>
      </c>
      <c r="C138" s="185"/>
      <c r="D138" s="289"/>
      <c r="E138" s="173"/>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178"/>
      <c r="B139" s="204" t="e">
        <f>VLOOKUP(A139,Adr!A:B,2,FALSE)</f>
        <v>#N/A</v>
      </c>
      <c r="C139" s="196"/>
      <c r="D139" s="291"/>
      <c r="E139" s="230"/>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202"/>
      <c r="B140" s="204" t="e">
        <f>VLOOKUP(A140,Adr!A:B,2,FALSE)</f>
        <v>#N/A</v>
      </c>
      <c r="C140" s="185"/>
      <c r="D140" s="289"/>
      <c r="E140" s="173"/>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9"/>
      <c r="E141" s="230"/>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9"/>
      <c r="E142" s="173"/>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85"/>
      <c r="D143" s="289"/>
      <c r="E143" s="230"/>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202"/>
      <c r="B144" s="204" t="e">
        <f>VLOOKUP(A144,Adr!A:B,2,FALSE)</f>
        <v>#N/A</v>
      </c>
      <c r="C144" s="169"/>
      <c r="D144" s="290"/>
      <c r="E144" s="173"/>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182"/>
      <c r="B145" s="204" t="e">
        <f>VLOOKUP(A145,Adr!A:B,2,FALSE)</f>
        <v>#N/A</v>
      </c>
      <c r="C145" s="185"/>
      <c r="D145" s="289"/>
      <c r="E145" s="230"/>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166"/>
      <c r="B146" s="204" t="e">
        <f>VLOOKUP(A146,Adr!A:B,2,FALSE)</f>
        <v>#N/A</v>
      </c>
      <c r="C146" s="196"/>
      <c r="D146" s="291"/>
      <c r="E146" s="173"/>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202"/>
      <c r="B147" s="204" t="e">
        <f>VLOOKUP(A147,Adr!A:B,2,FALSE)</f>
        <v>#N/A</v>
      </c>
      <c r="C147" s="185"/>
      <c r="D147" s="289"/>
      <c r="E147" s="230"/>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69"/>
      <c r="D148" s="290"/>
      <c r="E148" s="173"/>
      <c r="F148" s="166"/>
      <c r="G148" s="169"/>
      <c r="H148" s="169"/>
      <c r="I148" s="192" t="str">
        <f t="shared" si="15"/>
        <v/>
      </c>
      <c r="J148" s="167" t="str">
        <f t="shared" si="16"/>
        <v/>
      </c>
      <c r="K148" s="5"/>
      <c r="L148" s="167" t="str">
        <f t="shared" si="12"/>
        <v/>
      </c>
      <c r="M148" s="5" t="e">
        <f t="shared" si="13"/>
        <v>#N/A</v>
      </c>
      <c r="N148" s="3" t="str">
        <f t="shared" si="14"/>
        <v/>
      </c>
    </row>
    <row r="149" spans="1:14" x14ac:dyDescent="0.2">
      <c r="A149" s="202"/>
      <c r="B149" s="204" t="e">
        <f>VLOOKUP(A149,Adr!A:B,2,FALSE)</f>
        <v>#N/A</v>
      </c>
      <c r="C149" s="185"/>
      <c r="D149" s="289"/>
      <c r="E149" s="230"/>
      <c r="F149" s="166"/>
      <c r="G149" s="169"/>
      <c r="H149" s="169"/>
      <c r="I149" s="192" t="str">
        <f t="shared" si="15"/>
        <v/>
      </c>
      <c r="J149" s="167" t="str">
        <f t="shared" si="16"/>
        <v/>
      </c>
      <c r="K149" s="5"/>
      <c r="L149" s="167" t="str">
        <f t="shared" ref="L149:L207" si="17">A149&amp;G149&amp;H149</f>
        <v/>
      </c>
      <c r="M149" s="5" t="e">
        <f t="shared" ref="M149:M207" si="18">B149&amp;F149&amp;H149&amp;C149</f>
        <v>#N/A</v>
      </c>
      <c r="N149" s="3" t="str">
        <f t="shared" ref="N149:N207" si="19">+I149&amp;H149</f>
        <v/>
      </c>
    </row>
    <row r="150" spans="1:14" x14ac:dyDescent="0.2">
      <c r="A150" s="202"/>
      <c r="B150" s="204" t="e">
        <f>VLOOKUP(A150,Adr!A:B,2,FALSE)</f>
        <v>#N/A</v>
      </c>
      <c r="C150" s="185"/>
      <c r="D150" s="289"/>
      <c r="E150" s="173"/>
      <c r="F150" s="166"/>
      <c r="G150" s="169"/>
      <c r="H150" s="169"/>
      <c r="I150" s="192" t="str">
        <f t="shared" si="15"/>
        <v/>
      </c>
      <c r="J150" s="167" t="str">
        <f t="shared" si="16"/>
        <v/>
      </c>
      <c r="K150" s="5"/>
      <c r="L150" s="167" t="str">
        <f t="shared" si="17"/>
        <v/>
      </c>
      <c r="M150" s="5" t="e">
        <f t="shared" si="18"/>
        <v>#N/A</v>
      </c>
      <c r="N150" s="3" t="str">
        <f t="shared" si="19"/>
        <v/>
      </c>
    </row>
    <row r="151" spans="1:14" x14ac:dyDescent="0.2">
      <c r="A151" s="198"/>
      <c r="B151" s="204" t="e">
        <f>VLOOKUP(A151,Adr!A:B,2,FALSE)</f>
        <v>#N/A</v>
      </c>
      <c r="C151" s="185"/>
      <c r="D151" s="289"/>
      <c r="E151" s="230"/>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202"/>
      <c r="B152" s="204" t="e">
        <f>VLOOKUP(A152,Adr!A:B,2,FALSE)</f>
        <v>#N/A</v>
      </c>
      <c r="C152" s="185"/>
      <c r="D152" s="289"/>
      <c r="E152" s="173"/>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202"/>
      <c r="B153" s="204" t="e">
        <f>VLOOKUP(A153,Adr!A:B,2,FALSE)</f>
        <v>#N/A</v>
      </c>
      <c r="C153" s="196"/>
      <c r="D153" s="291"/>
      <c r="E153" s="230"/>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166"/>
      <c r="B154" s="204" t="e">
        <f>VLOOKUP(A154,Adr!A:B,2,FALSE)</f>
        <v>#N/A</v>
      </c>
      <c r="C154" s="196"/>
      <c r="D154" s="291"/>
      <c r="E154" s="173"/>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202"/>
      <c r="B155" s="204" t="e">
        <f>VLOOKUP(A155,Adr!A:B,2,FALSE)</f>
        <v>#N/A</v>
      </c>
      <c r="C155" s="185"/>
      <c r="D155" s="289"/>
      <c r="E155" s="230"/>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198"/>
      <c r="B156" s="204" t="e">
        <f>VLOOKUP(A156,Adr!A:B,2,FALSE)</f>
        <v>#N/A</v>
      </c>
      <c r="C156" s="185"/>
      <c r="D156" s="289"/>
      <c r="E156" s="173"/>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202"/>
      <c r="B157" s="204" t="e">
        <f>VLOOKUP(A157,Adr!A:B,2,FALSE)</f>
        <v>#N/A</v>
      </c>
      <c r="C157" s="185"/>
      <c r="D157" s="289"/>
      <c r="E157" s="230"/>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166"/>
      <c r="B158" s="204" t="e">
        <f>VLOOKUP(A158,Adr!A:B,2,FALSE)</f>
        <v>#N/A</v>
      </c>
      <c r="C158" s="196"/>
      <c r="D158" s="291"/>
      <c r="E158" s="173"/>
      <c r="F158" s="166"/>
      <c r="G158" s="169"/>
      <c r="H158" s="169"/>
      <c r="I158" s="192" t="str">
        <f t="shared" si="15"/>
        <v/>
      </c>
      <c r="J158" s="167" t="str">
        <f t="shared" si="16"/>
        <v/>
      </c>
      <c r="K158" s="5"/>
      <c r="L158" s="167" t="str">
        <f t="shared" si="17"/>
        <v/>
      </c>
      <c r="M158" s="5" t="e">
        <f t="shared" si="18"/>
        <v>#N/A</v>
      </c>
      <c r="N158" s="3" t="str">
        <f t="shared" si="19"/>
        <v/>
      </c>
    </row>
    <row r="159" spans="1:14" x14ac:dyDescent="0.2">
      <c r="A159" s="166"/>
      <c r="B159" s="204" t="e">
        <f>VLOOKUP(A159,Adr!A:B,2,FALSE)</f>
        <v>#N/A</v>
      </c>
      <c r="C159" s="169"/>
      <c r="D159" s="290"/>
      <c r="E159" s="230"/>
      <c r="F159" s="166"/>
      <c r="G159" s="169"/>
      <c r="H159" s="169"/>
      <c r="I159" s="192" t="str">
        <f t="shared" ref="I159:I222" si="20">A159&amp;F159</f>
        <v/>
      </c>
      <c r="J159" s="167" t="str">
        <f t="shared" ref="J159:J222" si="21">A159&amp;G159</f>
        <v/>
      </c>
      <c r="K159" s="5"/>
      <c r="L159" s="167" t="str">
        <f t="shared" si="17"/>
        <v/>
      </c>
      <c r="M159" s="5" t="e">
        <f t="shared" si="18"/>
        <v>#N/A</v>
      </c>
      <c r="N159" s="3" t="str">
        <f t="shared" si="19"/>
        <v/>
      </c>
    </row>
    <row r="160" spans="1:14" x14ac:dyDescent="0.2">
      <c r="A160" s="166"/>
      <c r="B160" s="204" t="e">
        <f>VLOOKUP(A160,Adr!A:B,2,FALSE)</f>
        <v>#N/A</v>
      </c>
      <c r="C160" s="196"/>
      <c r="D160" s="291"/>
      <c r="E160" s="173"/>
      <c r="F160" s="166"/>
      <c r="G160" s="169"/>
      <c r="H160" s="169"/>
      <c r="I160" s="192" t="str">
        <f t="shared" si="20"/>
        <v/>
      </c>
      <c r="J160" s="167" t="str">
        <f t="shared" si="21"/>
        <v/>
      </c>
      <c r="K160" s="5"/>
      <c r="L160" s="167" t="str">
        <f t="shared" si="17"/>
        <v/>
      </c>
      <c r="M160" s="5" t="e">
        <f t="shared" si="18"/>
        <v>#N/A</v>
      </c>
      <c r="N160" s="3" t="str">
        <f t="shared" si="19"/>
        <v/>
      </c>
    </row>
    <row r="161" spans="1:14" x14ac:dyDescent="0.2">
      <c r="A161" s="182"/>
      <c r="B161" s="204" t="e">
        <f>VLOOKUP(A161,Adr!A:B,2,FALSE)</f>
        <v>#N/A</v>
      </c>
      <c r="C161" s="185"/>
      <c r="D161" s="289"/>
      <c r="E161" s="230"/>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66"/>
      <c r="B162" s="204" t="e">
        <f>VLOOKUP(A162,Adr!A:B,2,FALSE)</f>
        <v>#N/A</v>
      </c>
      <c r="C162" s="197"/>
      <c r="D162" s="292"/>
      <c r="E162" s="173"/>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198"/>
      <c r="B163" s="204" t="e">
        <f>VLOOKUP(A163,Adr!A:B,2,FALSE)</f>
        <v>#N/A</v>
      </c>
      <c r="C163" s="169"/>
      <c r="D163" s="290"/>
      <c r="E163" s="230"/>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202"/>
      <c r="B164" s="204" t="e">
        <f>VLOOKUP(A164,Adr!A:B,2,FALSE)</f>
        <v>#N/A</v>
      </c>
      <c r="C164" s="185"/>
      <c r="D164" s="289"/>
      <c r="E164" s="173"/>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166"/>
      <c r="B165" s="204" t="e">
        <f>VLOOKUP(A165,Adr!A:B,2,FALSE)</f>
        <v>#N/A</v>
      </c>
      <c r="C165" s="196"/>
      <c r="D165" s="291"/>
      <c r="E165" s="230"/>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202"/>
      <c r="B166" s="204" t="e">
        <f>VLOOKUP(A166,Adr!A:B,2,FALSE)</f>
        <v>#N/A</v>
      </c>
      <c r="C166" s="196"/>
      <c r="D166" s="289"/>
      <c r="E166" s="173"/>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178"/>
      <c r="B167" s="204" t="e">
        <f>VLOOKUP(A167,Adr!A:B,2,FALSE)</f>
        <v>#N/A</v>
      </c>
      <c r="C167" s="169"/>
      <c r="D167" s="290"/>
      <c r="E167" s="230"/>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198"/>
      <c r="B168" s="204" t="e">
        <f>VLOOKUP(A168,Adr!A:B,2,FALSE)</f>
        <v>#N/A</v>
      </c>
      <c r="C168" s="185"/>
      <c r="D168" s="289"/>
      <c r="E168" s="173"/>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202"/>
      <c r="B169" s="204" t="e">
        <f>VLOOKUP(A169,Adr!A:B,2,FALSE)</f>
        <v>#N/A</v>
      </c>
      <c r="C169" s="185"/>
      <c r="D169" s="289"/>
      <c r="E169" s="230"/>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166"/>
      <c r="B170" s="204" t="e">
        <f>VLOOKUP(A170,Adr!A:B,2,FALSE)</f>
        <v>#N/A</v>
      </c>
      <c r="C170" s="196"/>
      <c r="D170" s="291"/>
      <c r="E170" s="173"/>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202"/>
      <c r="B171" s="204" t="e">
        <f>VLOOKUP(A171,Adr!A:B,2,FALSE)</f>
        <v>#N/A</v>
      </c>
      <c r="C171" s="169"/>
      <c r="D171" s="290"/>
      <c r="E171" s="230"/>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202"/>
      <c r="B172" s="204" t="e">
        <f>VLOOKUP(A172,Adr!A:B,2,FALSE)</f>
        <v>#N/A</v>
      </c>
      <c r="C172" s="185"/>
      <c r="D172" s="289"/>
      <c r="E172" s="173"/>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178"/>
      <c r="B173" s="204" t="e">
        <f>VLOOKUP(A173,Adr!A:B,2,FALSE)</f>
        <v>#N/A</v>
      </c>
      <c r="C173" s="190"/>
      <c r="D173" s="290"/>
      <c r="E173" s="230"/>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202"/>
      <c r="B174" s="204" t="e">
        <f>VLOOKUP(A174,Adr!A:B,2,FALSE)</f>
        <v>#N/A</v>
      </c>
      <c r="C174" s="185"/>
      <c r="D174" s="289"/>
      <c r="E174" s="173"/>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166"/>
      <c r="B175" s="204" t="e">
        <f>VLOOKUP(A175,Adr!A:B,2,FALSE)</f>
        <v>#N/A</v>
      </c>
      <c r="C175" s="196"/>
      <c r="D175" s="291"/>
      <c r="E175" s="230"/>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1"/>
      <c r="E176" s="173"/>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166"/>
      <c r="B177" s="204" t="e">
        <f>VLOOKUP(A177,Adr!A:B,2,FALSE)</f>
        <v>#N/A</v>
      </c>
      <c r="C177" s="196"/>
      <c r="D177" s="291"/>
      <c r="E177" s="230"/>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202"/>
      <c r="B178" s="204" t="e">
        <f>VLOOKUP(A178,Adr!A:B,2,FALSE)</f>
        <v>#N/A</v>
      </c>
      <c r="C178" s="185"/>
      <c r="D178" s="289"/>
      <c r="E178" s="173"/>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202"/>
      <c r="B179" s="204" t="e">
        <f>VLOOKUP(A179,Adr!A:B,2,FALSE)</f>
        <v>#N/A</v>
      </c>
      <c r="C179" s="196"/>
      <c r="D179" s="289"/>
      <c r="E179" s="230"/>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198"/>
      <c r="B180" s="204" t="e">
        <f>VLOOKUP(A180,Adr!A:B,2,FALSE)</f>
        <v>#N/A</v>
      </c>
      <c r="C180" s="169"/>
      <c r="D180" s="290"/>
      <c r="E180" s="173"/>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90"/>
      <c r="D181" s="290"/>
      <c r="E181" s="230"/>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98"/>
      <c r="B182" s="204" t="e">
        <f>VLOOKUP(A182,Adr!A:B,2,FALSE)</f>
        <v>#N/A</v>
      </c>
      <c r="C182" s="185"/>
      <c r="D182" s="289"/>
      <c r="E182" s="173"/>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66"/>
      <c r="B183" s="204" t="e">
        <f>VLOOKUP(A183,Adr!A:B,2,FALSE)</f>
        <v>#N/A</v>
      </c>
      <c r="C183" s="185"/>
      <c r="D183" s="289"/>
      <c r="E183" s="230"/>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166"/>
      <c r="B184" s="204" t="e">
        <f>VLOOKUP(A184,Adr!A:B,2,FALSE)</f>
        <v>#N/A</v>
      </c>
      <c r="C184" s="196"/>
      <c r="D184" s="291"/>
      <c r="E184" s="173"/>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202"/>
      <c r="B185" s="204" t="e">
        <f>VLOOKUP(A185,Adr!A:B,2,FALSE)</f>
        <v>#N/A</v>
      </c>
      <c r="C185" s="169"/>
      <c r="D185" s="290"/>
      <c r="E185" s="230"/>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198"/>
      <c r="B186" s="204" t="e">
        <f>VLOOKUP(A186,Adr!A:B,2,FALSE)</f>
        <v>#N/A</v>
      </c>
      <c r="C186" s="196"/>
      <c r="D186" s="289"/>
      <c r="E186" s="173"/>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198"/>
      <c r="B187" s="204" t="e">
        <f>VLOOKUP(A187,Adr!A:B,2,FALSE)</f>
        <v>#N/A</v>
      </c>
      <c r="C187" s="196"/>
      <c r="D187" s="289"/>
      <c r="E187" s="230"/>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202"/>
      <c r="B188" s="204" t="e">
        <f>VLOOKUP(A188,Adr!A:B,2,FALSE)</f>
        <v>#N/A</v>
      </c>
      <c r="C188" s="185"/>
      <c r="D188" s="289"/>
      <c r="E188" s="173"/>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85"/>
      <c r="D189" s="289"/>
      <c r="E189" s="230"/>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202"/>
      <c r="B190" s="204" t="e">
        <f>VLOOKUP(A190,Adr!A:B,2,FALSE)</f>
        <v>#N/A</v>
      </c>
      <c r="C190" s="169"/>
      <c r="D190" s="290"/>
      <c r="E190" s="173"/>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198"/>
      <c r="B191" s="204" t="e">
        <f>VLOOKUP(A191,Adr!A:B,2,FALSE)</f>
        <v>#N/A</v>
      </c>
      <c r="C191" s="169"/>
      <c r="D191" s="290"/>
      <c r="E191" s="230"/>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202"/>
      <c r="B192" s="204" t="e">
        <f>VLOOKUP(A192,Adr!A:B,2,FALSE)</f>
        <v>#N/A</v>
      </c>
      <c r="C192" s="185"/>
      <c r="D192" s="289"/>
      <c r="E192" s="173"/>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182"/>
      <c r="B193" s="204" t="e">
        <f>VLOOKUP(A193,Adr!A:B,2,FALSE)</f>
        <v>#N/A</v>
      </c>
      <c r="C193" s="196"/>
      <c r="D193" s="291"/>
      <c r="E193" s="230"/>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202"/>
      <c r="B194" s="204" t="e">
        <f>VLOOKUP(A194,Adr!A:B,2,FALSE)</f>
        <v>#N/A</v>
      </c>
      <c r="C194" s="196"/>
      <c r="D194" s="291"/>
      <c r="E194" s="173"/>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198"/>
      <c r="B195" s="204" t="e">
        <f>VLOOKUP(A195,Adr!A:B,2,FALSE)</f>
        <v>#N/A</v>
      </c>
      <c r="C195" s="169"/>
      <c r="D195" s="290"/>
      <c r="E195" s="230"/>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66"/>
      <c r="B196" s="204" t="e">
        <f>VLOOKUP(A196,Adr!A:B,2,FALSE)</f>
        <v>#N/A</v>
      </c>
      <c r="C196" s="196"/>
      <c r="D196" s="291"/>
      <c r="E196" s="173"/>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66"/>
      <c r="B197" s="204" t="e">
        <f>VLOOKUP(A197,Adr!A:B,2,FALSE)</f>
        <v>#N/A</v>
      </c>
      <c r="C197" s="196"/>
      <c r="D197" s="291"/>
      <c r="E197" s="230"/>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182"/>
      <c r="B198" s="204" t="e">
        <f>VLOOKUP(A198,Adr!A:B,2,FALSE)</f>
        <v>#N/A</v>
      </c>
      <c r="C198" s="185"/>
      <c r="D198" s="289"/>
      <c r="E198" s="173"/>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202"/>
      <c r="B199" s="204" t="e">
        <f>VLOOKUP(A199,Adr!A:B,2,FALSE)</f>
        <v>#N/A</v>
      </c>
      <c r="C199" s="169"/>
      <c r="D199" s="291"/>
      <c r="E199" s="230"/>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182"/>
      <c r="B200" s="204" t="e">
        <f>VLOOKUP(A200,Adr!A:B,2,FALSE)</f>
        <v>#N/A</v>
      </c>
      <c r="C200" s="185"/>
      <c r="D200" s="289"/>
      <c r="E200" s="173"/>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66"/>
      <c r="B201" s="204" t="e">
        <f>VLOOKUP(A201,Adr!A:B,2,FALSE)</f>
        <v>#N/A</v>
      </c>
      <c r="C201" s="196"/>
      <c r="D201" s="291"/>
      <c r="E201" s="230"/>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182"/>
      <c r="B202" s="204" t="e">
        <f>VLOOKUP(A202,Adr!A:B,2,FALSE)</f>
        <v>#N/A</v>
      </c>
      <c r="C202" s="185"/>
      <c r="D202" s="289"/>
      <c r="E202" s="173"/>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202"/>
      <c r="B203" s="204" t="e">
        <f>VLOOKUP(A203,Adr!A:B,2,FALSE)</f>
        <v>#N/A</v>
      </c>
      <c r="C203" s="169"/>
      <c r="D203" s="290"/>
      <c r="E203" s="230"/>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198"/>
      <c r="B204" s="204" t="e">
        <f>VLOOKUP(A204,Adr!A:B,2,FALSE)</f>
        <v>#N/A</v>
      </c>
      <c r="C204" s="185"/>
      <c r="D204" s="289"/>
      <c r="E204" s="173"/>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202"/>
      <c r="B205" s="204" t="e">
        <f>VLOOKUP(A205,Adr!A:B,2,FALSE)</f>
        <v>#N/A</v>
      </c>
      <c r="C205" s="185"/>
      <c r="D205" s="289"/>
      <c r="E205" s="230"/>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198"/>
      <c r="B206" s="204" t="e">
        <f>VLOOKUP(A206,Adr!A:B,2,FALSE)</f>
        <v>#N/A</v>
      </c>
      <c r="C206" s="169"/>
      <c r="D206" s="290"/>
      <c r="E206" s="173"/>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66"/>
      <c r="B207" s="204" t="e">
        <f>VLOOKUP(A207,Adr!A:B,2,FALSE)</f>
        <v>#N/A</v>
      </c>
      <c r="C207" s="185"/>
      <c r="D207" s="291"/>
      <c r="E207" s="230"/>
      <c r="F207" s="166"/>
      <c r="G207" s="169"/>
      <c r="H207" s="169"/>
      <c r="I207" s="192" t="str">
        <f t="shared" si="20"/>
        <v/>
      </c>
      <c r="J207" s="167" t="str">
        <f t="shared" si="21"/>
        <v/>
      </c>
      <c r="K207" s="5"/>
      <c r="L207" s="167" t="str">
        <f t="shared" si="17"/>
        <v/>
      </c>
      <c r="M207" s="5" t="e">
        <f t="shared" si="18"/>
        <v>#N/A</v>
      </c>
      <c r="N207" s="3" t="str">
        <f t="shared" si="19"/>
        <v/>
      </c>
    </row>
    <row r="208" spans="1:14" x14ac:dyDescent="0.2">
      <c r="A208" s="166"/>
      <c r="B208" s="204" t="e">
        <f>VLOOKUP(A208,Adr!A:B,2,FALSE)</f>
        <v>#N/A</v>
      </c>
      <c r="C208" s="196"/>
      <c r="D208" s="291"/>
      <c r="E208" s="173"/>
      <c r="F208" s="166"/>
      <c r="G208" s="169"/>
      <c r="H208" s="169"/>
      <c r="I208" s="192" t="str">
        <f t="shared" si="20"/>
        <v/>
      </c>
      <c r="J208" s="167" t="str">
        <f t="shared" si="21"/>
        <v/>
      </c>
      <c r="K208" s="5"/>
      <c r="L208" s="167" t="str">
        <f t="shared" ref="L208:L222" si="22">A208&amp;G208&amp;H208</f>
        <v/>
      </c>
      <c r="M208" s="5" t="e">
        <f t="shared" ref="M208:M269" si="23">B208&amp;F208&amp;H208&amp;C208</f>
        <v>#N/A</v>
      </c>
      <c r="N208" s="3" t="str">
        <f t="shared" ref="N208:N269" si="24">+I208&amp;H208</f>
        <v/>
      </c>
    </row>
    <row r="209" spans="1:14" x14ac:dyDescent="0.2">
      <c r="A209" s="198"/>
      <c r="B209" s="204" t="e">
        <f>VLOOKUP(A209,Adr!A:B,2,FALSE)</f>
        <v>#N/A</v>
      </c>
      <c r="C209" s="169"/>
      <c r="D209" s="290"/>
      <c r="E209" s="230"/>
      <c r="F209" s="166"/>
      <c r="G209" s="169"/>
      <c r="H209" s="169"/>
      <c r="I209" s="192" t="str">
        <f t="shared" si="20"/>
        <v/>
      </c>
      <c r="J209" s="167" t="str">
        <f t="shared" si="21"/>
        <v/>
      </c>
      <c r="K209" s="5"/>
      <c r="L209" s="167" t="str">
        <f t="shared" si="22"/>
        <v/>
      </c>
      <c r="M209" s="5" t="e">
        <f t="shared" si="23"/>
        <v>#N/A</v>
      </c>
      <c r="N209" s="3" t="str">
        <f t="shared" si="24"/>
        <v/>
      </c>
    </row>
    <row r="210" spans="1:14" x14ac:dyDescent="0.2">
      <c r="A210" s="198"/>
      <c r="B210" s="204" t="e">
        <f>VLOOKUP(A210,Adr!A:B,2,FALSE)</f>
        <v>#N/A</v>
      </c>
      <c r="C210" s="169"/>
      <c r="D210" s="291"/>
      <c r="E210" s="173"/>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82"/>
      <c r="B211" s="204" t="e">
        <f>VLOOKUP(A211,Adr!A:B,2,FALSE)</f>
        <v>#N/A</v>
      </c>
      <c r="C211" s="169"/>
      <c r="D211" s="290"/>
      <c r="E211" s="230"/>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182"/>
      <c r="B212" s="204" t="e">
        <f>VLOOKUP(A212,Adr!A:B,2,FALSE)</f>
        <v>#N/A</v>
      </c>
      <c r="C212" s="185"/>
      <c r="D212" s="289"/>
      <c r="E212" s="173"/>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202"/>
      <c r="B213" s="204" t="e">
        <f>VLOOKUP(A213,Adr!A:B,2,FALSE)</f>
        <v>#N/A</v>
      </c>
      <c r="C213" s="196"/>
      <c r="D213" s="291"/>
      <c r="E213" s="230"/>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166"/>
      <c r="B214" s="204" t="e">
        <f>VLOOKUP(A214,Adr!A:B,2,FALSE)</f>
        <v>#N/A</v>
      </c>
      <c r="C214" s="185"/>
      <c r="D214" s="289"/>
      <c r="E214" s="173"/>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198"/>
      <c r="B215" s="204" t="e">
        <f>VLOOKUP(A215,Adr!A:B,2,FALSE)</f>
        <v>#N/A</v>
      </c>
      <c r="C215" s="185"/>
      <c r="D215" s="289"/>
      <c r="E215" s="230"/>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202"/>
      <c r="B216" s="204" t="e">
        <f>VLOOKUP(A216,Adr!A:B,2,FALSE)</f>
        <v>#N/A</v>
      </c>
      <c r="C216" s="185"/>
      <c r="D216" s="289"/>
      <c r="E216" s="173"/>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96"/>
      <c r="D217" s="291"/>
      <c r="E217" s="230"/>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90"/>
      <c r="D218" s="290"/>
      <c r="E218" s="173"/>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202"/>
      <c r="B219" s="204" t="e">
        <f>VLOOKUP(A219,Adr!A:B,2,FALSE)</f>
        <v>#N/A</v>
      </c>
      <c r="C219" s="185"/>
      <c r="D219" s="291"/>
      <c r="E219" s="230"/>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198"/>
      <c r="B220" s="204" t="e">
        <f>VLOOKUP(A220,Adr!A:B,2,FALSE)</f>
        <v>#N/A</v>
      </c>
      <c r="C220" s="169"/>
      <c r="D220" s="290"/>
      <c r="E220" s="173"/>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69"/>
      <c r="D221" s="290"/>
      <c r="E221" s="230"/>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98"/>
      <c r="B222" s="204" t="e">
        <f>VLOOKUP(A222,Adr!A:B,2,FALSE)</f>
        <v>#N/A</v>
      </c>
      <c r="C222" s="185"/>
      <c r="D222" s="289"/>
      <c r="E222" s="173"/>
      <c r="F222" s="166"/>
      <c r="G222" s="169"/>
      <c r="H222" s="169"/>
      <c r="I222" s="192" t="str">
        <f t="shared" si="20"/>
        <v/>
      </c>
      <c r="J222" s="167" t="str">
        <f t="shared" si="21"/>
        <v/>
      </c>
      <c r="K222" s="5"/>
      <c r="L222" s="167" t="str">
        <f t="shared" si="22"/>
        <v/>
      </c>
      <c r="M222" s="5" t="e">
        <f t="shared" si="23"/>
        <v>#N/A</v>
      </c>
      <c r="N222" s="3" t="str">
        <f t="shared" si="24"/>
        <v/>
      </c>
    </row>
    <row r="223" spans="1:14" x14ac:dyDescent="0.2">
      <c r="A223" s="166"/>
      <c r="B223" s="204" t="e">
        <f>VLOOKUP(A223,Adr!A:B,2,FALSE)</f>
        <v>#N/A</v>
      </c>
      <c r="C223" s="196"/>
      <c r="D223" s="291"/>
      <c r="E223" s="230"/>
      <c r="F223" s="166"/>
      <c r="G223" s="169"/>
      <c r="H223" s="169"/>
      <c r="I223" s="192" t="str">
        <f t="shared" ref="I223:I286" si="25">A223&amp;F223</f>
        <v/>
      </c>
      <c r="J223" s="167" t="str">
        <f t="shared" ref="J223:J286" si="26">A223&amp;G223</f>
        <v/>
      </c>
      <c r="K223" s="5"/>
      <c r="L223" s="167" t="str">
        <f t="shared" ref="L223:L286" si="27">A223&amp;G223&amp;H223</f>
        <v/>
      </c>
      <c r="M223" s="5" t="e">
        <f t="shared" si="23"/>
        <v>#N/A</v>
      </c>
      <c r="N223" s="3" t="str">
        <f t="shared" si="24"/>
        <v/>
      </c>
    </row>
    <row r="224" spans="1:14" x14ac:dyDescent="0.2">
      <c r="A224" s="182"/>
      <c r="B224" s="204" t="e">
        <f>VLOOKUP(A224,Adr!A:B,2,FALSE)</f>
        <v>#N/A</v>
      </c>
      <c r="C224" s="185"/>
      <c r="D224" s="289"/>
      <c r="E224" s="173"/>
      <c r="F224" s="166"/>
      <c r="G224" s="169"/>
      <c r="H224" s="169"/>
      <c r="I224" s="192" t="str">
        <f t="shared" si="25"/>
        <v/>
      </c>
      <c r="J224" s="167" t="str">
        <f t="shared" si="26"/>
        <v/>
      </c>
      <c r="K224" s="5"/>
      <c r="L224" s="167" t="str">
        <f t="shared" si="27"/>
        <v/>
      </c>
      <c r="M224" s="5" t="e">
        <f t="shared" si="23"/>
        <v>#N/A</v>
      </c>
      <c r="N224" s="3" t="str">
        <f t="shared" si="24"/>
        <v/>
      </c>
    </row>
    <row r="225" spans="1:14" x14ac:dyDescent="0.2">
      <c r="A225" s="202"/>
      <c r="B225" s="204" t="e">
        <f>VLOOKUP(A225,Adr!A:B,2,FALSE)</f>
        <v>#N/A</v>
      </c>
      <c r="C225" s="185"/>
      <c r="D225" s="289"/>
      <c r="E225" s="230"/>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166"/>
      <c r="B226" s="204" t="e">
        <f>VLOOKUP(A226,Adr!A:B,2,FALSE)</f>
        <v>#N/A</v>
      </c>
      <c r="C226" s="196"/>
      <c r="D226" s="291"/>
      <c r="E226" s="173"/>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202"/>
      <c r="B227" s="204" t="e">
        <f>VLOOKUP(A227,Adr!A:B,2,FALSE)</f>
        <v>#N/A</v>
      </c>
      <c r="C227" s="196"/>
      <c r="D227" s="291"/>
      <c r="E227" s="230"/>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198"/>
      <c r="B228" s="204" t="e">
        <f>VLOOKUP(A228,Adr!A:B,2,FALSE)</f>
        <v>#N/A</v>
      </c>
      <c r="C228" s="196"/>
      <c r="D228" s="291"/>
      <c r="E228" s="173"/>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66"/>
      <c r="B229" s="204" t="e">
        <f>VLOOKUP(A229,Adr!A:B,2,FALSE)</f>
        <v>#N/A</v>
      </c>
      <c r="C229" s="185"/>
      <c r="D229" s="289"/>
      <c r="E229" s="230"/>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198"/>
      <c r="B230" s="204" t="e">
        <f>VLOOKUP(A230,Adr!A:B,2,FALSE)</f>
        <v>#N/A</v>
      </c>
      <c r="C230" s="169"/>
      <c r="D230" s="290"/>
      <c r="E230" s="173"/>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202"/>
      <c r="B231" s="204" t="e">
        <f>VLOOKUP(A231,Adr!A:B,2,FALSE)</f>
        <v>#N/A</v>
      </c>
      <c r="C231" s="185"/>
      <c r="D231" s="289"/>
      <c r="E231" s="230"/>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9"/>
      <c r="E232" s="173"/>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202"/>
      <c r="B233" s="204" t="e">
        <f>VLOOKUP(A233,Adr!A:B,2,FALSE)</f>
        <v>#N/A</v>
      </c>
      <c r="C233" s="185"/>
      <c r="D233" s="289"/>
      <c r="E233" s="230"/>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166"/>
      <c r="B234" s="204" t="e">
        <f>VLOOKUP(A234,Adr!A:B,2,FALSE)</f>
        <v>#N/A</v>
      </c>
      <c r="C234" s="196"/>
      <c r="D234" s="291"/>
      <c r="E234" s="173"/>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202"/>
      <c r="B235" s="204" t="e">
        <f>VLOOKUP(A235,Adr!A:B,2,FALSE)</f>
        <v>#N/A</v>
      </c>
      <c r="C235" s="185"/>
      <c r="D235" s="289"/>
      <c r="E235" s="230"/>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166"/>
      <c r="B236" s="204" t="e">
        <f>VLOOKUP(A236,Adr!A:B,2,FALSE)</f>
        <v>#N/A</v>
      </c>
      <c r="C236" s="196"/>
      <c r="D236" s="291"/>
      <c r="E236" s="173"/>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202"/>
      <c r="B237" s="204" t="e">
        <f>VLOOKUP(A237,Adr!A:B,2,FALSE)</f>
        <v>#N/A</v>
      </c>
      <c r="C237" s="185"/>
      <c r="D237" s="289"/>
      <c r="E237" s="230"/>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202"/>
      <c r="B238" s="204" t="e">
        <f>VLOOKUP(A238,Adr!A:B,2,FALSE)</f>
        <v>#N/A</v>
      </c>
      <c r="C238" s="185"/>
      <c r="D238" s="289"/>
      <c r="E238" s="173"/>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198"/>
      <c r="B239" s="204" t="e">
        <f>VLOOKUP(A239,Adr!A:B,2,FALSE)</f>
        <v>#N/A</v>
      </c>
      <c r="C239" s="196"/>
      <c r="D239" s="291"/>
      <c r="E239" s="230"/>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66"/>
      <c r="B240" s="204" t="e">
        <f>VLOOKUP(A240,Adr!A:B,2,FALSE)</f>
        <v>#N/A</v>
      </c>
      <c r="C240" s="196"/>
      <c r="D240" s="291"/>
      <c r="E240" s="173"/>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98"/>
      <c r="B241" s="204" t="e">
        <f>VLOOKUP(A241,Adr!A:B,2,FALSE)</f>
        <v>#N/A</v>
      </c>
      <c r="C241" s="185"/>
      <c r="D241" s="289"/>
      <c r="E241" s="230"/>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66"/>
      <c r="B242" s="204" t="e">
        <f>VLOOKUP(A242,Adr!A:B,2,FALSE)</f>
        <v>#N/A</v>
      </c>
      <c r="C242" s="196"/>
      <c r="D242" s="291"/>
      <c r="E242" s="173"/>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82"/>
      <c r="B243" s="204" t="e">
        <f>VLOOKUP(A243,Adr!A:B,2,FALSE)</f>
        <v>#N/A</v>
      </c>
      <c r="C243" s="185"/>
      <c r="D243" s="289"/>
      <c r="E243" s="230"/>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198"/>
      <c r="B244" s="204" t="e">
        <f>VLOOKUP(A244,Adr!A:B,2,FALSE)</f>
        <v>#N/A</v>
      </c>
      <c r="C244" s="169"/>
      <c r="D244" s="290"/>
      <c r="E244" s="173"/>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202"/>
      <c r="B245" s="204" t="e">
        <f>VLOOKUP(A245,Adr!A:B,2,FALSE)</f>
        <v>#N/A</v>
      </c>
      <c r="C245" s="185"/>
      <c r="D245" s="289"/>
      <c r="E245" s="230"/>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198"/>
      <c r="B246" s="204" t="e">
        <f>VLOOKUP(A246,Adr!A:B,2,FALSE)</f>
        <v>#N/A</v>
      </c>
      <c r="C246" s="185"/>
      <c r="D246" s="289"/>
      <c r="E246" s="173"/>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82"/>
      <c r="B247" s="204" t="e">
        <f>VLOOKUP(A247,Adr!A:B,2,FALSE)</f>
        <v>#N/A</v>
      </c>
      <c r="C247" s="185"/>
      <c r="D247" s="289"/>
      <c r="E247" s="230"/>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98"/>
      <c r="B248" s="204" t="e">
        <f>VLOOKUP(A248,Adr!A:B,2,FALSE)</f>
        <v>#N/A</v>
      </c>
      <c r="C248" s="169"/>
      <c r="D248" s="290"/>
      <c r="E248" s="173"/>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166"/>
      <c r="B249" s="204" t="e">
        <f>VLOOKUP(A249,Adr!A:B,2,FALSE)</f>
        <v>#N/A</v>
      </c>
      <c r="C249" s="196"/>
      <c r="D249" s="291"/>
      <c r="E249" s="230"/>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202"/>
      <c r="B250" s="204" t="e">
        <f>VLOOKUP(A250,Adr!A:B,2,FALSE)</f>
        <v>#N/A</v>
      </c>
      <c r="C250" s="185"/>
      <c r="D250" s="289"/>
      <c r="E250" s="173"/>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198"/>
      <c r="B251" s="204" t="e">
        <f>VLOOKUP(A251,Adr!A:B,2,FALSE)</f>
        <v>#N/A</v>
      </c>
      <c r="C251" s="185"/>
      <c r="D251" s="289"/>
      <c r="E251" s="230"/>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202"/>
      <c r="B252" s="204" t="e">
        <f>VLOOKUP(A252,Adr!A:B,2,FALSE)</f>
        <v>#N/A</v>
      </c>
      <c r="C252" s="185"/>
      <c r="D252" s="289"/>
      <c r="E252" s="173"/>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202"/>
      <c r="B253" s="204" t="e">
        <f>VLOOKUP(A253,Adr!A:B,2,FALSE)</f>
        <v>#N/A</v>
      </c>
      <c r="C253" s="185"/>
      <c r="D253" s="289"/>
      <c r="E253" s="230"/>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178"/>
      <c r="B254" s="204" t="e">
        <f>VLOOKUP(A254,Adr!A:B,2,FALSE)</f>
        <v>#N/A</v>
      </c>
      <c r="C254" s="169"/>
      <c r="D254" s="290"/>
      <c r="E254" s="173"/>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98"/>
      <c r="B255" s="204" t="e">
        <f>VLOOKUP(A255,Adr!A:B,2,FALSE)</f>
        <v>#N/A</v>
      </c>
      <c r="C255" s="185"/>
      <c r="D255" s="290"/>
      <c r="E255" s="230"/>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166"/>
      <c r="B256" s="204" t="e">
        <f>VLOOKUP(A256,Adr!A:B,2,FALSE)</f>
        <v>#N/A</v>
      </c>
      <c r="C256" s="169"/>
      <c r="D256" s="290"/>
      <c r="E256" s="173"/>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202"/>
      <c r="B257" s="204" t="e">
        <f>VLOOKUP(A257,Adr!A:B,2,FALSE)</f>
        <v>#N/A</v>
      </c>
      <c r="C257" s="185"/>
      <c r="D257" s="289"/>
      <c r="E257" s="230"/>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166"/>
      <c r="B258" s="204" t="e">
        <f>VLOOKUP(A258,Adr!A:B,2,FALSE)</f>
        <v>#N/A</v>
      </c>
      <c r="C258" s="196"/>
      <c r="D258" s="291"/>
      <c r="E258" s="173"/>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202"/>
      <c r="B259" s="204" t="e">
        <f>VLOOKUP(A259,Adr!A:B,2,FALSE)</f>
        <v>#N/A</v>
      </c>
      <c r="C259" s="185"/>
      <c r="D259" s="289"/>
      <c r="E259" s="230"/>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202"/>
      <c r="B260" s="204" t="e">
        <f>VLOOKUP(A260,Adr!A:B,2,FALSE)</f>
        <v>#N/A</v>
      </c>
      <c r="C260" s="185"/>
      <c r="D260" s="289"/>
      <c r="E260" s="173"/>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166"/>
      <c r="B261" s="204" t="e">
        <f>VLOOKUP(A261,Adr!A:B,2,FALSE)</f>
        <v>#N/A</v>
      </c>
      <c r="C261" s="196"/>
      <c r="D261" s="291"/>
      <c r="E261" s="230"/>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66"/>
      <c r="B262" s="204" t="e">
        <f>VLOOKUP(A262,Adr!A:B,2,FALSE)</f>
        <v>#N/A</v>
      </c>
      <c r="C262" s="185"/>
      <c r="D262" s="289"/>
      <c r="E262" s="173"/>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98"/>
      <c r="B263" s="204" t="e">
        <f>VLOOKUP(A263,Adr!A:B,2,FALSE)</f>
        <v>#N/A</v>
      </c>
      <c r="C263" s="185"/>
      <c r="D263" s="289"/>
      <c r="E263" s="230"/>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98"/>
      <c r="B264" s="204" t="e">
        <f>VLOOKUP(A264,Adr!A:B,2,FALSE)</f>
        <v>#N/A</v>
      </c>
      <c r="C264" s="185"/>
      <c r="D264" s="289"/>
      <c r="E264" s="173"/>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82"/>
      <c r="B265" s="204" t="e">
        <f>VLOOKUP(A265,Adr!A:B,2,FALSE)</f>
        <v>#N/A</v>
      </c>
      <c r="C265" s="185"/>
      <c r="D265" s="289"/>
      <c r="E265" s="230"/>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9"/>
      <c r="E266" s="173"/>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9"/>
      <c r="E267" s="230"/>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9"/>
      <c r="E268" s="173"/>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9"/>
      <c r="E269" s="230"/>
      <c r="F269" s="166"/>
      <c r="G269" s="169"/>
      <c r="H269" s="169"/>
      <c r="I269" s="192" t="str">
        <f t="shared" si="25"/>
        <v/>
      </c>
      <c r="J269" s="167" t="str">
        <f t="shared" si="26"/>
        <v/>
      </c>
      <c r="K269" s="5"/>
      <c r="L269" s="167" t="str">
        <f t="shared" si="27"/>
        <v/>
      </c>
      <c r="M269" s="5" t="e">
        <f t="shared" si="23"/>
        <v>#N/A</v>
      </c>
      <c r="N269" s="3" t="str">
        <f t="shared" si="24"/>
        <v/>
      </c>
    </row>
    <row r="270" spans="1:14" x14ac:dyDescent="0.2">
      <c r="A270" s="182"/>
      <c r="B270" s="204" t="e">
        <f>VLOOKUP(A270,Adr!A:B,2,FALSE)</f>
        <v>#N/A</v>
      </c>
      <c r="C270" s="185"/>
      <c r="D270" s="289"/>
      <c r="E270" s="173"/>
      <c r="F270" s="166"/>
      <c r="G270" s="169"/>
      <c r="H270" s="169"/>
      <c r="I270" s="192" t="str">
        <f t="shared" si="25"/>
        <v/>
      </c>
      <c r="J270" s="167" t="str">
        <f t="shared" si="26"/>
        <v/>
      </c>
      <c r="K270" s="5"/>
      <c r="L270" s="167" t="str">
        <f t="shared" si="27"/>
        <v/>
      </c>
      <c r="M270" s="5" t="e">
        <f t="shared" ref="M270:M333" si="28">B270&amp;F270&amp;H270&amp;C270</f>
        <v>#N/A</v>
      </c>
      <c r="N270" s="3" t="str">
        <f t="shared" ref="N270:N333" si="29">+I270&amp;H270</f>
        <v/>
      </c>
    </row>
    <row r="271" spans="1:14" x14ac:dyDescent="0.2">
      <c r="A271" s="198"/>
      <c r="B271" s="204" t="e">
        <f>VLOOKUP(A271,Adr!A:B,2,FALSE)</f>
        <v>#N/A</v>
      </c>
      <c r="C271" s="169"/>
      <c r="D271" s="290"/>
      <c r="E271" s="230"/>
      <c r="F271" s="166"/>
      <c r="G271" s="169"/>
      <c r="H271" s="169"/>
      <c r="I271" s="192" t="str">
        <f t="shared" si="25"/>
        <v/>
      </c>
      <c r="J271" s="167" t="str">
        <f t="shared" si="26"/>
        <v/>
      </c>
      <c r="K271" s="5"/>
      <c r="L271" s="167" t="str">
        <f t="shared" si="27"/>
        <v/>
      </c>
      <c r="M271" s="5" t="e">
        <f t="shared" si="28"/>
        <v>#N/A</v>
      </c>
      <c r="N271" s="3" t="str">
        <f t="shared" si="29"/>
        <v/>
      </c>
    </row>
    <row r="272" spans="1:14" x14ac:dyDescent="0.2">
      <c r="A272" s="182"/>
      <c r="B272" s="204" t="e">
        <f>VLOOKUP(A272,Adr!A:B,2,FALSE)</f>
        <v>#N/A</v>
      </c>
      <c r="C272" s="185"/>
      <c r="D272" s="289"/>
      <c r="E272" s="173"/>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182"/>
      <c r="B273" s="204" t="e">
        <f>VLOOKUP(A273,Adr!A:B,2,FALSE)</f>
        <v>#N/A</v>
      </c>
      <c r="C273" s="185"/>
      <c r="D273" s="289"/>
      <c r="E273" s="230"/>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202"/>
      <c r="B274" s="204" t="e">
        <f>VLOOKUP(A274,Adr!A:B,2,FALSE)</f>
        <v>#N/A</v>
      </c>
      <c r="C274" s="185"/>
      <c r="D274" s="289"/>
      <c r="E274" s="173"/>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198"/>
      <c r="B275" s="204" t="e">
        <f>VLOOKUP(A275,Adr!A:B,2,FALSE)</f>
        <v>#N/A</v>
      </c>
      <c r="C275" s="185"/>
      <c r="D275" s="289"/>
      <c r="E275" s="230"/>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202"/>
      <c r="B276" s="204" t="e">
        <f>VLOOKUP(A276,Adr!A:B,2,FALSE)</f>
        <v>#N/A</v>
      </c>
      <c r="C276" s="185"/>
      <c r="D276" s="289"/>
      <c r="E276" s="173"/>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85"/>
      <c r="D277" s="289"/>
      <c r="E277" s="230"/>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202"/>
      <c r="B278" s="204" t="e">
        <f>VLOOKUP(A278,Adr!A:B,2,FALSE)</f>
        <v>#N/A</v>
      </c>
      <c r="C278" s="196"/>
      <c r="D278" s="289"/>
      <c r="E278" s="173"/>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198"/>
      <c r="B279" s="204" t="e">
        <f>VLOOKUP(A279,Adr!A:B,2,FALSE)</f>
        <v>#N/A</v>
      </c>
      <c r="C279" s="169"/>
      <c r="D279" s="290"/>
      <c r="E279" s="230"/>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202"/>
      <c r="B280" s="204" t="e">
        <f>VLOOKUP(A280,Adr!A:B,2,FALSE)</f>
        <v>#N/A</v>
      </c>
      <c r="C280" s="185"/>
      <c r="D280" s="289"/>
      <c r="E280" s="173"/>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202"/>
      <c r="B281" s="204" t="e">
        <f>VLOOKUP(A281,Adr!A:B,2,FALSE)</f>
        <v>#N/A</v>
      </c>
      <c r="C281" s="185"/>
      <c r="D281" s="289"/>
      <c r="E281" s="230"/>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198"/>
      <c r="B282" s="204" t="e">
        <f>VLOOKUP(A282,Adr!A:B,2,FALSE)</f>
        <v>#N/A</v>
      </c>
      <c r="C282" s="185"/>
      <c r="D282" s="289"/>
      <c r="E282" s="173"/>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202"/>
      <c r="B283" s="204" t="e">
        <f>VLOOKUP(A283,Adr!A:B,2,FALSE)</f>
        <v>#N/A</v>
      </c>
      <c r="C283" s="185"/>
      <c r="D283" s="289"/>
      <c r="E283" s="230"/>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202"/>
      <c r="B284" s="204" t="e">
        <f>VLOOKUP(A284,Adr!A:B,2,FALSE)</f>
        <v>#N/A</v>
      </c>
      <c r="C284" s="185"/>
      <c r="D284" s="289"/>
      <c r="E284" s="173"/>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182"/>
      <c r="B285" s="204" t="e">
        <f>VLOOKUP(A285,Adr!A:B,2,FALSE)</f>
        <v>#N/A</v>
      </c>
      <c r="C285" s="196"/>
      <c r="D285" s="291"/>
      <c r="E285" s="230"/>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166"/>
      <c r="B286" s="204" t="e">
        <f>VLOOKUP(A286,Adr!A:B,2,FALSE)</f>
        <v>#N/A</v>
      </c>
      <c r="C286" s="185"/>
      <c r="D286" s="289"/>
      <c r="E286" s="173"/>
      <c r="F286" s="166"/>
      <c r="G286" s="169"/>
      <c r="H286" s="169"/>
      <c r="I286" s="192" t="str">
        <f t="shared" si="25"/>
        <v/>
      </c>
      <c r="J286" s="167" t="str">
        <f t="shared" si="26"/>
        <v/>
      </c>
      <c r="K286" s="5"/>
      <c r="L286" s="167" t="str">
        <f t="shared" si="27"/>
        <v/>
      </c>
      <c r="M286" s="5" t="e">
        <f t="shared" si="28"/>
        <v>#N/A</v>
      </c>
      <c r="N286" s="3" t="str">
        <f t="shared" si="29"/>
        <v/>
      </c>
    </row>
    <row r="287" spans="1:14" x14ac:dyDescent="0.2">
      <c r="A287" s="202"/>
      <c r="B287" s="204" t="e">
        <f>VLOOKUP(A287,Adr!A:B,2,FALSE)</f>
        <v>#N/A</v>
      </c>
      <c r="C287" s="196"/>
      <c r="D287" s="291"/>
      <c r="E287" s="230"/>
      <c r="F287" s="166"/>
      <c r="G287" s="169"/>
      <c r="H287" s="169"/>
      <c r="I287" s="192" t="str">
        <f t="shared" ref="I287:I350" si="30">A287&amp;F287</f>
        <v/>
      </c>
      <c r="J287" s="167" t="str">
        <f t="shared" ref="J287:J350" si="31">A287&amp;G287</f>
        <v/>
      </c>
      <c r="K287" s="5"/>
      <c r="L287" s="167" t="str">
        <f t="shared" ref="L287:L350" si="32">A287&amp;G287&amp;H287</f>
        <v/>
      </c>
      <c r="M287" s="5" t="e">
        <f t="shared" si="28"/>
        <v>#N/A</v>
      </c>
      <c r="N287" s="3" t="str">
        <f t="shared" si="29"/>
        <v/>
      </c>
    </row>
    <row r="288" spans="1:14" x14ac:dyDescent="0.2">
      <c r="A288" s="182"/>
      <c r="B288" s="204" t="e">
        <f>VLOOKUP(A288,Adr!A:B,2,FALSE)</f>
        <v>#N/A</v>
      </c>
      <c r="C288" s="185"/>
      <c r="D288" s="289"/>
      <c r="E288" s="173"/>
      <c r="F288" s="166"/>
      <c r="G288" s="169"/>
      <c r="H288" s="169"/>
      <c r="I288" s="192" t="str">
        <f t="shared" si="30"/>
        <v/>
      </c>
      <c r="J288" s="167" t="str">
        <f t="shared" si="31"/>
        <v/>
      </c>
      <c r="K288" s="5"/>
      <c r="L288" s="167" t="str">
        <f t="shared" si="32"/>
        <v/>
      </c>
      <c r="M288" s="5" t="e">
        <f t="shared" si="28"/>
        <v>#N/A</v>
      </c>
      <c r="N288" s="3" t="str">
        <f t="shared" si="29"/>
        <v/>
      </c>
    </row>
    <row r="289" spans="1:14" x14ac:dyDescent="0.2">
      <c r="A289" s="182"/>
      <c r="B289" s="204" t="e">
        <f>VLOOKUP(A289,Adr!A:B,2,FALSE)</f>
        <v>#N/A</v>
      </c>
      <c r="C289" s="185"/>
      <c r="D289" s="289"/>
      <c r="E289" s="230"/>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66"/>
      <c r="B290" s="204" t="e">
        <f>VLOOKUP(A290,Adr!A:B,2,FALSE)</f>
        <v>#N/A</v>
      </c>
      <c r="C290" s="185"/>
      <c r="D290" s="289"/>
      <c r="E290" s="173"/>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82"/>
      <c r="B291" s="204" t="e">
        <f>VLOOKUP(A291,Adr!A:B,2,FALSE)</f>
        <v>#N/A</v>
      </c>
      <c r="C291" s="185"/>
      <c r="D291" s="289"/>
      <c r="E291" s="230"/>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66"/>
      <c r="B292" s="204" t="e">
        <f>VLOOKUP(A292,Adr!A:B,2,FALSE)</f>
        <v>#N/A</v>
      </c>
      <c r="C292" s="196"/>
      <c r="D292" s="291"/>
      <c r="E292" s="173"/>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166"/>
      <c r="B293" s="204" t="e">
        <f>VLOOKUP(A293,Adr!A:B,2,FALSE)</f>
        <v>#N/A</v>
      </c>
      <c r="C293" s="196"/>
      <c r="D293" s="291"/>
      <c r="E293" s="230"/>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202"/>
      <c r="B294" s="204" t="e">
        <f>VLOOKUP(A294,Adr!A:B,2,FALSE)</f>
        <v>#N/A</v>
      </c>
      <c r="C294" s="185"/>
      <c r="D294" s="291"/>
      <c r="E294" s="173"/>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182"/>
      <c r="B295" s="204" t="e">
        <f>VLOOKUP(A295,Adr!A:B,2,FALSE)</f>
        <v>#N/A</v>
      </c>
      <c r="C295" s="185"/>
      <c r="D295" s="289"/>
      <c r="E295" s="230"/>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202"/>
      <c r="B296" s="204" t="e">
        <f>VLOOKUP(A296,Adr!A:B,2,FALSE)</f>
        <v>#N/A</v>
      </c>
      <c r="C296" s="190"/>
      <c r="D296" s="290"/>
      <c r="E296" s="173"/>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202"/>
      <c r="B297" s="204" t="e">
        <f>VLOOKUP(A297,Adr!A:B,2,FALSE)</f>
        <v>#N/A</v>
      </c>
      <c r="C297" s="185"/>
      <c r="D297" s="289"/>
      <c r="E297" s="230"/>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166"/>
      <c r="B298" s="204" t="e">
        <f>VLOOKUP(A298,Adr!A:B,2,FALSE)</f>
        <v>#N/A</v>
      </c>
      <c r="C298" s="185"/>
      <c r="D298" s="289"/>
      <c r="E298" s="173"/>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66"/>
      <c r="B299" s="204" t="e">
        <f>VLOOKUP(A299,Adr!A:B,2,FALSE)</f>
        <v>#N/A</v>
      </c>
      <c r="C299" s="185"/>
      <c r="D299" s="289"/>
      <c r="E299" s="230"/>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98"/>
      <c r="B300" s="204" t="e">
        <f>VLOOKUP(A300,Adr!A:B,2,FALSE)</f>
        <v>#N/A</v>
      </c>
      <c r="C300" s="169"/>
      <c r="D300" s="290"/>
      <c r="E300" s="173"/>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98"/>
      <c r="B301" s="204" t="e">
        <f>VLOOKUP(A301,Adr!A:B,2,FALSE)</f>
        <v>#N/A</v>
      </c>
      <c r="C301" s="185"/>
      <c r="D301" s="289"/>
      <c r="E301" s="230"/>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166"/>
      <c r="B302" s="204" t="e">
        <f>VLOOKUP(A302,Adr!A:B,2,FALSE)</f>
        <v>#N/A</v>
      </c>
      <c r="C302" s="196"/>
      <c r="D302" s="289"/>
      <c r="E302" s="173"/>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202"/>
      <c r="B303" s="204" t="e">
        <f>VLOOKUP(A303,Adr!A:B,2,FALSE)</f>
        <v>#N/A</v>
      </c>
      <c r="C303" s="196"/>
      <c r="D303" s="291"/>
      <c r="E303" s="230"/>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198"/>
      <c r="B304" s="204" t="e">
        <f>VLOOKUP(A304,Adr!A:B,2,FALSE)</f>
        <v>#N/A</v>
      </c>
      <c r="C304" s="185"/>
      <c r="D304" s="289"/>
      <c r="E304" s="173"/>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66"/>
      <c r="B305" s="204" t="e">
        <f>VLOOKUP(A305,Adr!A:B,2,FALSE)</f>
        <v>#N/A</v>
      </c>
      <c r="C305" s="197"/>
      <c r="D305" s="292"/>
      <c r="E305" s="230"/>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98"/>
      <c r="B306" s="204" t="e">
        <f>VLOOKUP(A306,Adr!A:B,2,FALSE)</f>
        <v>#N/A</v>
      </c>
      <c r="C306" s="185"/>
      <c r="D306" s="289"/>
      <c r="E306" s="173"/>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66"/>
      <c r="B307" s="204" t="e">
        <f>VLOOKUP(A307,Adr!A:B,2,FALSE)</f>
        <v>#N/A</v>
      </c>
      <c r="C307" s="185"/>
      <c r="D307" s="289"/>
      <c r="E307" s="230"/>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66"/>
      <c r="B308" s="204" t="e">
        <f>VLOOKUP(A308,Adr!A:B,2,FALSE)</f>
        <v>#N/A</v>
      </c>
      <c r="C308" s="196"/>
      <c r="D308" s="291"/>
      <c r="E308" s="173"/>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82"/>
      <c r="B309" s="204" t="e">
        <f>VLOOKUP(A309,Adr!A:B,2,FALSE)</f>
        <v>#N/A</v>
      </c>
      <c r="C309" s="185"/>
      <c r="D309" s="289"/>
      <c r="E309" s="230"/>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182"/>
      <c r="B310" s="204" t="e">
        <f>VLOOKUP(A310,Adr!A:B,2,FALSE)</f>
        <v>#N/A</v>
      </c>
      <c r="C310" s="185"/>
      <c r="D310" s="289"/>
      <c r="E310" s="173"/>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202"/>
      <c r="B311" s="204" t="e">
        <f>VLOOKUP(A311,Adr!A:B,2,FALSE)</f>
        <v>#N/A</v>
      </c>
      <c r="C311" s="185"/>
      <c r="D311" s="289"/>
      <c r="E311" s="230"/>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9"/>
      <c r="E312" s="173"/>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202"/>
      <c r="B313" s="204" t="e">
        <f>VLOOKUP(A313,Adr!A:B,2,FALSE)</f>
        <v>#N/A</v>
      </c>
      <c r="C313" s="185"/>
      <c r="D313" s="289"/>
      <c r="E313" s="230"/>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166"/>
      <c r="B314" s="204" t="e">
        <f>VLOOKUP(A314,Adr!A:B,2,FALSE)</f>
        <v>#N/A</v>
      </c>
      <c r="C314" s="185"/>
      <c r="D314" s="289"/>
      <c r="E314" s="173"/>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202"/>
      <c r="B315" s="204" t="e">
        <f>VLOOKUP(A315,Adr!A:B,2,FALSE)</f>
        <v>#N/A</v>
      </c>
      <c r="C315" s="196"/>
      <c r="D315" s="289"/>
      <c r="E315" s="230"/>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166"/>
      <c r="B316" s="204" t="e">
        <f>VLOOKUP(A316,Adr!A:B,2,FALSE)</f>
        <v>#N/A</v>
      </c>
      <c r="C316" s="185"/>
      <c r="D316" s="289"/>
      <c r="E316" s="173"/>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82"/>
      <c r="B317" s="204" t="e">
        <f>VLOOKUP(A317,Adr!A:B,2,FALSE)</f>
        <v>#N/A</v>
      </c>
      <c r="C317" s="185"/>
      <c r="D317" s="289"/>
      <c r="E317" s="173"/>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66"/>
      <c r="B318" s="204" t="e">
        <f>VLOOKUP(A318,Adr!A:B,2,FALSE)</f>
        <v>#N/A</v>
      </c>
      <c r="C318" s="196"/>
      <c r="D318" s="291"/>
      <c r="E318" s="230"/>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166"/>
      <c r="B319" s="204" t="e">
        <f>VLOOKUP(A319,Adr!A:B,2,FALSE)</f>
        <v>#N/A</v>
      </c>
      <c r="C319" s="196"/>
      <c r="D319" s="291"/>
      <c r="E319" s="173"/>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202"/>
      <c r="B320" s="204" t="e">
        <f>VLOOKUP(A320,Adr!A:B,2,FALSE)</f>
        <v>#N/A</v>
      </c>
      <c r="C320" s="185"/>
      <c r="D320" s="289"/>
      <c r="E320" s="230"/>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182"/>
      <c r="B321" s="204" t="e">
        <f>VLOOKUP(A321,Adr!A:B,2,FALSE)</f>
        <v>#N/A</v>
      </c>
      <c r="C321" s="185"/>
      <c r="D321" s="289"/>
      <c r="E321" s="173"/>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66"/>
      <c r="B322" s="204" t="e">
        <f>VLOOKUP(A322,Adr!A:B,2,FALSE)</f>
        <v>#N/A</v>
      </c>
      <c r="C322" s="185"/>
      <c r="D322" s="289"/>
      <c r="E322" s="230"/>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97"/>
      <c r="D323" s="292"/>
      <c r="E323" s="173"/>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166"/>
      <c r="B324" s="204" t="e">
        <f>VLOOKUP(A324,Adr!A:B,2,FALSE)</f>
        <v>#N/A</v>
      </c>
      <c r="C324" s="196"/>
      <c r="D324" s="291"/>
      <c r="E324" s="230"/>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202"/>
      <c r="B325" s="204" t="e">
        <f>VLOOKUP(A325,Adr!A:B,2,FALSE)</f>
        <v>#N/A</v>
      </c>
      <c r="C325" s="185"/>
      <c r="D325" s="289"/>
      <c r="E325" s="173"/>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166"/>
      <c r="B326" s="204" t="e">
        <f>VLOOKUP(A326,Adr!A:B,2,FALSE)</f>
        <v>#N/A</v>
      </c>
      <c r="C326" s="196"/>
      <c r="D326" s="289"/>
      <c r="E326" s="230"/>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202"/>
      <c r="B327" s="204" t="e">
        <f>VLOOKUP(A327,Adr!A:B,2,FALSE)</f>
        <v>#N/A</v>
      </c>
      <c r="C327" s="190"/>
      <c r="D327" s="290"/>
      <c r="E327" s="173"/>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166"/>
      <c r="B328" s="204" t="e">
        <f>VLOOKUP(A328,Adr!A:B,2,FALSE)</f>
        <v>#N/A</v>
      </c>
      <c r="C328" s="185"/>
      <c r="D328" s="289"/>
      <c r="E328" s="230"/>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96"/>
      <c r="D329" s="291"/>
      <c r="E329" s="173"/>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66"/>
      <c r="B330" s="204" t="e">
        <f>VLOOKUP(A330,Adr!A:B,2,FALSE)</f>
        <v>#N/A</v>
      </c>
      <c r="C330" s="196"/>
      <c r="D330" s="291"/>
      <c r="E330" s="230"/>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98"/>
      <c r="B331" s="204" t="e">
        <f>VLOOKUP(A331,Adr!A:B,2,FALSE)</f>
        <v>#N/A</v>
      </c>
      <c r="C331" s="185"/>
      <c r="D331" s="289"/>
      <c r="E331" s="230"/>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85"/>
      <c r="D332" s="289"/>
      <c r="E332" s="173"/>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98"/>
      <c r="B333" s="204" t="e">
        <f>VLOOKUP(A333,Adr!A:B,2,FALSE)</f>
        <v>#N/A</v>
      </c>
      <c r="C333" s="196"/>
      <c r="D333" s="291"/>
      <c r="E333" s="230"/>
      <c r="F333" s="166"/>
      <c r="G333" s="169"/>
      <c r="H333" s="169"/>
      <c r="I333" s="192" t="str">
        <f t="shared" si="30"/>
        <v/>
      </c>
      <c r="J333" s="167" t="str">
        <f t="shared" si="31"/>
        <v/>
      </c>
      <c r="K333" s="5"/>
      <c r="L333" s="167" t="str">
        <f t="shared" si="32"/>
        <v/>
      </c>
      <c r="M333" s="5" t="e">
        <f t="shared" si="28"/>
        <v>#N/A</v>
      </c>
      <c r="N333" s="3" t="str">
        <f t="shared" si="29"/>
        <v/>
      </c>
    </row>
    <row r="334" spans="1:14" x14ac:dyDescent="0.2">
      <c r="A334" s="166"/>
      <c r="B334" s="204" t="e">
        <f>VLOOKUP(A334,Adr!A:B,2,FALSE)</f>
        <v>#N/A</v>
      </c>
      <c r="C334" s="185"/>
      <c r="D334" s="289"/>
      <c r="E334" s="173"/>
      <c r="F334" s="166"/>
      <c r="G334" s="169"/>
      <c r="H334" s="169"/>
      <c r="I334" s="192" t="str">
        <f t="shared" si="30"/>
        <v/>
      </c>
      <c r="J334" s="167" t="str">
        <f t="shared" si="31"/>
        <v/>
      </c>
      <c r="K334" s="5"/>
      <c r="L334" s="167" t="str">
        <f t="shared" si="32"/>
        <v/>
      </c>
      <c r="M334" s="5" t="e">
        <f t="shared" ref="M334:M397" si="33">B334&amp;F334&amp;H334&amp;C334</f>
        <v>#N/A</v>
      </c>
      <c r="N334" s="3" t="str">
        <f t="shared" ref="N334:N397" si="34">+I334&amp;H334</f>
        <v/>
      </c>
    </row>
    <row r="335" spans="1:14" x14ac:dyDescent="0.2">
      <c r="A335" s="166"/>
      <c r="B335" s="204" t="e">
        <f>VLOOKUP(A335,Adr!A:B,2,FALSE)</f>
        <v>#N/A</v>
      </c>
      <c r="C335" s="185"/>
      <c r="D335" s="291"/>
      <c r="E335" s="173"/>
      <c r="F335" s="166"/>
      <c r="G335" s="169"/>
      <c r="H335" s="169"/>
      <c r="I335" s="192" t="str">
        <f t="shared" si="30"/>
        <v/>
      </c>
      <c r="J335" s="167" t="str">
        <f t="shared" si="31"/>
        <v/>
      </c>
      <c r="K335" s="5"/>
      <c r="L335" s="167" t="str">
        <f t="shared" si="32"/>
        <v/>
      </c>
      <c r="M335" s="5" t="e">
        <f t="shared" si="33"/>
        <v>#N/A</v>
      </c>
      <c r="N335" s="3" t="str">
        <f t="shared" si="34"/>
        <v/>
      </c>
    </row>
    <row r="336" spans="1:14" x14ac:dyDescent="0.2">
      <c r="A336" s="198"/>
      <c r="B336" s="204" t="e">
        <f>VLOOKUP(A336,Adr!A:B,2,FALSE)</f>
        <v>#N/A</v>
      </c>
      <c r="C336" s="196"/>
      <c r="D336" s="289"/>
      <c r="E336" s="230"/>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66"/>
      <c r="B337" s="204" t="e">
        <f>VLOOKUP(A337,Adr!A:B,2,FALSE)</f>
        <v>#N/A</v>
      </c>
      <c r="C337" s="190"/>
      <c r="D337" s="290"/>
      <c r="E337" s="230"/>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82"/>
      <c r="B338" s="204" t="e">
        <f>VLOOKUP(A338,Adr!A:B,2,FALSE)</f>
        <v>#N/A</v>
      </c>
      <c r="C338" s="185"/>
      <c r="D338" s="289"/>
      <c r="E338" s="173"/>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182"/>
      <c r="B339" s="204" t="e">
        <f>VLOOKUP(A339,Adr!A:B,2,FALSE)</f>
        <v>#N/A</v>
      </c>
      <c r="C339" s="196"/>
      <c r="D339" s="289"/>
      <c r="E339" s="230"/>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202"/>
      <c r="B340" s="204" t="e">
        <f>VLOOKUP(A340,Adr!A:B,2,FALSE)</f>
        <v>#N/A</v>
      </c>
      <c r="C340" s="196"/>
      <c r="D340" s="290"/>
      <c r="E340" s="173"/>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166"/>
      <c r="B341" s="204" t="e">
        <f>VLOOKUP(A341,Adr!A:B,2,FALSE)</f>
        <v>#N/A</v>
      </c>
      <c r="C341" s="196"/>
      <c r="D341" s="291"/>
      <c r="E341" s="230"/>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98"/>
      <c r="B342" s="204" t="e">
        <f>VLOOKUP(A342,Adr!A:B,2,FALSE)</f>
        <v>#N/A</v>
      </c>
      <c r="C342" s="169"/>
      <c r="D342" s="290"/>
      <c r="E342" s="173"/>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66"/>
      <c r="B343" s="204" t="e">
        <f>VLOOKUP(A343,Adr!A:B,2,FALSE)</f>
        <v>#N/A</v>
      </c>
      <c r="C343" s="196"/>
      <c r="D343" s="289"/>
      <c r="E343" s="230"/>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82"/>
      <c r="B344" s="204" t="e">
        <f>VLOOKUP(A344,Adr!A:B,2,FALSE)</f>
        <v>#N/A</v>
      </c>
      <c r="C344" s="185"/>
      <c r="D344" s="289"/>
      <c r="E344" s="173"/>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66"/>
      <c r="B345" s="204" t="e">
        <f>VLOOKUP(A345,Adr!A:B,2,FALSE)</f>
        <v>#N/A</v>
      </c>
      <c r="C345" s="196"/>
      <c r="D345" s="291"/>
      <c r="E345" s="230"/>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82"/>
      <c r="B346" s="204" t="e">
        <f>VLOOKUP(A346,Adr!A:B,2,FALSE)</f>
        <v>#N/A</v>
      </c>
      <c r="C346" s="185"/>
      <c r="D346" s="289"/>
      <c r="E346" s="230"/>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98"/>
      <c r="B347" s="204" t="e">
        <f>VLOOKUP(A347,Adr!A:B,2,FALSE)</f>
        <v>#N/A</v>
      </c>
      <c r="C347" s="185"/>
      <c r="D347" s="289"/>
      <c r="E347" s="173"/>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66"/>
      <c r="B348" s="204" t="e">
        <f>VLOOKUP(A348,Adr!A:B,2,FALSE)</f>
        <v>#N/A</v>
      </c>
      <c r="C348" s="185"/>
      <c r="D348" s="289"/>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66"/>
      <c r="B349" s="204" t="e">
        <f>VLOOKUP(A349,Adr!A:B,2,FALSE)</f>
        <v>#N/A</v>
      </c>
      <c r="C349" s="196"/>
      <c r="D349" s="291"/>
      <c r="E349" s="173"/>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98"/>
      <c r="B350" s="204" t="e">
        <f>VLOOKUP(A350,Adr!A:B,2,FALSE)</f>
        <v>#N/A</v>
      </c>
      <c r="C350" s="196"/>
      <c r="D350" s="289"/>
      <c r="E350" s="230"/>
      <c r="F350" s="166"/>
      <c r="G350" s="169"/>
      <c r="H350" s="169"/>
      <c r="I350" s="192" t="str">
        <f t="shared" si="30"/>
        <v/>
      </c>
      <c r="J350" s="167" t="str">
        <f t="shared" si="31"/>
        <v/>
      </c>
      <c r="K350" s="5"/>
      <c r="L350" s="167" t="str">
        <f t="shared" si="32"/>
        <v/>
      </c>
      <c r="M350" s="5" t="e">
        <f t="shared" si="33"/>
        <v>#N/A</v>
      </c>
      <c r="N350" s="3" t="str">
        <f t="shared" si="34"/>
        <v/>
      </c>
    </row>
    <row r="351" spans="1:14" x14ac:dyDescent="0.2">
      <c r="A351" s="198"/>
      <c r="B351" s="204" t="e">
        <f>VLOOKUP(A351,Adr!A:B,2,FALSE)</f>
        <v>#N/A</v>
      </c>
      <c r="C351" s="185"/>
      <c r="D351" s="289"/>
      <c r="E351" s="173"/>
      <c r="F351" s="166"/>
      <c r="G351" s="169"/>
      <c r="H351" s="169"/>
      <c r="I351" s="192" t="str">
        <f t="shared" ref="I351:I414" si="35">A351&amp;F351</f>
        <v/>
      </c>
      <c r="J351" s="167" t="str">
        <f t="shared" ref="J351:J414" si="36">A351&amp;G351</f>
        <v/>
      </c>
      <c r="K351" s="5"/>
      <c r="L351" s="167" t="str">
        <f t="shared" ref="L351:L414" si="37">A351&amp;G351&amp;H351</f>
        <v/>
      </c>
      <c r="M351" s="5" t="e">
        <f t="shared" si="33"/>
        <v>#N/A</v>
      </c>
      <c r="N351" s="3" t="str">
        <f t="shared" si="34"/>
        <v/>
      </c>
    </row>
    <row r="352" spans="1:14" x14ac:dyDescent="0.2">
      <c r="A352" s="202"/>
      <c r="B352" s="204" t="e">
        <f>VLOOKUP(A352,Adr!A:B,2,FALSE)</f>
        <v>#N/A</v>
      </c>
      <c r="C352" s="196"/>
      <c r="D352" s="290"/>
      <c r="E352" s="173"/>
      <c r="F352" s="166"/>
      <c r="G352" s="169"/>
      <c r="H352" s="169"/>
      <c r="I352" s="192" t="str">
        <f t="shared" si="35"/>
        <v/>
      </c>
      <c r="J352" s="167" t="str">
        <f t="shared" si="36"/>
        <v/>
      </c>
      <c r="K352" s="5"/>
      <c r="L352" s="167" t="str">
        <f t="shared" si="37"/>
        <v/>
      </c>
      <c r="M352" s="5" t="e">
        <f t="shared" si="33"/>
        <v>#N/A</v>
      </c>
      <c r="N352" s="3" t="str">
        <f t="shared" si="34"/>
        <v/>
      </c>
    </row>
    <row r="353" spans="1:14" x14ac:dyDescent="0.2">
      <c r="A353" s="202"/>
      <c r="B353" s="204" t="e">
        <f>VLOOKUP(A353,Adr!A:B,2,FALSE)</f>
        <v>#N/A</v>
      </c>
      <c r="C353" s="185"/>
      <c r="D353" s="291"/>
      <c r="E353" s="230"/>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166"/>
      <c r="B354" s="204" t="e">
        <f>VLOOKUP(A354,Adr!A:B,2,FALSE)</f>
        <v>#N/A</v>
      </c>
      <c r="C354" s="169"/>
      <c r="D354" s="290"/>
      <c r="E354" s="173"/>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166"/>
      <c r="B355" s="204" t="e">
        <f>VLOOKUP(A355,Adr!A:B,2,FALSE)</f>
        <v>#N/A</v>
      </c>
      <c r="C355" s="185"/>
      <c r="D355" s="289"/>
      <c r="E355" s="230"/>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202"/>
      <c r="B356" s="204" t="e">
        <f>VLOOKUP(A356,Adr!A:B,2,FALSE)</f>
        <v>#N/A</v>
      </c>
      <c r="C356" s="196"/>
      <c r="D356" s="289"/>
      <c r="E356" s="173"/>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202"/>
      <c r="B357" s="204" t="e">
        <f>VLOOKUP(A357,Adr!A:B,2,FALSE)</f>
        <v>#N/A</v>
      </c>
      <c r="C357" s="169"/>
      <c r="D357" s="290"/>
      <c r="E357" s="230"/>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178"/>
      <c r="B358" s="204" t="e">
        <f>VLOOKUP(A358,Adr!A:B,2,FALSE)</f>
        <v>#N/A</v>
      </c>
      <c r="C358" s="185"/>
      <c r="D358" s="290"/>
      <c r="E358" s="173"/>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66"/>
      <c r="B359" s="204" t="e">
        <f>VLOOKUP(A359,Adr!A:B,2,FALSE)</f>
        <v>#N/A</v>
      </c>
      <c r="C359" s="185"/>
      <c r="D359" s="289"/>
      <c r="E359" s="230"/>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166"/>
      <c r="B360" s="204" t="e">
        <f>VLOOKUP(A360,Adr!A:B,2,FALSE)</f>
        <v>#N/A</v>
      </c>
      <c r="C360" s="196"/>
      <c r="D360" s="291"/>
      <c r="E360" s="230"/>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202"/>
      <c r="B361" s="204" t="e">
        <f>VLOOKUP(A361,Adr!A:B,2,FALSE)</f>
        <v>#N/A</v>
      </c>
      <c r="C361" s="196"/>
      <c r="D361" s="289"/>
      <c r="E361" s="173"/>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202"/>
      <c r="B362" s="204" t="e">
        <f>VLOOKUP(A362,Adr!A:B,2,FALSE)</f>
        <v>#N/A</v>
      </c>
      <c r="C362" s="196"/>
      <c r="D362" s="289"/>
      <c r="E362" s="230"/>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182"/>
      <c r="B363" s="204" t="e">
        <f>VLOOKUP(A363,Adr!A:B,2,FALSE)</f>
        <v>#N/A</v>
      </c>
      <c r="C363" s="185"/>
      <c r="D363" s="289"/>
      <c r="E363" s="173"/>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202"/>
      <c r="B364" s="204" t="e">
        <f>VLOOKUP(A364,Adr!A:B,2,FALSE)</f>
        <v>#N/A</v>
      </c>
      <c r="C364" s="185"/>
      <c r="D364" s="289"/>
      <c r="E364" s="173"/>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202"/>
      <c r="B365" s="204" t="e">
        <f>VLOOKUP(A365,Adr!A:B,2,FALSE)</f>
        <v>#N/A</v>
      </c>
      <c r="C365" s="196"/>
      <c r="D365" s="289"/>
      <c r="E365" s="230"/>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198"/>
      <c r="B366" s="204" t="e">
        <f>VLOOKUP(A366,Adr!A:B,2,FALSE)</f>
        <v>#N/A</v>
      </c>
      <c r="C366" s="185"/>
      <c r="D366" s="289"/>
      <c r="E366" s="173"/>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66"/>
      <c r="B367" s="204" t="e">
        <f>VLOOKUP(A367,Adr!A:B,2,FALSE)</f>
        <v>#N/A</v>
      </c>
      <c r="C367" s="196"/>
      <c r="D367" s="291"/>
      <c r="E367" s="173"/>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85"/>
      <c r="D368" s="291"/>
      <c r="E368" s="230"/>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96"/>
      <c r="D369" s="291"/>
      <c r="E369" s="173"/>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166"/>
      <c r="B370" s="204" t="e">
        <f>VLOOKUP(A370,Adr!A:B,2,FALSE)</f>
        <v>#N/A</v>
      </c>
      <c r="C370" s="185"/>
      <c r="D370" s="289"/>
      <c r="E370" s="230"/>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202"/>
      <c r="B371" s="204" t="e">
        <f>VLOOKUP(A371,Adr!A:B,2,FALSE)</f>
        <v>#N/A</v>
      </c>
      <c r="C371" s="190"/>
      <c r="D371" s="290"/>
      <c r="E371" s="173"/>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202"/>
      <c r="B372" s="204" t="e">
        <f>VLOOKUP(A372,Adr!A:B,2,FALSE)</f>
        <v>#N/A</v>
      </c>
      <c r="C372" s="185"/>
      <c r="D372" s="289"/>
      <c r="E372" s="173"/>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166"/>
      <c r="B373" s="204" t="e">
        <f>VLOOKUP(A373,Adr!A:B,2,FALSE)</f>
        <v>#N/A</v>
      </c>
      <c r="C373" s="196"/>
      <c r="D373" s="291"/>
      <c r="E373" s="230"/>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202"/>
      <c r="B374" s="204" t="e">
        <f>VLOOKUP(A374,Adr!A:B,2,FALSE)</f>
        <v>#N/A</v>
      </c>
      <c r="C374" s="196"/>
      <c r="D374" s="290"/>
      <c r="E374" s="173"/>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202"/>
      <c r="B375" s="204" t="e">
        <f>VLOOKUP(A375,Adr!A:B,2,FALSE)</f>
        <v>#N/A</v>
      </c>
      <c r="C375" s="196"/>
      <c r="D375" s="291"/>
      <c r="E375" s="230"/>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166"/>
      <c r="B376" s="204" t="e">
        <f>VLOOKUP(A376,Adr!A:B,2,FALSE)</f>
        <v>#N/A</v>
      </c>
      <c r="C376" s="197"/>
      <c r="D376" s="292"/>
      <c r="E376" s="173"/>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202"/>
      <c r="B377" s="204" t="e">
        <f>VLOOKUP(A377,Adr!A:B,2,FALSE)</f>
        <v>#N/A</v>
      </c>
      <c r="C377" s="185"/>
      <c r="D377" s="289"/>
      <c r="E377" s="230"/>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202"/>
      <c r="B378" s="204" t="e">
        <f>VLOOKUP(A378,Adr!A:B,2,FALSE)</f>
        <v>#N/A</v>
      </c>
      <c r="C378" s="196"/>
      <c r="D378" s="291"/>
      <c r="E378" s="173"/>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198"/>
      <c r="B379" s="204" t="e">
        <f>VLOOKUP(A379,Adr!A:B,2,FALSE)</f>
        <v>#N/A</v>
      </c>
      <c r="C379" s="196"/>
      <c r="D379" s="289"/>
      <c r="E379" s="230"/>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82"/>
      <c r="B380" s="204" t="e">
        <f>VLOOKUP(A380,Adr!A:B,2,FALSE)</f>
        <v>#N/A</v>
      </c>
      <c r="C380" s="185"/>
      <c r="D380" s="289"/>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66"/>
      <c r="B381" s="204" t="e">
        <f>VLOOKUP(A381,Adr!A:B,2,FALSE)</f>
        <v>#N/A</v>
      </c>
      <c r="C381" s="196"/>
      <c r="D381" s="291"/>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98"/>
      <c r="B382" s="204" t="e">
        <f>VLOOKUP(A382,Adr!A:B,2,FALSE)</f>
        <v>#N/A</v>
      </c>
      <c r="C382" s="169"/>
      <c r="D382" s="290"/>
      <c r="E382" s="230"/>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166"/>
      <c r="B383" s="204" t="e">
        <f>VLOOKUP(A383,Adr!A:B,2,FALSE)</f>
        <v>#N/A</v>
      </c>
      <c r="C383" s="197"/>
      <c r="D383" s="292"/>
      <c r="E383" s="173"/>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202"/>
      <c r="B384" s="204" t="e">
        <f>VLOOKUP(A384,Adr!A:B,2,FALSE)</f>
        <v>#N/A</v>
      </c>
      <c r="C384" s="185"/>
      <c r="D384" s="289"/>
      <c r="E384" s="173"/>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166"/>
      <c r="B385" s="204" t="e">
        <f>VLOOKUP(A385,Adr!A:B,2,FALSE)</f>
        <v>#N/A</v>
      </c>
      <c r="C385" s="196"/>
      <c r="D385" s="291"/>
      <c r="E385" s="230"/>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202"/>
      <c r="B386" s="204" t="e">
        <f>VLOOKUP(A386,Adr!A:B,2,FALSE)</f>
        <v>#N/A</v>
      </c>
      <c r="C386" s="169"/>
      <c r="D386" s="290"/>
      <c r="E386" s="173"/>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166"/>
      <c r="B387" s="204" t="e">
        <f>VLOOKUP(A387,Adr!A:B,2,FALSE)</f>
        <v>#N/A</v>
      </c>
      <c r="C387" s="196"/>
      <c r="D387" s="291"/>
      <c r="E387" s="230"/>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98"/>
      <c r="B388" s="204" t="e">
        <f>VLOOKUP(A388,Adr!A:B,2,FALSE)</f>
        <v>#N/A</v>
      </c>
      <c r="C388" s="185"/>
      <c r="D388" s="289"/>
      <c r="E388" s="230"/>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198"/>
      <c r="B389" s="204" t="e">
        <f>VLOOKUP(A389,Adr!A:B,2,FALSE)</f>
        <v>#N/A</v>
      </c>
      <c r="C389" s="196"/>
      <c r="D389" s="289"/>
      <c r="E389" s="173"/>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202"/>
      <c r="B390" s="204" t="e">
        <f>VLOOKUP(A390,Adr!A:B,2,FALSE)</f>
        <v>#N/A</v>
      </c>
      <c r="C390" s="185"/>
      <c r="D390" s="289"/>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166"/>
      <c r="B391" s="204" t="e">
        <f>VLOOKUP(A391,Adr!A:B,2,FALSE)</f>
        <v>#N/A</v>
      </c>
      <c r="C391" s="197"/>
      <c r="D391" s="292"/>
      <c r="E391" s="173"/>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98"/>
      <c r="B392" s="204" t="e">
        <f>VLOOKUP(A392,Adr!A:B,2,FALSE)</f>
        <v>#N/A</v>
      </c>
      <c r="C392" s="169"/>
      <c r="D392" s="290"/>
      <c r="E392" s="230"/>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198"/>
      <c r="B393" s="204" t="e">
        <f>VLOOKUP(A393,Adr!A:B,2,FALSE)</f>
        <v>#N/A</v>
      </c>
      <c r="C393" s="196"/>
      <c r="D393" s="291"/>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202"/>
      <c r="B394" s="204" t="e">
        <f>VLOOKUP(A394,Adr!A:B,2,FALSE)</f>
        <v>#N/A</v>
      </c>
      <c r="C394" s="185"/>
      <c r="D394" s="289"/>
      <c r="E394" s="230"/>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182"/>
      <c r="B395" s="204" t="e">
        <f>VLOOKUP(A395,Adr!A:B,2,FALSE)</f>
        <v>#N/A</v>
      </c>
      <c r="C395" s="185"/>
      <c r="D395" s="289"/>
      <c r="E395" s="173"/>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166"/>
      <c r="B396" s="204" t="e">
        <f>VLOOKUP(A396,Adr!A:B,2,FALSE)</f>
        <v>#N/A</v>
      </c>
      <c r="C396" s="196"/>
      <c r="D396" s="291"/>
      <c r="E396" s="230"/>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202"/>
      <c r="B397" s="204" t="e">
        <f>VLOOKUP(A397,Adr!A:B,2,FALSE)</f>
        <v>#N/A</v>
      </c>
      <c r="C397" s="185"/>
      <c r="D397" s="289"/>
      <c r="E397" s="230"/>
      <c r="F397" s="166"/>
      <c r="G397" s="169"/>
      <c r="H397" s="169"/>
      <c r="I397" s="192" t="str">
        <f t="shared" si="35"/>
        <v/>
      </c>
      <c r="J397" s="167" t="str">
        <f t="shared" si="36"/>
        <v/>
      </c>
      <c r="K397" s="5"/>
      <c r="L397" s="167" t="str">
        <f t="shared" si="37"/>
        <v/>
      </c>
      <c r="M397" s="5" t="e">
        <f t="shared" si="33"/>
        <v>#N/A</v>
      </c>
      <c r="N397" s="3" t="str">
        <f t="shared" si="34"/>
        <v/>
      </c>
    </row>
    <row r="398" spans="1:14" x14ac:dyDescent="0.2">
      <c r="A398" s="202"/>
      <c r="B398" s="204" t="e">
        <f>VLOOKUP(A398,Adr!A:B,2,FALSE)</f>
        <v>#N/A</v>
      </c>
      <c r="C398" s="185"/>
      <c r="D398" s="289"/>
      <c r="E398" s="173"/>
      <c r="F398" s="166"/>
      <c r="G398" s="169"/>
      <c r="H398" s="169"/>
      <c r="I398" s="192" t="str">
        <f t="shared" si="35"/>
        <v/>
      </c>
      <c r="J398" s="167" t="str">
        <f t="shared" si="36"/>
        <v/>
      </c>
      <c r="K398" s="5"/>
      <c r="L398" s="167" t="str">
        <f t="shared" si="37"/>
        <v/>
      </c>
      <c r="M398" s="5" t="e">
        <f t="shared" ref="M398:M461" si="38">B398&amp;F398&amp;H398&amp;C398</f>
        <v>#N/A</v>
      </c>
      <c r="N398" s="3" t="str">
        <f t="shared" ref="N398:N451" si="39">+I398&amp;H398</f>
        <v/>
      </c>
    </row>
    <row r="399" spans="1:14" x14ac:dyDescent="0.2">
      <c r="A399" s="202"/>
      <c r="B399" s="204" t="e">
        <f>VLOOKUP(A399,Adr!A:B,2,FALSE)</f>
        <v>#N/A</v>
      </c>
      <c r="C399" s="196"/>
      <c r="D399" s="289"/>
      <c r="E399" s="230"/>
      <c r="F399" s="166"/>
      <c r="G399" s="169"/>
      <c r="H399" s="169"/>
      <c r="I399" s="192" t="str">
        <f t="shared" si="35"/>
        <v/>
      </c>
      <c r="J399" s="167" t="str">
        <f t="shared" si="36"/>
        <v/>
      </c>
      <c r="K399" s="5"/>
      <c r="L399" s="167" t="str">
        <f t="shared" si="37"/>
        <v/>
      </c>
      <c r="M399" s="5" t="e">
        <f t="shared" si="38"/>
        <v>#N/A</v>
      </c>
      <c r="N399" s="3" t="str">
        <f t="shared" si="39"/>
        <v/>
      </c>
    </row>
    <row r="400" spans="1:14" x14ac:dyDescent="0.2">
      <c r="A400" s="166"/>
      <c r="B400" s="204" t="e">
        <f>VLOOKUP(A400,Adr!A:B,2,FALSE)</f>
        <v>#N/A</v>
      </c>
      <c r="C400" s="196"/>
      <c r="D400" s="291"/>
      <c r="E400" s="173"/>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202"/>
      <c r="B401" s="204" t="e">
        <f>VLOOKUP(A401,Adr!A:B,2,FALSE)</f>
        <v>#N/A</v>
      </c>
      <c r="C401" s="169"/>
      <c r="D401" s="290"/>
      <c r="E401" s="230"/>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166"/>
      <c r="B402" s="204" t="e">
        <f>VLOOKUP(A402,Adr!A:B,2,FALSE)</f>
        <v>#N/A</v>
      </c>
      <c r="C402" s="196"/>
      <c r="D402" s="291"/>
      <c r="E402" s="173"/>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1"/>
      <c r="E403" s="230"/>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66"/>
      <c r="B404" s="204" t="e">
        <f>VLOOKUP(A404,Adr!A:B,2,FALSE)</f>
        <v>#N/A</v>
      </c>
      <c r="C404" s="196"/>
      <c r="D404" s="291"/>
      <c r="E404" s="230"/>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198"/>
      <c r="B405" s="204" t="e">
        <f>VLOOKUP(A405,Adr!A:B,2,FALSE)</f>
        <v>#N/A</v>
      </c>
      <c r="C405" s="169"/>
      <c r="D405" s="290"/>
      <c r="E405" s="173"/>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202"/>
      <c r="B406" s="204" t="e">
        <f>VLOOKUP(A406,Adr!A:B,2,FALSE)</f>
        <v>#N/A</v>
      </c>
      <c r="C406" s="185"/>
      <c r="D406" s="289"/>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202"/>
      <c r="B407" s="204" t="e">
        <f>VLOOKUP(A407,Adr!A:B,2,FALSE)</f>
        <v>#N/A</v>
      </c>
      <c r="C407" s="197"/>
      <c r="D407" s="292"/>
      <c r="E407" s="173"/>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166"/>
      <c r="B408" s="204" t="e">
        <f>VLOOKUP(A408,Adr!A:B,2,FALSE)</f>
        <v>#N/A</v>
      </c>
      <c r="C408" s="169"/>
      <c r="D408" s="290"/>
      <c r="E408" s="230"/>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166"/>
      <c r="B409" s="204" t="e">
        <f>VLOOKUP(A409,Adr!A:B,2,FALSE)</f>
        <v>#N/A</v>
      </c>
      <c r="C409" s="196"/>
      <c r="D409" s="291"/>
      <c r="E409" s="173"/>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202"/>
      <c r="B410" s="204" t="e">
        <f>VLOOKUP(A410,Adr!A:B,2,FALSE)</f>
        <v>#N/A</v>
      </c>
      <c r="C410" s="169"/>
      <c r="D410" s="290"/>
      <c r="E410" s="230"/>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166"/>
      <c r="B411" s="204" t="e">
        <f>VLOOKUP(A411,Adr!A:B,2,FALSE)</f>
        <v>#N/A</v>
      </c>
      <c r="C411" s="197"/>
      <c r="D411" s="292"/>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202"/>
      <c r="B412" s="204" t="e">
        <f>VLOOKUP(A412,Adr!A:B,2,FALSE)</f>
        <v>#N/A</v>
      </c>
      <c r="C412" s="185"/>
      <c r="D412" s="289"/>
      <c r="E412" s="230"/>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166"/>
      <c r="B413" s="204" t="e">
        <f>VLOOKUP(A413,Adr!A:B,2,FALSE)</f>
        <v>#N/A</v>
      </c>
      <c r="C413" s="185"/>
      <c r="D413" s="289"/>
      <c r="E413" s="173"/>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85"/>
      <c r="D414" s="289"/>
      <c r="E414" s="230"/>
      <c r="F414" s="166"/>
      <c r="G414" s="169"/>
      <c r="H414" s="169"/>
      <c r="I414" s="192" t="str">
        <f t="shared" si="35"/>
        <v/>
      </c>
      <c r="J414" s="167" t="str">
        <f t="shared" si="36"/>
        <v/>
      </c>
      <c r="K414" s="5"/>
      <c r="L414" s="167" t="str">
        <f t="shared" si="37"/>
        <v/>
      </c>
      <c r="M414" s="5" t="e">
        <f t="shared" si="38"/>
        <v>#N/A</v>
      </c>
      <c r="N414" s="3" t="str">
        <f t="shared" si="39"/>
        <v/>
      </c>
    </row>
    <row r="415" spans="1:14" x14ac:dyDescent="0.2">
      <c r="A415" s="166"/>
      <c r="B415" s="204" t="e">
        <f>VLOOKUP(A415,Adr!A:B,2,FALSE)</f>
        <v>#N/A</v>
      </c>
      <c r="C415" s="197"/>
      <c r="D415" s="292"/>
      <c r="E415" s="173"/>
      <c r="F415" s="166"/>
      <c r="G415" s="169"/>
      <c r="H415" s="169"/>
      <c r="I415" s="192" t="str">
        <f t="shared" ref="I415:I478" si="40">A415&amp;F415</f>
        <v/>
      </c>
      <c r="J415" s="167" t="str">
        <f t="shared" ref="J415:J478" si="41">A415&amp;G415</f>
        <v/>
      </c>
      <c r="K415" s="5"/>
      <c r="L415" s="167" t="str">
        <f t="shared" ref="L415:L478" si="42">A415&amp;G415&amp;H415</f>
        <v/>
      </c>
      <c r="M415" s="5" t="e">
        <f t="shared" si="38"/>
        <v>#N/A</v>
      </c>
      <c r="N415" s="3" t="str">
        <f t="shared" si="39"/>
        <v/>
      </c>
    </row>
    <row r="416" spans="1:14" x14ac:dyDescent="0.2">
      <c r="A416" s="166"/>
      <c r="B416" s="204" t="e">
        <f>VLOOKUP(A416,Adr!A:B,2,FALSE)</f>
        <v>#N/A</v>
      </c>
      <c r="C416" s="185"/>
      <c r="D416" s="289"/>
      <c r="E416" s="173"/>
      <c r="F416" s="166"/>
      <c r="G416" s="169"/>
      <c r="H416" s="169"/>
      <c r="I416" s="192" t="str">
        <f t="shared" si="40"/>
        <v/>
      </c>
      <c r="J416" s="167" t="str">
        <f t="shared" si="41"/>
        <v/>
      </c>
      <c r="K416" s="5"/>
      <c r="L416" s="167" t="str">
        <f t="shared" si="42"/>
        <v/>
      </c>
      <c r="M416" s="5" t="e">
        <f t="shared" si="38"/>
        <v>#N/A</v>
      </c>
      <c r="N416" s="3" t="str">
        <f t="shared" si="39"/>
        <v/>
      </c>
    </row>
    <row r="417" spans="1:14" x14ac:dyDescent="0.2">
      <c r="A417" s="198"/>
      <c r="B417" s="204" t="e">
        <f>VLOOKUP(A417,Adr!A:B,2,FALSE)</f>
        <v>#N/A</v>
      </c>
      <c r="C417" s="169"/>
      <c r="D417" s="290"/>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202"/>
      <c r="B418" s="204" t="e">
        <f>VLOOKUP(A418,Adr!A:B,2,FALSE)</f>
        <v>#N/A</v>
      </c>
      <c r="C418" s="185"/>
      <c r="D418" s="291"/>
      <c r="E418" s="173"/>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182"/>
      <c r="B419" s="204" t="e">
        <f>VLOOKUP(A419,Adr!A:B,2,FALSE)</f>
        <v>#N/A</v>
      </c>
      <c r="C419" s="185"/>
      <c r="D419" s="289"/>
      <c r="E419" s="230"/>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18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202"/>
      <c r="B421" s="204" t="e">
        <f>VLOOKUP(A421,Adr!A:B,2,FALSE)</f>
        <v>#N/A</v>
      </c>
      <c r="C421" s="185"/>
      <c r="D421" s="289"/>
      <c r="E421" s="230"/>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69"/>
      <c r="D422" s="290"/>
      <c r="E422" s="173"/>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202"/>
      <c r="B423" s="204" t="e">
        <f>VLOOKUP(A423,Adr!A:B,2,FALSE)</f>
        <v>#N/A</v>
      </c>
      <c r="C423" s="197"/>
      <c r="D423" s="292"/>
      <c r="E423" s="173"/>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166"/>
      <c r="B424" s="204" t="e">
        <f>VLOOKUP(A424,Adr!A:B,2,FALSE)</f>
        <v>#N/A</v>
      </c>
      <c r="C424" s="196"/>
      <c r="D424" s="291"/>
      <c r="E424" s="230"/>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202"/>
      <c r="B425" s="204" t="e">
        <f>VLOOKUP(A425,Adr!A:B,2,FALSE)</f>
        <v>#N/A</v>
      </c>
      <c r="C425" s="196"/>
      <c r="D425" s="291"/>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198"/>
      <c r="B426" s="204" t="e">
        <f>VLOOKUP(A426,Adr!A:B,2,FALSE)</f>
        <v>#N/A</v>
      </c>
      <c r="C426" s="185"/>
      <c r="D426" s="289"/>
      <c r="E426" s="230"/>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66"/>
      <c r="B427" s="204" t="e">
        <f>VLOOKUP(A427,Adr!A:B,2,FALSE)</f>
        <v>#N/A</v>
      </c>
      <c r="C427" s="196"/>
      <c r="D427" s="291"/>
      <c r="E427" s="173"/>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98"/>
      <c r="B428" s="204" t="e">
        <f>VLOOKUP(A428,Adr!A:B,2,FALSE)</f>
        <v>#N/A</v>
      </c>
      <c r="C428" s="185"/>
      <c r="D428" s="289"/>
      <c r="E428" s="230"/>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66"/>
      <c r="B429" s="204" t="e">
        <f>VLOOKUP(A429,Adr!A:B,2,FALSE)</f>
        <v>#N/A</v>
      </c>
      <c r="C429" s="197"/>
      <c r="D429" s="292"/>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98"/>
      <c r="B430" s="204" t="e">
        <f>VLOOKUP(A430,Adr!A:B,2,FALSE)</f>
        <v>#N/A</v>
      </c>
      <c r="C430" s="185"/>
      <c r="D430" s="289"/>
      <c r="E430" s="230"/>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66"/>
      <c r="B431" s="204" t="e">
        <f>VLOOKUP(A431,Adr!A:B,2,FALSE)</f>
        <v>#N/A</v>
      </c>
      <c r="C431" s="197"/>
      <c r="D431" s="292"/>
      <c r="E431" s="173"/>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98"/>
      <c r="B432" s="204" t="e">
        <f>VLOOKUP(A432,Adr!A:B,2,FALSE)</f>
        <v>#N/A</v>
      </c>
      <c r="C432" s="185"/>
      <c r="D432" s="289"/>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66"/>
      <c r="B433" s="204" t="e">
        <f>VLOOKUP(A433,Adr!A:B,2,FALSE)</f>
        <v>#N/A</v>
      </c>
      <c r="C433" s="197"/>
      <c r="D433" s="292"/>
      <c r="E433" s="173"/>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66"/>
      <c r="B434" s="204" t="e">
        <f>VLOOKUP(A434,Adr!A:B,2,FALSE)</f>
        <v>#N/A</v>
      </c>
      <c r="C434" s="197"/>
      <c r="D434" s="292"/>
      <c r="E434" s="230"/>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98"/>
      <c r="B435" s="204" t="e">
        <f>VLOOKUP(A435,Adr!A:B,2,FALSE)</f>
        <v>#N/A</v>
      </c>
      <c r="C435" s="185"/>
      <c r="D435" s="289"/>
      <c r="E435" s="230"/>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98"/>
      <c r="B436" s="204" t="e">
        <f>VLOOKUP(A436,Adr!A:B,2,FALSE)</f>
        <v>#N/A</v>
      </c>
      <c r="C436" s="185"/>
      <c r="D436" s="289"/>
      <c r="E436" s="173"/>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66"/>
      <c r="B437" s="204" t="e">
        <f>VLOOKUP(A437,Adr!A:B,2,FALSE)</f>
        <v>#N/A</v>
      </c>
      <c r="C437" s="196"/>
      <c r="D437" s="291"/>
      <c r="E437" s="173"/>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98"/>
      <c r="B438" s="204" t="e">
        <f>VLOOKUP(A438,Adr!A:B,2,FALSE)</f>
        <v>#N/A</v>
      </c>
      <c r="C438" s="185"/>
      <c r="D438" s="289"/>
      <c r="E438" s="230"/>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66"/>
      <c r="B439" s="204" t="e">
        <f>VLOOKUP(A439,Adr!A:B,2,FALSE)</f>
        <v>#N/A</v>
      </c>
      <c r="C439" s="196"/>
      <c r="D439" s="291"/>
      <c r="E439" s="230"/>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82"/>
      <c r="B440" s="204" t="e">
        <f>VLOOKUP(A440,Adr!A:B,2,FALSE)</f>
        <v>#N/A</v>
      </c>
      <c r="C440" s="185"/>
      <c r="D440" s="289"/>
      <c r="E440" s="173"/>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98"/>
      <c r="B441" s="204" t="e">
        <f>VLOOKUP(A441,Adr!A:B,2,FALSE)</f>
        <v>#N/A</v>
      </c>
      <c r="C441" s="185"/>
      <c r="D441" s="291"/>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66"/>
      <c r="B442" s="204" t="e">
        <f>VLOOKUP(A442,Adr!A:B,2,FALSE)</f>
        <v>#N/A</v>
      </c>
      <c r="C442" s="196"/>
      <c r="D442" s="289"/>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7"/>
      <c r="D443" s="292"/>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66"/>
      <c r="B444" s="204" t="e">
        <f>VLOOKUP(A444,Adr!A:B,2,FALSE)</f>
        <v>#N/A</v>
      </c>
      <c r="C444" s="196"/>
      <c r="D444" s="291"/>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98"/>
      <c r="B445" s="204" t="e">
        <f>VLOOKUP(A445,Adr!A:B,2,FALSE)</f>
        <v>#N/A</v>
      </c>
      <c r="C445" s="185"/>
      <c r="D445" s="289"/>
      <c r="E445" s="173"/>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66"/>
      <c r="B446" s="204" t="e">
        <f>VLOOKUP(A446,Adr!A:B,2,FALSE)</f>
        <v>#N/A</v>
      </c>
      <c r="C446" s="196"/>
      <c r="D446" s="291"/>
      <c r="E446" s="230"/>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85"/>
      <c r="D447" s="289"/>
      <c r="E447" s="173"/>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9"/>
      <c r="E448" s="230"/>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66"/>
      <c r="B449" s="204" t="e">
        <f>VLOOKUP(A449,Adr!A:B,2,FALSE)</f>
        <v>#N/A</v>
      </c>
      <c r="C449" s="185"/>
      <c r="D449" s="289"/>
      <c r="E449" s="173"/>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82"/>
      <c r="B450" s="204" t="e">
        <f>VLOOKUP(A450,Adr!A:B,2,FALSE)</f>
        <v>#N/A</v>
      </c>
      <c r="C450" s="185"/>
      <c r="D450" s="289"/>
      <c r="E450" s="230"/>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166"/>
      <c r="B451" s="204" t="e">
        <f>VLOOKUP(A451,Adr!A:B,2,FALSE)</f>
        <v>#N/A</v>
      </c>
      <c r="C451" s="197"/>
      <c r="D451" s="292"/>
      <c r="E451" s="173"/>
      <c r="F451" s="166"/>
      <c r="G451" s="169"/>
      <c r="H451" s="169"/>
      <c r="I451" s="192" t="str">
        <f t="shared" si="40"/>
        <v/>
      </c>
      <c r="J451" s="167" t="str">
        <f t="shared" si="41"/>
        <v/>
      </c>
      <c r="K451" s="5"/>
      <c r="L451" s="167" t="str">
        <f t="shared" si="42"/>
        <v/>
      </c>
      <c r="M451" s="5" t="e">
        <f t="shared" si="38"/>
        <v>#N/A</v>
      </c>
      <c r="N451" s="3" t="str">
        <f t="shared" si="39"/>
        <v/>
      </c>
    </row>
    <row r="452" spans="1:14" x14ac:dyDescent="0.2">
      <c r="A452" s="202"/>
      <c r="B452" s="204" t="e">
        <f>VLOOKUP(A452,Adr!A:B,2,FALSE)</f>
        <v>#N/A</v>
      </c>
      <c r="C452" s="185"/>
      <c r="D452" s="289"/>
      <c r="E452" s="230"/>
      <c r="F452" s="166"/>
      <c r="G452" s="169"/>
      <c r="H452" s="169"/>
      <c r="I452" s="192" t="str">
        <f t="shared" si="40"/>
        <v/>
      </c>
      <c r="J452" s="167" t="str">
        <f t="shared" si="41"/>
        <v/>
      </c>
      <c r="K452" s="5"/>
      <c r="L452" s="167" t="str">
        <f t="shared" si="42"/>
        <v/>
      </c>
      <c r="M452" s="5" t="e">
        <f t="shared" si="38"/>
        <v>#N/A</v>
      </c>
    </row>
    <row r="453" spans="1:14" x14ac:dyDescent="0.2">
      <c r="A453" s="202"/>
      <c r="B453" s="204" t="e">
        <f>VLOOKUP(A453,Adr!A:B,2,FALSE)</f>
        <v>#N/A</v>
      </c>
      <c r="C453" s="185"/>
      <c r="D453" s="289"/>
      <c r="E453" s="173"/>
      <c r="F453" s="166"/>
      <c r="G453" s="169"/>
      <c r="H453" s="169"/>
      <c r="I453" s="192" t="str">
        <f t="shared" si="40"/>
        <v/>
      </c>
      <c r="J453" s="167" t="str">
        <f t="shared" si="41"/>
        <v/>
      </c>
      <c r="K453" s="5"/>
      <c r="L453" s="167" t="str">
        <f t="shared" si="42"/>
        <v/>
      </c>
      <c r="M453" s="5" t="e">
        <f t="shared" si="38"/>
        <v>#N/A</v>
      </c>
      <c r="N453" s="3" t="str">
        <f t="shared" ref="N453:N516" si="43">+I453&amp;H453</f>
        <v/>
      </c>
    </row>
    <row r="454" spans="1:14" x14ac:dyDescent="0.2">
      <c r="A454" s="166"/>
      <c r="B454" s="204" t="e">
        <f>VLOOKUP(A454,Adr!A:B,2,FALSE)</f>
        <v>#N/A</v>
      </c>
      <c r="C454" s="196"/>
      <c r="D454" s="291"/>
      <c r="E454" s="230"/>
      <c r="F454" s="166"/>
      <c r="G454" s="169"/>
      <c r="H454" s="169"/>
      <c r="I454" s="192" t="str">
        <f t="shared" si="40"/>
        <v/>
      </c>
      <c r="J454" s="167" t="str">
        <f t="shared" si="41"/>
        <v/>
      </c>
      <c r="K454" s="5"/>
      <c r="L454" s="167" t="str">
        <f t="shared" si="42"/>
        <v/>
      </c>
      <c r="M454" s="5" t="e">
        <f t="shared" si="38"/>
        <v>#N/A</v>
      </c>
      <c r="N454" s="3" t="str">
        <f t="shared" si="43"/>
        <v/>
      </c>
    </row>
    <row r="455" spans="1:14" x14ac:dyDescent="0.2">
      <c r="A455" s="166"/>
      <c r="B455" s="204" t="e">
        <f>VLOOKUP(A455,Adr!A:B,2,FALSE)</f>
        <v>#N/A</v>
      </c>
      <c r="C455" s="196"/>
      <c r="D455" s="291"/>
      <c r="E455" s="173"/>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82"/>
      <c r="B456" s="204" t="e">
        <f>VLOOKUP(A456,Adr!A:B,2,FALSE)</f>
        <v>#N/A</v>
      </c>
      <c r="C456" s="185"/>
      <c r="D456" s="289"/>
      <c r="E456" s="230"/>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66"/>
      <c r="B457" s="204" t="e">
        <f>VLOOKUP(A457,Adr!A:B,2,FALSE)</f>
        <v>#N/A</v>
      </c>
      <c r="C457" s="196"/>
      <c r="D457" s="291"/>
      <c r="E457" s="173"/>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96"/>
      <c r="D458" s="291"/>
      <c r="E458" s="230"/>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85"/>
      <c r="D459" s="289"/>
      <c r="E459" s="173"/>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66"/>
      <c r="B460" s="204" t="e">
        <f>VLOOKUP(A460,Adr!A:B,2,FALSE)</f>
        <v>#N/A</v>
      </c>
      <c r="C460" s="185"/>
      <c r="D460" s="289"/>
      <c r="E460" s="230"/>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98"/>
      <c r="B461" s="204" t="e">
        <f>VLOOKUP(A461,Adr!A:B,2,FALSE)</f>
        <v>#N/A</v>
      </c>
      <c r="C461" s="185"/>
      <c r="D461" s="289"/>
      <c r="E461" s="173"/>
      <c r="F461" s="166"/>
      <c r="G461" s="169"/>
      <c r="H461" s="169"/>
      <c r="I461" s="192" t="str">
        <f t="shared" si="40"/>
        <v/>
      </c>
      <c r="J461" s="167" t="str">
        <f t="shared" si="41"/>
        <v/>
      </c>
      <c r="K461" s="5"/>
      <c r="L461" s="167" t="str">
        <f t="shared" si="42"/>
        <v/>
      </c>
      <c r="M461" s="5" t="e">
        <f t="shared" si="38"/>
        <v>#N/A</v>
      </c>
      <c r="N461" s="3" t="str">
        <f t="shared" si="43"/>
        <v/>
      </c>
    </row>
    <row r="462" spans="1:14" x14ac:dyDescent="0.2">
      <c r="A462" s="166"/>
      <c r="B462" s="204" t="e">
        <f>VLOOKUP(A462,Adr!A:B,2,FALSE)</f>
        <v>#N/A</v>
      </c>
      <c r="C462" s="197"/>
      <c r="D462" s="292"/>
      <c r="E462" s="230"/>
      <c r="F462" s="166"/>
      <c r="G462" s="169"/>
      <c r="H462" s="169"/>
      <c r="I462" s="192" t="str">
        <f t="shared" si="40"/>
        <v/>
      </c>
      <c r="J462" s="167" t="str">
        <f t="shared" si="41"/>
        <v/>
      </c>
      <c r="K462" s="5"/>
      <c r="L462" s="167" t="str">
        <f t="shared" si="42"/>
        <v/>
      </c>
      <c r="M462" s="5" t="e">
        <f t="shared" ref="M462:M525" si="44">B462&amp;F462&amp;H462&amp;C462</f>
        <v>#N/A</v>
      </c>
      <c r="N462" s="3" t="str">
        <f t="shared" si="43"/>
        <v/>
      </c>
    </row>
    <row r="463" spans="1:14" x14ac:dyDescent="0.2">
      <c r="A463" s="198"/>
      <c r="B463" s="204" t="e">
        <f>VLOOKUP(A463,Adr!A:B,2,FALSE)</f>
        <v>#N/A</v>
      </c>
      <c r="C463" s="196"/>
      <c r="D463" s="291"/>
      <c r="E463" s="230"/>
      <c r="F463" s="166"/>
      <c r="G463" s="169"/>
      <c r="H463" s="169"/>
      <c r="I463" s="192" t="str">
        <f t="shared" si="40"/>
        <v/>
      </c>
      <c r="J463" s="167" t="str">
        <f t="shared" si="41"/>
        <v/>
      </c>
      <c r="K463" s="5"/>
      <c r="L463" s="167" t="str">
        <f t="shared" si="42"/>
        <v/>
      </c>
      <c r="M463" s="5" t="e">
        <f t="shared" si="44"/>
        <v>#N/A</v>
      </c>
      <c r="N463" s="3" t="str">
        <f t="shared" si="43"/>
        <v/>
      </c>
    </row>
    <row r="464" spans="1:14" x14ac:dyDescent="0.2">
      <c r="A464" s="198"/>
      <c r="B464" s="204" t="e">
        <f>VLOOKUP(A464,Adr!A:B,2,FALSE)</f>
        <v>#N/A</v>
      </c>
      <c r="C464" s="169"/>
      <c r="D464" s="290"/>
      <c r="E464" s="173"/>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96"/>
      <c r="D465" s="291"/>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98"/>
      <c r="B466" s="204" t="e">
        <f>VLOOKUP(A466,Adr!A:B,2,FALSE)</f>
        <v>#N/A</v>
      </c>
      <c r="C466" s="185"/>
      <c r="D466" s="289"/>
      <c r="E466" s="173"/>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166"/>
      <c r="B467" s="204" t="e">
        <f>VLOOKUP(A467,Adr!A:B,2,FALSE)</f>
        <v>#N/A</v>
      </c>
      <c r="C467" s="185"/>
      <c r="D467" s="289"/>
      <c r="E467" s="230"/>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202"/>
      <c r="B468" s="204" t="e">
        <f>VLOOKUP(A468,Adr!A:B,2,FALSE)</f>
        <v>#N/A</v>
      </c>
      <c r="C468" s="185"/>
      <c r="D468" s="289"/>
      <c r="E468" s="173"/>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166"/>
      <c r="B469" s="204" t="e">
        <f>VLOOKUP(A469,Adr!A:B,2,FALSE)</f>
        <v>#N/A</v>
      </c>
      <c r="C469" s="196"/>
      <c r="D469" s="291"/>
      <c r="E469" s="230"/>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202"/>
      <c r="B470" s="204" t="e">
        <f>VLOOKUP(A470,Adr!A:B,2,FALSE)</f>
        <v>#N/A</v>
      </c>
      <c r="C470" s="196"/>
      <c r="D470" s="289"/>
      <c r="E470" s="173"/>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166"/>
      <c r="B471" s="204" t="e">
        <f>VLOOKUP(A471,Adr!A:B,2,FALSE)</f>
        <v>#N/A</v>
      </c>
      <c r="C471" s="197"/>
      <c r="D471" s="292"/>
      <c r="E471" s="230"/>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82"/>
      <c r="B472" s="204" t="e">
        <f>VLOOKUP(A472,Adr!A:B,2,FALSE)</f>
        <v>#N/A</v>
      </c>
      <c r="C472" s="185"/>
      <c r="D472" s="291"/>
      <c r="E472" s="173"/>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82"/>
      <c r="B473" s="204" t="e">
        <f>VLOOKUP(A473,Adr!A:B,2,FALSE)</f>
        <v>#N/A</v>
      </c>
      <c r="C473" s="185"/>
      <c r="D473" s="291"/>
      <c r="E473" s="230"/>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98"/>
      <c r="B474" s="204" t="e">
        <f>VLOOKUP(A474,Adr!A:B,2,FALSE)</f>
        <v>#N/A</v>
      </c>
      <c r="C474" s="185"/>
      <c r="D474" s="289"/>
      <c r="E474" s="230"/>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66"/>
      <c r="B475" s="204" t="e">
        <f>VLOOKUP(A475,Adr!A:B,2,FALSE)</f>
        <v>#N/A</v>
      </c>
      <c r="C475" s="185"/>
      <c r="D475" s="289"/>
      <c r="E475" s="173"/>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82"/>
      <c r="B476" s="204" t="e">
        <f>VLOOKUP(A476,Adr!A:B,2,FALSE)</f>
        <v>#N/A</v>
      </c>
      <c r="C476" s="185"/>
      <c r="D476" s="289"/>
      <c r="E476" s="230"/>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66"/>
      <c r="B477" s="204" t="e">
        <f>VLOOKUP(A477,Adr!A:B,2,FALSE)</f>
        <v>#N/A</v>
      </c>
      <c r="C477" s="185"/>
      <c r="D477" s="289"/>
      <c r="E477" s="173"/>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9"/>
      <c r="E478" s="230"/>
      <c r="F478" s="166"/>
      <c r="G478" s="169"/>
      <c r="H478" s="169"/>
      <c r="I478" s="192" t="str">
        <f t="shared" si="40"/>
        <v/>
      </c>
      <c r="J478" s="167" t="str">
        <f t="shared" si="41"/>
        <v/>
      </c>
      <c r="K478" s="5"/>
      <c r="L478" s="167" t="str">
        <f t="shared" si="42"/>
        <v/>
      </c>
      <c r="M478" s="5" t="e">
        <f t="shared" si="44"/>
        <v>#N/A</v>
      </c>
      <c r="N478" s="3" t="str">
        <f t="shared" si="43"/>
        <v/>
      </c>
    </row>
    <row r="479" spans="1:14" x14ac:dyDescent="0.2">
      <c r="A479" s="166"/>
      <c r="B479" s="204" t="e">
        <f>VLOOKUP(A479,Adr!A:B,2,FALSE)</f>
        <v>#N/A</v>
      </c>
      <c r="C479" s="185"/>
      <c r="D479" s="289"/>
      <c r="E479" s="173"/>
      <c r="F479" s="166"/>
      <c r="G479" s="169"/>
      <c r="H479" s="169"/>
      <c r="I479" s="192" t="str">
        <f t="shared" ref="I479:I542" si="45">A479&amp;F479</f>
        <v/>
      </c>
      <c r="J479" s="167" t="str">
        <f t="shared" ref="J479:J508" si="46">A479&amp;G479</f>
        <v/>
      </c>
      <c r="K479" s="5"/>
      <c r="L479" s="167" t="str">
        <f t="shared" ref="L479:L542" si="47">A479&amp;G479&amp;H479</f>
        <v/>
      </c>
      <c r="M479" s="5" t="e">
        <f t="shared" si="44"/>
        <v>#N/A</v>
      </c>
      <c r="N479" s="3" t="str">
        <f t="shared" si="43"/>
        <v/>
      </c>
    </row>
    <row r="480" spans="1:14" x14ac:dyDescent="0.2">
      <c r="A480" s="166"/>
      <c r="B480" s="204" t="e">
        <f>VLOOKUP(A480,Adr!A:B,2,FALSE)</f>
        <v>#N/A</v>
      </c>
      <c r="C480" s="185"/>
      <c r="D480" s="289"/>
      <c r="E480" s="230"/>
      <c r="F480" s="166"/>
      <c r="G480" s="169"/>
      <c r="H480" s="169"/>
      <c r="I480" s="192" t="str">
        <f t="shared" si="45"/>
        <v/>
      </c>
      <c r="J480" s="167" t="str">
        <f t="shared" si="46"/>
        <v/>
      </c>
      <c r="K480" s="5"/>
      <c r="L480" s="167" t="str">
        <f t="shared" si="47"/>
        <v/>
      </c>
      <c r="M480" s="5" t="e">
        <f t="shared" si="44"/>
        <v>#N/A</v>
      </c>
      <c r="N480" s="3" t="str">
        <f t="shared" si="43"/>
        <v/>
      </c>
    </row>
    <row r="481" spans="1:14" x14ac:dyDescent="0.2">
      <c r="A481" s="198"/>
      <c r="B481" s="204" t="e">
        <f>VLOOKUP(A481,Adr!A:B,2,FALSE)</f>
        <v>#N/A</v>
      </c>
      <c r="C481" s="169"/>
      <c r="D481" s="290"/>
      <c r="E481" s="173"/>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198"/>
      <c r="B482" s="204" t="e">
        <f>VLOOKUP(A482,Adr!A:B,2,FALSE)</f>
        <v>#N/A</v>
      </c>
      <c r="C482" s="185"/>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202"/>
      <c r="B483" s="204" t="e">
        <f>VLOOKUP(A483,Adr!A:B,2,FALSE)</f>
        <v>#N/A</v>
      </c>
      <c r="C483" s="196"/>
      <c r="D483" s="289"/>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166"/>
      <c r="B484" s="204" t="e">
        <f>VLOOKUP(A484,Adr!A:B,2,FALSE)</f>
        <v>#N/A</v>
      </c>
      <c r="C484" s="185"/>
      <c r="D484" s="291"/>
      <c r="E484" s="173"/>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96"/>
      <c r="D485" s="289"/>
      <c r="E485" s="230"/>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85"/>
      <c r="D486" s="289"/>
      <c r="E486" s="230"/>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69"/>
      <c r="D487" s="290"/>
      <c r="E487" s="173"/>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66"/>
      <c r="B488" s="204" t="e">
        <f>VLOOKUP(A488,Adr!A:B,2,FALSE)</f>
        <v>#N/A</v>
      </c>
      <c r="C488" s="185"/>
      <c r="D488" s="289"/>
      <c r="E488" s="230"/>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98"/>
      <c r="B489" s="204" t="e">
        <f>VLOOKUP(A489,Adr!A:B,2,FALSE)</f>
        <v>#N/A</v>
      </c>
      <c r="C489" s="169"/>
      <c r="D489" s="290"/>
      <c r="E489" s="173"/>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66"/>
      <c r="B490" s="204" t="e">
        <f>VLOOKUP(A490,Adr!A:B,2,FALSE)</f>
        <v>#N/A</v>
      </c>
      <c r="C490" s="185"/>
      <c r="D490" s="289"/>
      <c r="E490" s="173"/>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166"/>
      <c r="B491" s="204" t="e">
        <f>VLOOKUP(A491,Adr!A:B,2,FALSE)</f>
        <v>#N/A</v>
      </c>
      <c r="C491" s="196"/>
      <c r="D491" s="291"/>
      <c r="E491" s="230"/>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202"/>
      <c r="B492" s="204" t="e">
        <f>VLOOKUP(A492,Adr!A:B,2,FALSE)</f>
        <v>#N/A</v>
      </c>
      <c r="C492" s="169"/>
      <c r="D492" s="290"/>
      <c r="E492" s="173"/>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202"/>
      <c r="B493" s="204" t="e">
        <f>VLOOKUP(A493,Adr!A:B,2,FALSE)</f>
        <v>#N/A</v>
      </c>
      <c r="C493" s="169"/>
      <c r="D493" s="290"/>
      <c r="E493" s="173"/>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198"/>
      <c r="B494" s="204" t="e">
        <f>VLOOKUP(A494,Adr!A:B,2,FALSE)</f>
        <v>#N/A</v>
      </c>
      <c r="C494" s="196"/>
      <c r="D494" s="291"/>
      <c r="E494" s="230"/>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202"/>
      <c r="B495" s="204" t="e">
        <f>VLOOKUP(A495,Adr!A:B,2,FALSE)</f>
        <v>#N/A</v>
      </c>
      <c r="C495" s="185"/>
      <c r="D495" s="289"/>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198"/>
      <c r="B496" s="204" t="e">
        <f>VLOOKUP(A496,Adr!A:B,2,FALSE)</f>
        <v>#N/A</v>
      </c>
      <c r="C496" s="169"/>
      <c r="D496" s="290"/>
      <c r="E496" s="230"/>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98"/>
      <c r="B497" s="204" t="e">
        <f>VLOOKUP(A497,Adr!A:B,2,FALSE)</f>
        <v>#N/A</v>
      </c>
      <c r="C497" s="185"/>
      <c r="D497" s="289"/>
      <c r="E497" s="173"/>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78"/>
      <c r="B498" s="204" t="e">
        <f>VLOOKUP(A498,Adr!A:B,2,FALSE)</f>
        <v>#N/A</v>
      </c>
      <c r="C498" s="196"/>
      <c r="D498" s="289"/>
      <c r="E498" s="230"/>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166"/>
      <c r="B499" s="204" t="e">
        <f>VLOOKUP(A499,Adr!A:B,2,FALSE)</f>
        <v>#N/A</v>
      </c>
      <c r="C499" s="196"/>
      <c r="D499" s="291"/>
      <c r="E499" s="173"/>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202"/>
      <c r="B500" s="204" t="e">
        <f>VLOOKUP(A500,Adr!A:B,2,FALSE)</f>
        <v>#N/A</v>
      </c>
      <c r="C500" s="185"/>
      <c r="D500" s="289"/>
      <c r="E500" s="173"/>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202"/>
      <c r="B501" s="204" t="e">
        <f>VLOOKUP(A501,Adr!A:B,2,FALSE)</f>
        <v>#N/A</v>
      </c>
      <c r="C501" s="185"/>
      <c r="D501" s="289"/>
      <c r="E501" s="230"/>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166"/>
      <c r="B502" s="204" t="e">
        <f>VLOOKUP(A502,Adr!A:B,2,FALSE)</f>
        <v>#N/A</v>
      </c>
      <c r="C502" s="196"/>
      <c r="D502" s="291"/>
      <c r="E502" s="173"/>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202"/>
      <c r="B503" s="204" t="e">
        <f>VLOOKUP(A503,Adr!A:B,2,FALSE)</f>
        <v>#N/A</v>
      </c>
      <c r="C503" s="196"/>
      <c r="D503" s="291"/>
      <c r="E503" s="230"/>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202"/>
      <c r="B504" s="204" t="e">
        <f>VLOOKUP(A504,Adr!A:B,2,FALSE)</f>
        <v>#N/A</v>
      </c>
      <c r="C504" s="185"/>
      <c r="D504" s="289"/>
      <c r="E504" s="173"/>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166"/>
      <c r="B505" s="204" t="e">
        <f>VLOOKUP(A505,Adr!A:B,2,FALSE)</f>
        <v>#N/A</v>
      </c>
      <c r="C505" s="196"/>
      <c r="D505" s="291"/>
      <c r="E505" s="230"/>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66"/>
      <c r="B506" s="204" t="e">
        <f>VLOOKUP(A506,Adr!A:B,2,FALSE)</f>
        <v>#N/A</v>
      </c>
      <c r="C506" s="185"/>
      <c r="D506" s="289"/>
      <c r="E506" s="173"/>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98"/>
      <c r="B507" s="204" t="e">
        <f>VLOOKUP(A507,Adr!A:B,2,FALSE)</f>
        <v>#N/A</v>
      </c>
      <c r="C507" s="169"/>
      <c r="D507" s="290"/>
      <c r="E507" s="173"/>
      <c r="F507" s="166"/>
      <c r="G507" s="169"/>
      <c r="H507" s="169"/>
      <c r="I507" s="192" t="str">
        <f t="shared" si="45"/>
        <v/>
      </c>
      <c r="J507" s="167" t="str">
        <f t="shared" si="46"/>
        <v/>
      </c>
      <c r="K507" s="5"/>
      <c r="L507" s="167" t="str">
        <f t="shared" si="47"/>
        <v/>
      </c>
      <c r="M507" s="5" t="e">
        <f t="shared" si="44"/>
        <v>#N/A</v>
      </c>
      <c r="N507" s="3" t="str">
        <f t="shared" si="43"/>
        <v/>
      </c>
    </row>
    <row r="508" spans="1:14" x14ac:dyDescent="0.2">
      <c r="A508" s="166"/>
      <c r="B508" s="204" t="e">
        <f>VLOOKUP(A508,Adr!A:B,2,FALSE)</f>
        <v>#N/A</v>
      </c>
      <c r="C508" s="185"/>
      <c r="D508" s="187"/>
      <c r="E508" s="173"/>
      <c r="F508" s="182"/>
      <c r="G508" s="185"/>
      <c r="H508" s="185"/>
      <c r="I508" s="192" t="str">
        <f t="shared" si="45"/>
        <v/>
      </c>
      <c r="J508" s="167" t="str">
        <f t="shared" si="46"/>
        <v/>
      </c>
      <c r="K508" s="5"/>
      <c r="L508" s="167" t="str">
        <f t="shared" si="47"/>
        <v/>
      </c>
      <c r="M508" s="5" t="e">
        <f t="shared" si="44"/>
        <v>#N/A</v>
      </c>
      <c r="N508" s="3" t="str">
        <f t="shared" si="43"/>
        <v/>
      </c>
    </row>
    <row r="509" spans="1:14" x14ac:dyDescent="0.2">
      <c r="A509" s="182"/>
      <c r="B509" s="204" t="e">
        <f>VLOOKUP(A509,Adr!A:B,2,FALSE)</f>
        <v>#N/A</v>
      </c>
      <c r="C509" s="185"/>
      <c r="D509" s="187"/>
      <c r="E509" s="230"/>
      <c r="F509" s="182"/>
      <c r="G509" s="185"/>
      <c r="H509" s="185"/>
      <c r="I509" s="192" t="str">
        <f t="shared" si="45"/>
        <v/>
      </c>
      <c r="J509" s="167"/>
      <c r="K509" s="5"/>
      <c r="L509" s="167" t="str">
        <f t="shared" si="47"/>
        <v/>
      </c>
      <c r="M509" s="5" t="e">
        <f t="shared" si="44"/>
        <v>#N/A</v>
      </c>
      <c r="N509" s="3" t="str">
        <f t="shared" si="43"/>
        <v/>
      </c>
    </row>
    <row r="510" spans="1:14" x14ac:dyDescent="0.2">
      <c r="A510" s="198"/>
      <c r="B510" s="204" t="e">
        <f>VLOOKUP(A510,Adr!A:B,2,FALSE)</f>
        <v>#N/A</v>
      </c>
      <c r="C510" s="169"/>
      <c r="D510" s="172"/>
      <c r="E510" s="173"/>
      <c r="F510" s="166"/>
      <c r="G510" s="169"/>
      <c r="H510" s="169"/>
      <c r="I510" s="192" t="str">
        <f t="shared" si="45"/>
        <v/>
      </c>
      <c r="J510" s="167"/>
      <c r="K510" s="5"/>
      <c r="L510" s="167" t="str">
        <f t="shared" si="47"/>
        <v/>
      </c>
      <c r="M510" s="5" t="e">
        <f t="shared" si="44"/>
        <v>#N/A</v>
      </c>
      <c r="N510" s="3" t="str">
        <f t="shared" si="43"/>
        <v/>
      </c>
    </row>
    <row r="511" spans="1:14" x14ac:dyDescent="0.2">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x14ac:dyDescent="0.2">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x14ac:dyDescent="0.2">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x14ac:dyDescent="0.2">
      <c r="A516" s="182"/>
      <c r="B516" s="204" t="e">
        <f>VLOOKUP(A516,Adr!A:B,2,FALSE)</f>
        <v>#N/A</v>
      </c>
      <c r="C516" s="185"/>
      <c r="D516" s="187"/>
      <c r="E516" s="230"/>
      <c r="F516" s="182"/>
      <c r="G516" s="185"/>
      <c r="H516" s="185"/>
      <c r="I516" s="192" t="str">
        <f t="shared" si="45"/>
        <v/>
      </c>
      <c r="J516" s="167"/>
      <c r="K516" s="5"/>
      <c r="L516" s="167" t="str">
        <f t="shared" si="47"/>
        <v/>
      </c>
      <c r="M516" s="5" t="e">
        <f t="shared" si="44"/>
        <v>#N/A</v>
      </c>
      <c r="N516" s="3" t="str">
        <f t="shared" si="43"/>
        <v/>
      </c>
    </row>
    <row r="517" spans="1:14" x14ac:dyDescent="0.2">
      <c r="A517" s="198"/>
      <c r="B517" s="204" t="e">
        <f>VLOOKUP(A517,Adr!A:B,2,FALSE)</f>
        <v>#N/A</v>
      </c>
      <c r="C517" s="169"/>
      <c r="D517" s="172"/>
      <c r="E517" s="173"/>
      <c r="F517" s="166"/>
      <c r="G517" s="169"/>
      <c r="H517" s="169"/>
      <c r="I517" s="192" t="str">
        <f t="shared" si="45"/>
        <v/>
      </c>
      <c r="J517" s="167"/>
      <c r="K517" s="5"/>
      <c r="L517" s="167" t="str">
        <f t="shared" si="47"/>
        <v/>
      </c>
      <c r="M517" s="5" t="e">
        <f t="shared" si="44"/>
        <v>#N/A</v>
      </c>
      <c r="N517" s="3" t="str">
        <f t="shared" ref="N517:N580" si="48">+I517&amp;H517</f>
        <v/>
      </c>
    </row>
    <row r="518" spans="1:14" x14ac:dyDescent="0.2">
      <c r="A518" s="166"/>
      <c r="B518" s="204" t="e">
        <f>VLOOKUP(A518,Adr!A:B,2,FALSE)</f>
        <v>#N/A</v>
      </c>
      <c r="C518" s="196"/>
      <c r="D518" s="186"/>
      <c r="E518" s="173"/>
      <c r="F518" s="166"/>
      <c r="G518" s="169"/>
      <c r="H518" s="169"/>
      <c r="I518" s="192" t="str">
        <f t="shared" si="45"/>
        <v/>
      </c>
      <c r="J518" s="167"/>
      <c r="K518" s="5"/>
      <c r="L518" s="167" t="str">
        <f t="shared" si="47"/>
        <v/>
      </c>
      <c r="M518" s="5" t="e">
        <f t="shared" si="44"/>
        <v>#N/A</v>
      </c>
      <c r="N518" s="3" t="str">
        <f t="shared" si="48"/>
        <v/>
      </c>
    </row>
    <row r="519" spans="1:14" x14ac:dyDescent="0.2">
      <c r="A519" s="166"/>
      <c r="B519" s="204" t="e">
        <f>VLOOKUP(A519,Adr!A:B,2,FALSE)</f>
        <v>#N/A</v>
      </c>
      <c r="C519" s="197"/>
      <c r="D519" s="191"/>
      <c r="E519" s="173"/>
      <c r="F519" s="166"/>
      <c r="G519" s="169"/>
      <c r="H519" s="169"/>
      <c r="I519" s="192" t="str">
        <f t="shared" si="45"/>
        <v/>
      </c>
      <c r="J519" s="167"/>
      <c r="K519" s="5"/>
      <c r="L519" s="167" t="str">
        <f t="shared" si="47"/>
        <v/>
      </c>
      <c r="M519" s="5" t="e">
        <f t="shared" si="44"/>
        <v>#N/A</v>
      </c>
      <c r="N519" s="3" t="str">
        <f t="shared" si="48"/>
        <v/>
      </c>
    </row>
    <row r="520" spans="1:14" x14ac:dyDescent="0.2">
      <c r="A520" s="198"/>
      <c r="B520" s="204" t="e">
        <f>VLOOKUP(A520,Adr!A:B,2,FALSE)</f>
        <v>#N/A</v>
      </c>
      <c r="C520" s="169"/>
      <c r="D520" s="172"/>
      <c r="E520" s="173"/>
      <c r="F520" s="166"/>
      <c r="G520" s="169"/>
      <c r="H520" s="169"/>
      <c r="I520" s="192" t="str">
        <f t="shared" si="45"/>
        <v/>
      </c>
      <c r="J520" s="167"/>
      <c r="K520" s="5"/>
      <c r="L520" s="167" t="str">
        <f t="shared" si="47"/>
        <v/>
      </c>
      <c r="M520" s="5" t="e">
        <f t="shared" si="44"/>
        <v>#N/A</v>
      </c>
      <c r="N520" s="3" t="str">
        <f t="shared" si="48"/>
        <v/>
      </c>
    </row>
    <row r="521" spans="1:14" x14ac:dyDescent="0.2">
      <c r="A521" s="166"/>
      <c r="B521" s="204" t="e">
        <f>VLOOKUP(A521,Adr!A:B,2,FALSE)</f>
        <v>#N/A</v>
      </c>
      <c r="C521" s="197"/>
      <c r="D521" s="191"/>
      <c r="E521" s="173"/>
      <c r="F521" s="166"/>
      <c r="G521" s="169"/>
      <c r="H521" s="169"/>
      <c r="I521" s="192" t="str">
        <f t="shared" si="45"/>
        <v/>
      </c>
      <c r="J521" s="167"/>
      <c r="K521" s="5"/>
      <c r="L521" s="167" t="str">
        <f t="shared" si="47"/>
        <v/>
      </c>
      <c r="M521" s="5" t="e">
        <f t="shared" si="44"/>
        <v>#N/A</v>
      </c>
      <c r="N521" s="3" t="str">
        <f t="shared" si="48"/>
        <v/>
      </c>
    </row>
    <row r="522" spans="1:14" x14ac:dyDescent="0.2">
      <c r="A522" s="166"/>
      <c r="B522" s="204" t="e">
        <f>VLOOKUP(A522,Adr!A:B,2,FALSE)</f>
        <v>#N/A</v>
      </c>
      <c r="C522" s="197"/>
      <c r="D522" s="187"/>
      <c r="E522" s="173"/>
      <c r="F522" s="166"/>
      <c r="G522" s="169"/>
      <c r="H522" s="169"/>
      <c r="I522" s="192" t="str">
        <f t="shared" si="45"/>
        <v/>
      </c>
      <c r="J522" s="167"/>
      <c r="K522" s="5"/>
      <c r="L522" s="167" t="str">
        <f t="shared" si="47"/>
        <v/>
      </c>
      <c r="M522" s="5" t="e">
        <f t="shared" si="44"/>
        <v>#N/A</v>
      </c>
      <c r="N522" s="3" t="str">
        <f t="shared" si="48"/>
        <v/>
      </c>
    </row>
    <row r="523" spans="1:14" x14ac:dyDescent="0.2">
      <c r="A523" s="198"/>
      <c r="B523" s="204" t="e">
        <f>VLOOKUP(A523,Adr!A:B,2,FALSE)</f>
        <v>#N/A</v>
      </c>
      <c r="C523" s="169"/>
      <c r="D523" s="172"/>
      <c r="E523" s="173"/>
      <c r="F523" s="166"/>
      <c r="G523" s="169"/>
      <c r="H523" s="169"/>
      <c r="I523" s="192" t="str">
        <f t="shared" si="45"/>
        <v/>
      </c>
      <c r="J523" s="167"/>
      <c r="K523" s="5"/>
      <c r="L523" s="167" t="str">
        <f t="shared" si="47"/>
        <v/>
      </c>
      <c r="M523" s="5" t="e">
        <f t="shared" si="44"/>
        <v>#N/A</v>
      </c>
      <c r="N523" s="3" t="str">
        <f t="shared" si="48"/>
        <v/>
      </c>
    </row>
    <row r="524" spans="1:14" x14ac:dyDescent="0.2">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ref="M526:M589" si="49">B526&amp;F526&amp;H526&amp;C526</f>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x14ac:dyDescent="0.2">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x14ac:dyDescent="0.2">
      <c r="A529" s="198"/>
      <c r="B529" s="204" t="e">
        <f>VLOOKUP(A529,Adr!A:B,2,FALSE)</f>
        <v>#N/A</v>
      </c>
      <c r="C529" s="169"/>
      <c r="D529" s="172"/>
      <c r="E529" s="173"/>
      <c r="F529" s="166"/>
      <c r="G529" s="169"/>
      <c r="H529" s="169"/>
      <c r="I529" s="192" t="str">
        <f t="shared" si="45"/>
        <v/>
      </c>
      <c r="J529" s="167"/>
      <c r="K529" s="5"/>
      <c r="L529" s="167" t="str">
        <f t="shared" si="47"/>
        <v/>
      </c>
      <c r="M529" s="5" t="e">
        <f t="shared" si="49"/>
        <v>#N/A</v>
      </c>
      <c r="N529" s="3" t="str">
        <f t="shared" si="48"/>
        <v/>
      </c>
    </row>
    <row r="530" spans="1:14" x14ac:dyDescent="0.2">
      <c r="A530" s="182"/>
      <c r="B530" s="204" t="e">
        <f>VLOOKUP(A530,Adr!A:B,2,FALSE)</f>
        <v>#N/A</v>
      </c>
      <c r="C530" s="185"/>
      <c r="D530" s="187"/>
      <c r="E530" s="230"/>
      <c r="F530" s="182"/>
      <c r="G530" s="185"/>
      <c r="H530" s="185"/>
      <c r="I530" s="192" t="str">
        <f t="shared" si="45"/>
        <v/>
      </c>
      <c r="J530" s="167"/>
      <c r="K530" s="5"/>
      <c r="L530" s="167" t="str">
        <f t="shared" si="47"/>
        <v/>
      </c>
      <c r="M530" s="5" t="e">
        <f t="shared" si="49"/>
        <v>#N/A</v>
      </c>
      <c r="N530" s="3" t="str">
        <f t="shared" si="48"/>
        <v/>
      </c>
    </row>
    <row r="531" spans="1:14" x14ac:dyDescent="0.2">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6"/>
      <c r="D533" s="187"/>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0"/>
      <c r="D534" s="172"/>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6"/>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85"/>
      <c r="D540" s="187"/>
      <c r="E540" s="173"/>
      <c r="F540" s="182"/>
      <c r="G540" s="185"/>
      <c r="H540" s="185"/>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97"/>
      <c r="D541" s="191"/>
      <c r="E541" s="173"/>
      <c r="F541" s="182"/>
      <c r="G541" s="185"/>
      <c r="H541" s="185"/>
      <c r="I541" s="192" t="str">
        <f t="shared" si="45"/>
        <v/>
      </c>
      <c r="J541" s="167"/>
      <c r="K541" s="5"/>
      <c r="L541" s="167" t="str">
        <f t="shared" si="47"/>
        <v/>
      </c>
      <c r="M541" s="5" t="e">
        <f t="shared" si="49"/>
        <v>#N/A</v>
      </c>
      <c r="N541" s="3" t="str">
        <f t="shared" si="48"/>
        <v/>
      </c>
    </row>
    <row r="542" spans="1:14" x14ac:dyDescent="0.2">
      <c r="A542" s="166"/>
      <c r="B542" s="204" t="e">
        <f>VLOOKUP(A542,Adr!A:B,2,FALSE)</f>
        <v>#N/A</v>
      </c>
      <c r="C542" s="185"/>
      <c r="D542" s="187"/>
      <c r="E542" s="173"/>
      <c r="F542" s="182"/>
      <c r="G542" s="185"/>
      <c r="H542" s="185"/>
      <c r="I542" s="192" t="str">
        <f t="shared" si="45"/>
        <v/>
      </c>
      <c r="J542" s="167"/>
      <c r="K542" s="5"/>
      <c r="L542" s="167" t="str">
        <f t="shared" si="47"/>
        <v/>
      </c>
      <c r="M542" s="5" t="e">
        <f t="shared" si="49"/>
        <v>#N/A</v>
      </c>
      <c r="N542" s="3" t="str">
        <f t="shared" si="48"/>
        <v/>
      </c>
    </row>
    <row r="543" spans="1:14" x14ac:dyDescent="0.2">
      <c r="A543" s="182"/>
      <c r="B543" s="204" t="e">
        <f>VLOOKUP(A543,Adr!A:B,2,FALSE)</f>
        <v>#N/A</v>
      </c>
      <c r="C543" s="185"/>
      <c r="D543" s="187"/>
      <c r="E543" s="230"/>
      <c r="F543" s="182"/>
      <c r="G543" s="185"/>
      <c r="H543" s="185"/>
      <c r="I543" s="192" t="str">
        <f t="shared" ref="I543:I606" si="50">A543&amp;F543</f>
        <v/>
      </c>
      <c r="J543" s="167"/>
      <c r="K543" s="5"/>
      <c r="L543" s="167" t="str">
        <f t="shared" ref="L543:L606" si="51">A543&amp;G543&amp;H543</f>
        <v/>
      </c>
      <c r="M543" s="5" t="e">
        <f t="shared" si="49"/>
        <v>#N/A</v>
      </c>
      <c r="N543" s="3" t="str">
        <f t="shared" si="48"/>
        <v/>
      </c>
    </row>
    <row r="544" spans="1:14" x14ac:dyDescent="0.2">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49"/>
        <v>#N/A</v>
      </c>
      <c r="N548" s="3" t="str">
        <f t="shared" si="48"/>
        <v/>
      </c>
    </row>
    <row r="549" spans="1:14" x14ac:dyDescent="0.2">
      <c r="A549" s="182"/>
      <c r="B549" s="204" t="e">
        <f>VLOOKUP(A549,Adr!A:B,2,FALSE)</f>
        <v>#N/A</v>
      </c>
      <c r="C549" s="185"/>
      <c r="D549" s="187"/>
      <c r="E549" s="230"/>
      <c r="F549" s="182"/>
      <c r="G549" s="185"/>
      <c r="H549" s="185"/>
      <c r="I549" s="192" t="str">
        <f t="shared" si="50"/>
        <v/>
      </c>
      <c r="J549" s="167"/>
      <c r="K549" s="5"/>
      <c r="L549" s="167" t="str">
        <f t="shared" si="51"/>
        <v/>
      </c>
      <c r="M549" s="5" t="e">
        <f t="shared" si="49"/>
        <v>#N/A</v>
      </c>
      <c r="N549" s="3" t="str">
        <f t="shared" si="48"/>
        <v/>
      </c>
    </row>
    <row r="550" spans="1:14" x14ac:dyDescent="0.2">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x14ac:dyDescent="0.2">
      <c r="A554" s="182"/>
      <c r="B554" s="204" t="e">
        <f>VLOOKUP(A554,Adr!A:B,2,FALSE)</f>
        <v>#N/A</v>
      </c>
      <c r="C554" s="185"/>
      <c r="D554" s="187"/>
      <c r="E554" s="230"/>
      <c r="F554" s="182"/>
      <c r="G554" s="185"/>
      <c r="H554" s="185"/>
      <c r="I554" s="192" t="str">
        <f t="shared" si="50"/>
        <v/>
      </c>
      <c r="J554" s="167"/>
      <c r="K554" s="5"/>
      <c r="L554" s="167" t="str">
        <f t="shared" si="51"/>
        <v/>
      </c>
      <c r="M554" s="5" t="e">
        <f t="shared" si="49"/>
        <v>#N/A</v>
      </c>
      <c r="N554" s="3" t="str">
        <f t="shared" si="48"/>
        <v/>
      </c>
    </row>
    <row r="555" spans="1:14" x14ac:dyDescent="0.2">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0"/>
      <c r="D558" s="187"/>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0"/>
      <c r="D560" s="172"/>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x14ac:dyDescent="0.2">
      <c r="A563" s="182"/>
      <c r="B563" s="204" t="e">
        <f>VLOOKUP(A563,Adr!A:B,2,FALSE)</f>
        <v>#N/A</v>
      </c>
      <c r="C563" s="185"/>
      <c r="D563" s="187"/>
      <c r="E563" s="230"/>
      <c r="F563" s="182"/>
      <c r="G563" s="185"/>
      <c r="H563" s="185"/>
      <c r="I563" s="192" t="str">
        <f t="shared" si="50"/>
        <v/>
      </c>
      <c r="J563" s="167"/>
      <c r="K563" s="5"/>
      <c r="L563" s="167" t="str">
        <f t="shared" si="51"/>
        <v/>
      </c>
      <c r="M563" s="5" t="e">
        <f t="shared" si="49"/>
        <v>#N/A</v>
      </c>
      <c r="N563" s="3" t="str">
        <f t="shared" si="48"/>
        <v/>
      </c>
    </row>
    <row r="564" spans="1:14" x14ac:dyDescent="0.2">
      <c r="A564" s="166"/>
      <c r="B564" s="204" t="e">
        <f>VLOOKUP(A564,Adr!A:B,2,FALSE)</f>
        <v>#N/A</v>
      </c>
      <c r="C564" s="196"/>
      <c r="D564" s="187"/>
      <c r="E564" s="173"/>
      <c r="F564" s="166"/>
      <c r="G564" s="169"/>
      <c r="H564" s="169"/>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6"/>
      <c r="E565" s="173"/>
      <c r="F565" s="166"/>
      <c r="G565" s="169"/>
      <c r="H565" s="169"/>
      <c r="I565" s="192" t="str">
        <f t="shared" si="50"/>
        <v/>
      </c>
      <c r="J565" s="167"/>
      <c r="K565" s="5"/>
      <c r="L565" s="167" t="str">
        <f t="shared" si="51"/>
        <v/>
      </c>
      <c r="M565" s="5" t="e">
        <f t="shared" si="49"/>
        <v>#N/A</v>
      </c>
      <c r="N565" s="3" t="str">
        <f t="shared" si="48"/>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49"/>
        <v>#N/A</v>
      </c>
      <c r="N566" s="3" t="str">
        <f t="shared" si="48"/>
        <v/>
      </c>
    </row>
    <row r="567" spans="1:14" x14ac:dyDescent="0.2">
      <c r="A567" s="198"/>
      <c r="B567" s="204" t="e">
        <f>VLOOKUP(A567,Adr!A:B,2,FALSE)</f>
        <v>#N/A</v>
      </c>
      <c r="C567" s="169"/>
      <c r="D567" s="172"/>
      <c r="E567" s="173"/>
      <c r="F567" s="166"/>
      <c r="G567" s="169"/>
      <c r="H567" s="169"/>
      <c r="I567" s="192" t="str">
        <f t="shared" si="50"/>
        <v/>
      </c>
      <c r="J567" s="167"/>
      <c r="K567" s="5"/>
      <c r="L567" s="167" t="str">
        <f t="shared" si="51"/>
        <v/>
      </c>
      <c r="M567" s="5" t="e">
        <f t="shared" si="49"/>
        <v>#N/A</v>
      </c>
      <c r="N567" s="3" t="str">
        <f t="shared" si="48"/>
        <v/>
      </c>
    </row>
    <row r="568" spans="1:14" x14ac:dyDescent="0.2">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6"/>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0"/>
      <c r="D572" s="172"/>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x14ac:dyDescent="0.2">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x14ac:dyDescent="0.2">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x14ac:dyDescent="0.2">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x14ac:dyDescent="0.2">
      <c r="A577" s="166"/>
      <c r="B577" s="204" t="e">
        <f>VLOOKUP(A577,Adr!A:B,2,FALSE)</f>
        <v>#N/A</v>
      </c>
      <c r="C577" s="196"/>
      <c r="D577" s="187"/>
      <c r="E577" s="173"/>
      <c r="F577" s="166"/>
      <c r="G577" s="169"/>
      <c r="H577" s="169"/>
      <c r="I577" s="192" t="str">
        <f t="shared" si="50"/>
        <v/>
      </c>
      <c r="J577" s="167"/>
      <c r="K577" s="5"/>
      <c r="L577" s="167" t="str">
        <f t="shared" si="51"/>
        <v/>
      </c>
      <c r="M577" s="5" t="e">
        <f t="shared" si="49"/>
        <v>#N/A</v>
      </c>
      <c r="N577" s="3" t="str">
        <f t="shared" si="48"/>
        <v/>
      </c>
    </row>
    <row r="578" spans="1:14" x14ac:dyDescent="0.2">
      <c r="A578" s="202"/>
      <c r="B578" s="204" t="e">
        <f>VLOOKUP(A578,Adr!A:B,2,FALSE)</f>
        <v>#N/A</v>
      </c>
      <c r="C578" s="169"/>
      <c r="D578" s="172"/>
      <c r="E578" s="173"/>
      <c r="F578" s="166"/>
      <c r="G578" s="169"/>
      <c r="H578" s="169"/>
      <c r="I578" s="192" t="str">
        <f t="shared" si="50"/>
        <v/>
      </c>
      <c r="J578" s="167"/>
      <c r="K578" s="5"/>
      <c r="L578" s="167" t="str">
        <f t="shared" si="51"/>
        <v/>
      </c>
      <c r="M578" s="5" t="e">
        <f t="shared" si="49"/>
        <v>#N/A</v>
      </c>
      <c r="N578" s="3" t="str">
        <f t="shared" si="48"/>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49"/>
        <v>#N/A</v>
      </c>
      <c r="N579" s="3" t="str">
        <f t="shared" si="48"/>
        <v/>
      </c>
    </row>
    <row r="580" spans="1:14" x14ac:dyDescent="0.2">
      <c r="A580" s="202"/>
      <c r="B580" s="204" t="e">
        <f>VLOOKUP(A580,Adr!A:B,2,FALSE)</f>
        <v>#N/A</v>
      </c>
      <c r="C580" s="169"/>
      <c r="D580" s="172"/>
      <c r="E580" s="173"/>
      <c r="F580" s="166"/>
      <c r="G580" s="169"/>
      <c r="H580" s="169"/>
      <c r="I580" s="192" t="str">
        <f t="shared" si="50"/>
        <v/>
      </c>
      <c r="J580" s="167"/>
      <c r="K580" s="5"/>
      <c r="L580" s="167" t="str">
        <f t="shared" si="51"/>
        <v/>
      </c>
      <c r="M580" s="5" t="e">
        <f t="shared" si="49"/>
        <v>#N/A</v>
      </c>
      <c r="N580" s="3" t="str">
        <f t="shared" si="48"/>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49"/>
        <v>#N/A</v>
      </c>
      <c r="N581" s="3" t="str">
        <f t="shared" ref="N581:N644" si="52">+I581&amp;H581</f>
        <v/>
      </c>
    </row>
    <row r="582" spans="1:14" x14ac:dyDescent="0.2">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x14ac:dyDescent="0.2">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x14ac:dyDescent="0.2">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x14ac:dyDescent="0.2">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x14ac:dyDescent="0.2">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x14ac:dyDescent="0.2">
      <c r="A590" s="166"/>
      <c r="B590" s="204" t="e">
        <f>VLOOKUP(A590,Adr!A:B,2,FALSE)</f>
        <v>#N/A</v>
      </c>
      <c r="C590" s="196"/>
      <c r="D590" s="187"/>
      <c r="E590" s="173"/>
      <c r="F590" s="166"/>
      <c r="G590" s="169"/>
      <c r="H590" s="169"/>
      <c r="I590" s="192" t="str">
        <f t="shared" si="50"/>
        <v/>
      </c>
      <c r="J590" s="167"/>
      <c r="K590" s="5"/>
      <c r="L590" s="167" t="str">
        <f t="shared" si="51"/>
        <v/>
      </c>
      <c r="M590" s="5" t="e">
        <f t="shared" ref="M590:M653" si="53">B590&amp;F590&amp;H590&amp;C590</f>
        <v>#N/A</v>
      </c>
      <c r="N590" s="3" t="str">
        <f t="shared" si="52"/>
        <v/>
      </c>
    </row>
    <row r="591" spans="1:14" x14ac:dyDescent="0.2">
      <c r="A591" s="166"/>
      <c r="B591" s="204" t="e">
        <f>VLOOKUP(A591,Adr!A:B,2,FALSE)</f>
        <v>#N/A</v>
      </c>
      <c r="C591" s="196"/>
      <c r="D591" s="187"/>
      <c r="E591" s="173"/>
      <c r="F591" s="166"/>
      <c r="G591" s="169"/>
      <c r="H591" s="169"/>
      <c r="I591" s="192" t="str">
        <f t="shared" si="50"/>
        <v/>
      </c>
      <c r="J591" s="167"/>
      <c r="K591" s="5"/>
      <c r="L591" s="167" t="str">
        <f t="shared" si="51"/>
        <v/>
      </c>
      <c r="M591" s="5" t="e">
        <f t="shared" si="53"/>
        <v>#N/A</v>
      </c>
      <c r="N591" s="3" t="str">
        <f t="shared" si="52"/>
        <v/>
      </c>
    </row>
    <row r="592" spans="1:14" x14ac:dyDescent="0.2">
      <c r="A592" s="202"/>
      <c r="B592" s="204" t="e">
        <f>VLOOKUP(A592,Adr!A:B,2,FALSE)</f>
        <v>#N/A</v>
      </c>
      <c r="C592" s="169"/>
      <c r="D592" s="172"/>
      <c r="E592" s="173"/>
      <c r="F592" s="166"/>
      <c r="G592" s="169"/>
      <c r="H592" s="169"/>
      <c r="I592" s="192" t="str">
        <f t="shared" si="50"/>
        <v/>
      </c>
      <c r="J592" s="167"/>
      <c r="K592" s="5"/>
      <c r="L592" s="167" t="str">
        <f t="shared" si="51"/>
        <v/>
      </c>
      <c r="M592" s="5" t="e">
        <f t="shared" si="53"/>
        <v>#N/A</v>
      </c>
      <c r="N592" s="3" t="str">
        <f t="shared" si="52"/>
        <v/>
      </c>
    </row>
    <row r="593" spans="1:14" x14ac:dyDescent="0.2">
      <c r="A593" s="166"/>
      <c r="B593" s="204" t="e">
        <f>VLOOKUP(A593,Adr!A:B,2,FALSE)</f>
        <v>#N/A</v>
      </c>
      <c r="C593" s="196"/>
      <c r="D593" s="187"/>
      <c r="E593" s="173"/>
      <c r="F593" s="166"/>
      <c r="G593" s="169"/>
      <c r="H593" s="169"/>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x14ac:dyDescent="0.2">
      <c r="A600" s="182"/>
      <c r="B600" s="204" t="e">
        <f>VLOOKUP(A600,Adr!A:B,2,FALSE)</f>
        <v>#N/A</v>
      </c>
      <c r="C600" s="185"/>
      <c r="D600" s="187"/>
      <c r="E600" s="173"/>
      <c r="F600" s="182"/>
      <c r="G600" s="185"/>
      <c r="H600" s="185"/>
      <c r="I600" s="192" t="str">
        <f t="shared" si="50"/>
        <v/>
      </c>
      <c r="J600" s="167"/>
      <c r="K600" s="5"/>
      <c r="L600" s="167" t="str">
        <f t="shared" si="51"/>
        <v/>
      </c>
      <c r="M600" s="5" t="e">
        <f t="shared" si="53"/>
        <v>#N/A</v>
      </c>
      <c r="N600" s="3" t="str">
        <f t="shared" si="52"/>
        <v/>
      </c>
    </row>
    <row r="601" spans="1:14" x14ac:dyDescent="0.2">
      <c r="A601" s="166"/>
      <c r="B601" s="204" t="e">
        <f>VLOOKUP(A601,Adr!A:B,2,FALSE)</f>
        <v>#N/A</v>
      </c>
      <c r="C601" s="197"/>
      <c r="D601" s="191"/>
      <c r="E601" s="173"/>
      <c r="F601" s="182"/>
      <c r="G601" s="185"/>
      <c r="H601" s="185"/>
      <c r="I601" s="192" t="str">
        <f t="shared" si="50"/>
        <v/>
      </c>
      <c r="J601" s="167"/>
      <c r="K601" s="5"/>
      <c r="L601" s="167" t="str">
        <f t="shared" si="51"/>
        <v/>
      </c>
      <c r="M601" s="5" t="e">
        <f t="shared" si="53"/>
        <v>#N/A</v>
      </c>
      <c r="N601" s="3" t="str">
        <f t="shared" si="52"/>
        <v/>
      </c>
    </row>
    <row r="602" spans="1:14" x14ac:dyDescent="0.2">
      <c r="A602" s="182"/>
      <c r="B602" s="204" t="e">
        <f>VLOOKUP(A602,Adr!A:B,2,FALSE)</f>
        <v>#N/A</v>
      </c>
      <c r="C602" s="185"/>
      <c r="D602" s="187"/>
      <c r="E602" s="173"/>
      <c r="F602" s="182"/>
      <c r="G602" s="169"/>
      <c r="H602" s="185"/>
      <c r="I602" s="192" t="str">
        <f t="shared" si="50"/>
        <v/>
      </c>
      <c r="J602" s="167"/>
      <c r="K602" s="5"/>
      <c r="L602" s="167" t="str">
        <f t="shared" si="51"/>
        <v/>
      </c>
      <c r="M602" s="5" t="e">
        <f t="shared" si="53"/>
        <v>#N/A</v>
      </c>
      <c r="N602" s="3" t="str">
        <f t="shared" si="52"/>
        <v/>
      </c>
    </row>
    <row r="603" spans="1:14" x14ac:dyDescent="0.2">
      <c r="A603" s="166"/>
      <c r="B603" s="204" t="e">
        <f>VLOOKUP(A603,Adr!A:B,2,FALSE)</f>
        <v>#N/A</v>
      </c>
      <c r="C603" s="196"/>
      <c r="D603" s="187"/>
      <c r="E603" s="173"/>
      <c r="F603" s="166"/>
      <c r="G603" s="169"/>
      <c r="H603" s="169"/>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ref="I607:I614" si="54">A607&amp;F607</f>
        <v/>
      </c>
      <c r="J607" s="167"/>
      <c r="K607" s="5"/>
      <c r="L607" s="167" t="str">
        <f t="shared" ref="L607:L670" si="55">A607&amp;G607&amp;H607</f>
        <v/>
      </c>
      <c r="M607" s="5" t="e">
        <f t="shared" si="53"/>
        <v>#N/A</v>
      </c>
      <c r="N607" s="3" t="str">
        <f t="shared" si="52"/>
        <v/>
      </c>
    </row>
    <row r="608" spans="1:14" x14ac:dyDescent="0.2">
      <c r="A608" s="166"/>
      <c r="B608" s="204" t="e">
        <f>VLOOKUP(A608,Adr!A:B,2,FALSE)</f>
        <v>#N/A</v>
      </c>
      <c r="C608" s="190"/>
      <c r="D608" s="172"/>
      <c r="E608" s="173"/>
      <c r="F608" s="166"/>
      <c r="G608" s="169"/>
      <c r="H608" s="169"/>
      <c r="I608" s="192" t="str">
        <f t="shared" si="54"/>
        <v/>
      </c>
      <c r="J608" s="167"/>
      <c r="K608" s="5"/>
      <c r="L608" s="167" t="str">
        <f t="shared" si="55"/>
        <v/>
      </c>
      <c r="M608" s="5" t="e">
        <f t="shared" si="53"/>
        <v>#N/A</v>
      </c>
      <c r="N608" s="3" t="str">
        <f t="shared" si="52"/>
        <v/>
      </c>
    </row>
    <row r="609" spans="1:14" x14ac:dyDescent="0.2">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69"/>
      <c r="D613" s="172"/>
      <c r="E613" s="173"/>
      <c r="F613" s="166"/>
      <c r="G613" s="169"/>
      <c r="H613" s="169"/>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97"/>
      <c r="D614" s="191"/>
      <c r="E614" s="173"/>
      <c r="F614" s="182"/>
      <c r="G614" s="185"/>
      <c r="H614" s="185"/>
      <c r="I614" s="192" t="str">
        <f t="shared" si="54"/>
        <v/>
      </c>
      <c r="J614" s="167"/>
      <c r="K614" s="5"/>
      <c r="L614" s="167" t="str">
        <f t="shared" si="55"/>
        <v/>
      </c>
      <c r="M614" s="5" t="e">
        <f t="shared" si="53"/>
        <v>#N/A</v>
      </c>
      <c r="N614" s="3" t="str">
        <f t="shared" si="52"/>
        <v/>
      </c>
    </row>
    <row r="615" spans="1:14" x14ac:dyDescent="0.2">
      <c r="A615" s="166"/>
      <c r="B615" s="204" t="e">
        <f>VLOOKUP(A615,Adr!A:B,2,FALSE)</f>
        <v>#N/A</v>
      </c>
      <c r="C615" s="197"/>
      <c r="D615" s="191"/>
      <c r="E615" s="173"/>
      <c r="F615" s="182"/>
      <c r="G615" s="185"/>
      <c r="H615" s="185"/>
      <c r="I615" s="167"/>
      <c r="J615" s="167"/>
      <c r="K615" s="5"/>
      <c r="L615" s="167" t="str">
        <f t="shared" si="55"/>
        <v/>
      </c>
      <c r="M615" s="5" t="e">
        <f t="shared" si="53"/>
        <v>#N/A</v>
      </c>
      <c r="N615" s="3" t="str">
        <f t="shared" si="52"/>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3"/>
        <v>#N/A</v>
      </c>
      <c r="N616" s="3" t="str">
        <f t="shared" si="52"/>
        <v/>
      </c>
    </row>
    <row r="617" spans="1:14" x14ac:dyDescent="0.2">
      <c r="A617" s="182"/>
      <c r="B617" s="204" t="e">
        <f>VLOOKUP(A617,Adr!A:B,2,FALSE)</f>
        <v>#N/A</v>
      </c>
      <c r="C617" s="185"/>
      <c r="D617" s="187"/>
      <c r="E617" s="230"/>
      <c r="F617" s="182"/>
      <c r="G617" s="185"/>
      <c r="H617" s="185"/>
      <c r="I617" s="192"/>
      <c r="J617" s="167"/>
      <c r="K617" s="5"/>
      <c r="L617" s="167" t="str">
        <f t="shared" si="55"/>
        <v/>
      </c>
      <c r="M617" s="5" t="e">
        <f t="shared" si="53"/>
        <v>#N/A</v>
      </c>
      <c r="N617" s="3" t="str">
        <f t="shared" si="52"/>
        <v/>
      </c>
    </row>
    <row r="618" spans="1:14" x14ac:dyDescent="0.2">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x14ac:dyDescent="0.2">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x14ac:dyDescent="0.2">
      <c r="A622" s="182"/>
      <c r="B622" s="204" t="e">
        <f>VLOOKUP(A622,Adr!A:B,2,FALSE)</f>
        <v>#N/A</v>
      </c>
      <c r="C622" s="185"/>
      <c r="D622" s="187"/>
      <c r="E622" s="230"/>
      <c r="F622" s="182"/>
      <c r="G622" s="185"/>
      <c r="H622" s="185"/>
      <c r="I622" s="192"/>
      <c r="J622" s="167"/>
      <c r="K622" s="5"/>
      <c r="L622" s="167" t="str">
        <f t="shared" si="55"/>
        <v/>
      </c>
      <c r="M622" s="5" t="e">
        <f t="shared" si="53"/>
        <v>#N/A</v>
      </c>
      <c r="N622" s="3" t="str">
        <f t="shared" si="52"/>
        <v/>
      </c>
    </row>
    <row r="623" spans="1:14" x14ac:dyDescent="0.2">
      <c r="A623" s="166"/>
      <c r="B623" s="204" t="e">
        <f>VLOOKUP(A623,Adr!A:B,2,FALSE)</f>
        <v>#N/A</v>
      </c>
      <c r="C623" s="196"/>
      <c r="D623" s="187"/>
      <c r="E623" s="173"/>
      <c r="F623" s="182"/>
      <c r="G623" s="185"/>
      <c r="H623" s="185"/>
      <c r="I623" s="167"/>
      <c r="J623" s="167"/>
      <c r="K623" s="5"/>
      <c r="L623" s="167" t="str">
        <f t="shared" si="55"/>
        <v/>
      </c>
      <c r="M623" s="5" t="e">
        <f t="shared" si="53"/>
        <v>#N/A</v>
      </c>
      <c r="N623" s="3" t="str">
        <f t="shared" si="52"/>
        <v/>
      </c>
    </row>
    <row r="624" spans="1:14" x14ac:dyDescent="0.2">
      <c r="A624" s="182"/>
      <c r="B624" s="204" t="e">
        <f>VLOOKUP(A624,Adr!A:B,2,FALSE)</f>
        <v>#N/A</v>
      </c>
      <c r="C624" s="185"/>
      <c r="D624" s="187"/>
      <c r="E624" s="230"/>
      <c r="F624" s="182"/>
      <c r="G624" s="185"/>
      <c r="H624" s="185"/>
      <c r="I624" s="192"/>
      <c r="J624" s="167"/>
      <c r="K624" s="5"/>
      <c r="L624" s="167" t="str">
        <f t="shared" si="55"/>
        <v/>
      </c>
      <c r="M624" s="5" t="e">
        <f t="shared" si="53"/>
        <v>#N/A</v>
      </c>
      <c r="N624" s="3" t="str">
        <f t="shared" si="52"/>
        <v/>
      </c>
    </row>
    <row r="625" spans="1:14" x14ac:dyDescent="0.2">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x14ac:dyDescent="0.2">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0"/>
      <c r="D627" s="172"/>
      <c r="E627" s="173"/>
      <c r="F627" s="166"/>
      <c r="G627" s="169"/>
      <c r="H627" s="169"/>
      <c r="I627" s="167"/>
      <c r="J627" s="167"/>
      <c r="K627" s="5"/>
      <c r="L627" s="167" t="str">
        <f t="shared" si="55"/>
        <v/>
      </c>
      <c r="M627" s="5" t="e">
        <f t="shared" si="53"/>
        <v>#N/A</v>
      </c>
      <c r="N627" s="3" t="str">
        <f t="shared" si="52"/>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3"/>
        <v>#N/A</v>
      </c>
      <c r="N628" s="3" t="str">
        <f t="shared" si="52"/>
        <v/>
      </c>
    </row>
    <row r="629" spans="1:14" x14ac:dyDescent="0.2">
      <c r="A629" s="166"/>
      <c r="B629" s="204" t="e">
        <f>VLOOKUP(A629,Adr!A:B,2,FALSE)</f>
        <v>#N/A</v>
      </c>
      <c r="C629" s="196"/>
      <c r="D629" s="186"/>
      <c r="E629" s="173"/>
      <c r="F629" s="166"/>
      <c r="G629" s="169"/>
      <c r="H629" s="169"/>
      <c r="I629" s="167"/>
      <c r="J629" s="167"/>
      <c r="K629" s="5"/>
      <c r="L629" s="167" t="str">
        <f t="shared" si="55"/>
        <v/>
      </c>
      <c r="M629" s="5" t="e">
        <f t="shared" si="53"/>
        <v>#N/A</v>
      </c>
      <c r="N629" s="3" t="str">
        <f t="shared" si="52"/>
        <v/>
      </c>
    </row>
    <row r="630" spans="1:14" x14ac:dyDescent="0.2">
      <c r="A630" s="166"/>
      <c r="B630" s="204" t="e">
        <f>VLOOKUP(A630,Adr!A:B,2,FALSE)</f>
        <v>#N/A</v>
      </c>
      <c r="C630" s="196"/>
      <c r="D630" s="187"/>
      <c r="E630" s="173"/>
      <c r="F630" s="166"/>
      <c r="G630" s="169"/>
      <c r="H630" s="169"/>
      <c r="I630" s="167"/>
      <c r="J630" s="167"/>
      <c r="K630" s="5"/>
      <c r="L630" s="167" t="str">
        <f t="shared" si="55"/>
        <v/>
      </c>
      <c r="M630" s="5" t="e">
        <f t="shared" si="53"/>
        <v>#N/A</v>
      </c>
      <c r="N630" s="3" t="str">
        <f t="shared" si="52"/>
        <v/>
      </c>
    </row>
    <row r="631" spans="1:14" x14ac:dyDescent="0.2">
      <c r="A631" s="202"/>
      <c r="B631" s="204" t="e">
        <f>VLOOKUP(A631,Adr!A:B,2,FALSE)</f>
        <v>#N/A</v>
      </c>
      <c r="C631" s="169"/>
      <c r="D631" s="172"/>
      <c r="E631" s="173"/>
      <c r="F631" s="166"/>
      <c r="G631" s="169"/>
      <c r="H631" s="169"/>
      <c r="I631" s="192"/>
      <c r="J631" s="167"/>
      <c r="K631" s="5"/>
      <c r="L631" s="167" t="str">
        <f t="shared" si="55"/>
        <v/>
      </c>
      <c r="M631" s="5" t="e">
        <f t="shared" si="53"/>
        <v>#N/A</v>
      </c>
      <c r="N631" s="3" t="str">
        <f t="shared" si="52"/>
        <v/>
      </c>
    </row>
    <row r="632" spans="1:14" x14ac:dyDescent="0.2">
      <c r="A632" s="166"/>
      <c r="B632" s="204" t="e">
        <f>VLOOKUP(A632,Adr!A:B,2,FALSE)</f>
        <v>#N/A</v>
      </c>
      <c r="C632" s="190"/>
      <c r="D632" s="172"/>
      <c r="E632" s="173"/>
      <c r="F632" s="166"/>
      <c r="G632" s="169"/>
      <c r="H632" s="169"/>
      <c r="I632" s="167"/>
      <c r="J632" s="167"/>
      <c r="K632" s="5"/>
      <c r="L632" s="167" t="str">
        <f t="shared" si="55"/>
        <v/>
      </c>
      <c r="M632" s="5" t="e">
        <f t="shared" si="53"/>
        <v>#N/A</v>
      </c>
      <c r="N632" s="3" t="str">
        <f t="shared" si="52"/>
        <v/>
      </c>
    </row>
    <row r="633" spans="1:14" x14ac:dyDescent="0.2">
      <c r="A633" s="202"/>
      <c r="B633" s="204" t="e">
        <f>VLOOKUP(A633,Adr!A:B,2,FALSE)</f>
        <v>#N/A</v>
      </c>
      <c r="C633" s="169"/>
      <c r="D633" s="172"/>
      <c r="E633" s="173"/>
      <c r="F633" s="166"/>
      <c r="G633" s="169"/>
      <c r="H633" s="169"/>
      <c r="I633" s="192"/>
      <c r="J633" s="167"/>
      <c r="K633" s="5"/>
      <c r="L633" s="167" t="str">
        <f t="shared" si="55"/>
        <v/>
      </c>
      <c r="M633" s="5" t="e">
        <f t="shared" si="53"/>
        <v>#N/A</v>
      </c>
      <c r="N633" s="3" t="str">
        <f t="shared" si="52"/>
        <v/>
      </c>
    </row>
    <row r="634" spans="1:14" x14ac:dyDescent="0.2">
      <c r="A634" s="166"/>
      <c r="B634" s="204" t="e">
        <f>VLOOKUP(A634,Adr!A:B,2,FALSE)</f>
        <v>#N/A</v>
      </c>
      <c r="C634" s="169"/>
      <c r="D634" s="187"/>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x14ac:dyDescent="0.2">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x14ac:dyDescent="0.2">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x14ac:dyDescent="0.2">
      <c r="A639" s="166"/>
      <c r="B639" s="204" t="e">
        <f>VLOOKUP(A639,Adr!A:B,2,FALSE)</f>
        <v>#N/A</v>
      </c>
      <c r="C639" s="169"/>
      <c r="D639" s="172"/>
      <c r="E639" s="173"/>
      <c r="F639" s="166"/>
      <c r="G639" s="169"/>
      <c r="H639" s="169"/>
      <c r="I639" s="192"/>
      <c r="J639" s="167"/>
      <c r="K639" s="5"/>
      <c r="L639" s="167" t="str">
        <f t="shared" si="55"/>
        <v/>
      </c>
      <c r="M639" s="5" t="e">
        <f t="shared" si="53"/>
        <v>#N/A</v>
      </c>
      <c r="N639" s="3" t="str">
        <f t="shared" si="52"/>
        <v/>
      </c>
    </row>
    <row r="640" spans="1:14" x14ac:dyDescent="0.2">
      <c r="A640" s="166"/>
      <c r="B640" s="204" t="e">
        <f>VLOOKUP(A640,Adr!A:B,2,FALSE)</f>
        <v>#N/A</v>
      </c>
      <c r="C640" s="185"/>
      <c r="D640" s="187"/>
      <c r="E640" s="173"/>
      <c r="F640" s="182"/>
      <c r="G640" s="185"/>
      <c r="H640" s="185"/>
      <c r="I640" s="192"/>
      <c r="J640" s="167"/>
      <c r="K640" s="5"/>
      <c r="L640" s="167" t="str">
        <f t="shared" si="55"/>
        <v/>
      </c>
      <c r="M640" s="5" t="e">
        <f t="shared" si="53"/>
        <v>#N/A</v>
      </c>
      <c r="N640" s="3" t="str">
        <f t="shared" si="52"/>
        <v/>
      </c>
    </row>
    <row r="641" spans="1:14" x14ac:dyDescent="0.2">
      <c r="A641" s="166"/>
      <c r="B641" s="204" t="e">
        <f>VLOOKUP(A641,Adr!A:B,2,FALSE)</f>
        <v>#N/A</v>
      </c>
      <c r="C641" s="190"/>
      <c r="D641" s="172"/>
      <c r="E641" s="173"/>
      <c r="F641" s="182"/>
      <c r="G641" s="185"/>
      <c r="H641" s="185"/>
      <c r="I641" s="167"/>
      <c r="J641" s="167"/>
      <c r="K641" s="5"/>
      <c r="L641" s="167" t="str">
        <f t="shared" si="55"/>
        <v/>
      </c>
      <c r="M641" s="5" t="e">
        <f t="shared" si="53"/>
        <v>#N/A</v>
      </c>
      <c r="N641" s="3" t="str">
        <f t="shared" si="52"/>
        <v/>
      </c>
    </row>
    <row r="642" spans="1:14" x14ac:dyDescent="0.2">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x14ac:dyDescent="0.2">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x14ac:dyDescent="0.2">
      <c r="A644" s="166"/>
      <c r="B644" s="204" t="e">
        <f>VLOOKUP(A644,Adr!A:B,2,FALSE)</f>
        <v>#N/A</v>
      </c>
      <c r="C644" s="190"/>
      <c r="D644" s="172"/>
      <c r="E644" s="173"/>
      <c r="F644" s="182"/>
      <c r="G644" s="185"/>
      <c r="H644" s="185"/>
      <c r="I644" s="167"/>
      <c r="J644" s="167"/>
      <c r="K644" s="5"/>
      <c r="L644" s="167" t="str">
        <f t="shared" si="55"/>
        <v/>
      </c>
      <c r="M644" s="5" t="e">
        <f t="shared" si="53"/>
        <v>#N/A</v>
      </c>
      <c r="N644" s="3" t="str">
        <f t="shared" si="52"/>
        <v/>
      </c>
    </row>
    <row r="645" spans="1:14" x14ac:dyDescent="0.2">
      <c r="A645" s="166"/>
      <c r="B645" s="204" t="e">
        <f>VLOOKUP(A645,Adr!A:B,2,FALSE)</f>
        <v>#N/A</v>
      </c>
      <c r="C645" s="169"/>
      <c r="D645" s="172"/>
      <c r="E645" s="173"/>
      <c r="F645" s="166"/>
      <c r="G645" s="169"/>
      <c r="H645" s="169"/>
      <c r="I645" s="192"/>
      <c r="J645" s="167"/>
      <c r="K645" s="5"/>
      <c r="L645" s="167" t="str">
        <f t="shared" si="55"/>
        <v/>
      </c>
      <c r="M645" s="5" t="e">
        <f t="shared" si="53"/>
        <v>#N/A</v>
      </c>
      <c r="N645" s="3" t="str">
        <f t="shared" ref="N645:N708" si="56">+I645&amp;H645</f>
        <v/>
      </c>
    </row>
    <row r="646" spans="1:14" x14ac:dyDescent="0.2">
      <c r="A646" s="166"/>
      <c r="B646" s="204" t="e">
        <f>VLOOKUP(A646,Adr!A:B,2,FALSE)</f>
        <v>#N/A</v>
      </c>
      <c r="C646" s="190"/>
      <c r="D646" s="172"/>
      <c r="E646" s="173"/>
      <c r="F646" s="182"/>
      <c r="G646" s="185"/>
      <c r="H646" s="185"/>
      <c r="I646" s="167"/>
      <c r="J646" s="167"/>
      <c r="K646" s="5"/>
      <c r="L646" s="167" t="str">
        <f t="shared" si="55"/>
        <v/>
      </c>
      <c r="M646" s="5" t="e">
        <f t="shared" si="53"/>
        <v>#N/A</v>
      </c>
      <c r="N646" s="3" t="str">
        <f t="shared" si="56"/>
        <v/>
      </c>
    </row>
    <row r="647" spans="1:14" x14ac:dyDescent="0.2">
      <c r="A647" s="166"/>
      <c r="B647" s="204" t="e">
        <f>VLOOKUP(A647,Adr!A:B,2,FALSE)</f>
        <v>#N/A</v>
      </c>
      <c r="C647" s="169"/>
      <c r="D647" s="172"/>
      <c r="E647" s="173"/>
      <c r="F647" s="166"/>
      <c r="G647" s="169"/>
      <c r="H647" s="169"/>
      <c r="I647" s="192"/>
      <c r="J647" s="167"/>
      <c r="K647" s="5"/>
      <c r="L647" s="167" t="str">
        <f t="shared" si="55"/>
        <v/>
      </c>
      <c r="M647" s="5" t="e">
        <f t="shared" si="53"/>
        <v>#N/A</v>
      </c>
      <c r="N647" s="3" t="str">
        <f t="shared" si="56"/>
        <v/>
      </c>
    </row>
    <row r="648" spans="1:14" x14ac:dyDescent="0.2">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x14ac:dyDescent="0.2">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85"/>
      <c r="D650" s="186"/>
      <c r="E650" s="173"/>
      <c r="F650" s="182"/>
      <c r="G650" s="185"/>
      <c r="H650" s="185"/>
      <c r="I650" s="192"/>
      <c r="J650" s="167"/>
      <c r="K650" s="5"/>
      <c r="L650" s="167" t="str">
        <f t="shared" si="55"/>
        <v/>
      </c>
      <c r="M650" s="5" t="e">
        <f t="shared" si="53"/>
        <v>#N/A</v>
      </c>
      <c r="N650" s="3" t="str">
        <f t="shared" si="56"/>
        <v/>
      </c>
    </row>
    <row r="651" spans="1:14" x14ac:dyDescent="0.2">
      <c r="A651" s="166"/>
      <c r="B651" s="204" t="e">
        <f>VLOOKUP(A651,Adr!A:B,2,FALSE)</f>
        <v>#N/A</v>
      </c>
      <c r="C651" s="190"/>
      <c r="D651" s="172"/>
      <c r="E651" s="173"/>
      <c r="F651" s="182"/>
      <c r="G651" s="185"/>
      <c r="H651" s="185"/>
      <c r="I651" s="167"/>
      <c r="J651" s="167"/>
      <c r="K651" s="5"/>
      <c r="L651" s="167" t="str">
        <f t="shared" si="55"/>
        <v/>
      </c>
      <c r="M651" s="5" t="e">
        <f t="shared" si="53"/>
        <v>#N/A</v>
      </c>
      <c r="N651" s="3" t="str">
        <f t="shared" si="56"/>
        <v/>
      </c>
    </row>
    <row r="652" spans="1:14" x14ac:dyDescent="0.2">
      <c r="A652" s="166"/>
      <c r="B652" s="204" t="e">
        <f>VLOOKUP(A652,Adr!A:B,2,FALSE)</f>
        <v>#N/A</v>
      </c>
      <c r="C652" s="196"/>
      <c r="D652" s="187"/>
      <c r="E652" s="173"/>
      <c r="F652" s="182"/>
      <c r="G652" s="185"/>
      <c r="H652" s="185"/>
      <c r="I652" s="167"/>
      <c r="J652" s="167"/>
      <c r="K652" s="5"/>
      <c r="L652" s="167" t="str">
        <f t="shared" si="55"/>
        <v/>
      </c>
      <c r="M652" s="5" t="e">
        <f t="shared" si="53"/>
        <v>#N/A</v>
      </c>
      <c r="N652" s="3" t="str">
        <f t="shared" si="56"/>
        <v/>
      </c>
    </row>
    <row r="653" spans="1:14" x14ac:dyDescent="0.2">
      <c r="A653" s="182"/>
      <c r="B653" s="204" t="e">
        <f>VLOOKUP(A653,Adr!A:B,2,FALSE)</f>
        <v>#N/A</v>
      </c>
      <c r="C653" s="185"/>
      <c r="D653" s="187"/>
      <c r="E653" s="173"/>
      <c r="F653" s="182"/>
      <c r="G653" s="185"/>
      <c r="H653" s="185"/>
      <c r="I653" s="192"/>
      <c r="J653" s="167"/>
      <c r="K653" s="5"/>
      <c r="L653" s="167" t="str">
        <f t="shared" si="55"/>
        <v/>
      </c>
      <c r="M653" s="5" t="e">
        <f t="shared" si="53"/>
        <v>#N/A</v>
      </c>
      <c r="N653" s="3" t="str">
        <f t="shared" si="56"/>
        <v/>
      </c>
    </row>
    <row r="654" spans="1:14" x14ac:dyDescent="0.2">
      <c r="A654" s="166"/>
      <c r="B654" s="204" t="e">
        <f>VLOOKUP(A654,Adr!A:B,2,FALSE)</f>
        <v>#N/A</v>
      </c>
      <c r="C654" s="185"/>
      <c r="D654" s="187"/>
      <c r="E654" s="173"/>
      <c r="F654" s="182"/>
      <c r="G654" s="185"/>
      <c r="H654" s="185"/>
      <c r="I654" s="192"/>
      <c r="J654" s="167"/>
      <c r="K654" s="5"/>
      <c r="L654" s="167" t="str">
        <f t="shared" si="55"/>
        <v/>
      </c>
      <c r="M654" s="5" t="e">
        <f t="shared" ref="M654:M717" si="57">B654&amp;F654&amp;H654&amp;C654</f>
        <v>#N/A</v>
      </c>
      <c r="N654" s="3" t="str">
        <f t="shared" si="56"/>
        <v/>
      </c>
    </row>
    <row r="655" spans="1:14" x14ac:dyDescent="0.2">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x14ac:dyDescent="0.2">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x14ac:dyDescent="0.2">
      <c r="A657" s="166"/>
      <c r="B657" s="204" t="e">
        <f>VLOOKUP(A657,Adr!A:B,2,FALSE)</f>
        <v>#N/A</v>
      </c>
      <c r="C657" s="185"/>
      <c r="D657" s="187"/>
      <c r="E657" s="173"/>
      <c r="F657" s="182"/>
      <c r="G657" s="185"/>
      <c r="H657" s="185"/>
      <c r="I657" s="192"/>
      <c r="J657" s="167"/>
      <c r="K657" s="5"/>
      <c r="L657" s="167" t="str">
        <f t="shared" si="55"/>
        <v/>
      </c>
      <c r="M657" s="5" t="e">
        <f t="shared" si="57"/>
        <v>#N/A</v>
      </c>
      <c r="N657" s="3" t="str">
        <f t="shared" si="56"/>
        <v/>
      </c>
    </row>
    <row r="658" spans="1:14" x14ac:dyDescent="0.2">
      <c r="A658" s="166"/>
      <c r="B658" s="204" t="e">
        <f>VLOOKUP(A658,Adr!A:B,2,FALSE)</f>
        <v>#N/A</v>
      </c>
      <c r="C658" s="196"/>
      <c r="D658" s="187"/>
      <c r="E658" s="173"/>
      <c r="F658" s="182"/>
      <c r="G658" s="185"/>
      <c r="H658" s="185"/>
      <c r="I658" s="167"/>
      <c r="J658" s="167"/>
      <c r="K658" s="5"/>
      <c r="L658" s="167" t="str">
        <f t="shared" si="55"/>
        <v/>
      </c>
      <c r="M658" s="5" t="e">
        <f t="shared" si="57"/>
        <v>#N/A</v>
      </c>
      <c r="N658" s="3" t="str">
        <f t="shared" si="56"/>
        <v/>
      </c>
    </row>
    <row r="659" spans="1:14" x14ac:dyDescent="0.2">
      <c r="A659" s="166"/>
      <c r="B659" s="204" t="e">
        <f>VLOOKUP(A659,Adr!A:B,2,FALSE)</f>
        <v>#N/A</v>
      </c>
      <c r="C659" s="196"/>
      <c r="D659" s="186"/>
      <c r="E659" s="173"/>
      <c r="F659" s="166"/>
      <c r="G659" s="169"/>
      <c r="H659" s="169"/>
      <c r="I659" s="167"/>
      <c r="J659" s="167"/>
      <c r="K659" s="5"/>
      <c r="L659" s="167" t="str">
        <f t="shared" si="55"/>
        <v/>
      </c>
      <c r="M659" s="5" t="e">
        <f t="shared" si="57"/>
        <v>#N/A</v>
      </c>
      <c r="N659" s="3" t="str">
        <f t="shared" si="56"/>
        <v/>
      </c>
    </row>
    <row r="660" spans="1:14" x14ac:dyDescent="0.2">
      <c r="A660" s="203"/>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x14ac:dyDescent="0.2">
      <c r="A661" s="166"/>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203"/>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198"/>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202"/>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166"/>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x14ac:dyDescent="0.2">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x14ac:dyDescent="0.2">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x14ac:dyDescent="0.2">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x14ac:dyDescent="0.2">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x14ac:dyDescent="0.2">
      <c r="A670" s="166"/>
      <c r="B670" s="204" t="e">
        <f>VLOOKUP(A670,Adr!A:B,2,FALSE)</f>
        <v>#N/A</v>
      </c>
      <c r="C670" s="169"/>
      <c r="D670" s="172"/>
      <c r="E670" s="173"/>
      <c r="F670" s="166"/>
      <c r="G670" s="169"/>
      <c r="H670" s="169"/>
      <c r="I670" s="192"/>
      <c r="J670" s="167"/>
      <c r="K670" s="5"/>
      <c r="L670" s="167" t="str">
        <f t="shared" si="55"/>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ref="L671:L734" si="58">A671&amp;G671&amp;H671</f>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x14ac:dyDescent="0.2">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x14ac:dyDescent="0.2">
      <c r="A674" s="166"/>
      <c r="B674" s="204" t="e">
        <f>VLOOKUP(A674,Adr!A:B,2,FALSE)</f>
        <v>#N/A</v>
      </c>
      <c r="C674" s="196"/>
      <c r="D674" s="186"/>
      <c r="E674" s="173"/>
      <c r="F674" s="166"/>
      <c r="G674" s="169"/>
      <c r="H674" s="169"/>
      <c r="I674" s="167"/>
      <c r="J674" s="167"/>
      <c r="K674" s="5"/>
      <c r="L674" s="167" t="str">
        <f t="shared" si="58"/>
        <v/>
      </c>
      <c r="M674" s="5" t="e">
        <f t="shared" si="57"/>
        <v>#N/A</v>
      </c>
      <c r="N674" s="3" t="str">
        <f t="shared" si="56"/>
        <v/>
      </c>
    </row>
    <row r="675" spans="1:14" x14ac:dyDescent="0.2">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x14ac:dyDescent="0.2">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x14ac:dyDescent="0.2">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x14ac:dyDescent="0.2">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x14ac:dyDescent="0.2">
      <c r="A684" s="166"/>
      <c r="B684" s="204" t="e">
        <f>VLOOKUP(A684,Adr!A:B,2,FALSE)</f>
        <v>#N/A</v>
      </c>
      <c r="C684" s="196"/>
      <c r="D684" s="187"/>
      <c r="E684" s="173"/>
      <c r="F684" s="182"/>
      <c r="G684" s="185"/>
      <c r="H684" s="185"/>
      <c r="I684" s="167"/>
      <c r="J684" s="167"/>
      <c r="K684" s="5"/>
      <c r="L684" s="167" t="str">
        <f t="shared" si="58"/>
        <v/>
      </c>
      <c r="M684" s="5" t="e">
        <f t="shared" si="57"/>
        <v>#N/A</v>
      </c>
      <c r="N684" s="3" t="str">
        <f t="shared" si="56"/>
        <v/>
      </c>
    </row>
    <row r="685" spans="1:14" x14ac:dyDescent="0.2">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x14ac:dyDescent="0.2">
      <c r="A692" s="182"/>
      <c r="B692" s="204" t="e">
        <f>VLOOKUP(A692,Adr!A:B,2,FALSE)</f>
        <v>#N/A</v>
      </c>
      <c r="C692" s="185"/>
      <c r="D692" s="187"/>
      <c r="E692" s="230"/>
      <c r="F692" s="182"/>
      <c r="G692" s="185"/>
      <c r="H692" s="185"/>
      <c r="I692" s="192"/>
      <c r="J692" s="167"/>
      <c r="K692" s="5"/>
      <c r="L692" s="167" t="str">
        <f t="shared" si="58"/>
        <v/>
      </c>
      <c r="M692" s="5" t="e">
        <f t="shared" si="57"/>
        <v>#N/A</v>
      </c>
      <c r="N692" s="3" t="str">
        <f t="shared" si="56"/>
        <v/>
      </c>
    </row>
    <row r="693" spans="1:14" x14ac:dyDescent="0.2">
      <c r="A693" s="166"/>
      <c r="B693" s="204" t="e">
        <f>VLOOKUP(A693,Adr!A:B,2,FALSE)</f>
        <v>#N/A</v>
      </c>
      <c r="C693" s="190"/>
      <c r="D693" s="172"/>
      <c r="E693" s="173"/>
      <c r="F693" s="166"/>
      <c r="G693" s="169"/>
      <c r="H693" s="169"/>
      <c r="I693" s="192"/>
      <c r="J693" s="167"/>
      <c r="K693" s="5"/>
      <c r="L693" s="167" t="str">
        <f t="shared" si="58"/>
        <v/>
      </c>
      <c r="M693" s="5" t="e">
        <f t="shared" si="57"/>
        <v>#N/A</v>
      </c>
      <c r="N693" s="3" t="str">
        <f t="shared" si="56"/>
        <v/>
      </c>
    </row>
    <row r="694" spans="1:14" x14ac:dyDescent="0.2">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x14ac:dyDescent="0.2">
      <c r="A699" s="166"/>
      <c r="B699" s="204" t="e">
        <f>VLOOKUP(A699,Adr!A:B,2,FALSE)</f>
        <v>#N/A</v>
      </c>
      <c r="C699" s="190"/>
      <c r="D699" s="172"/>
      <c r="E699" s="173"/>
      <c r="F699" s="166"/>
      <c r="G699" s="169"/>
      <c r="H699" s="169"/>
      <c r="I699" s="192"/>
      <c r="J699" s="167"/>
      <c r="K699" s="5"/>
      <c r="L699" s="167" t="str">
        <f t="shared" si="58"/>
        <v/>
      </c>
      <c r="M699" s="5" t="e">
        <f t="shared" si="57"/>
        <v>#N/A</v>
      </c>
      <c r="N699" s="3" t="str">
        <f t="shared" si="56"/>
        <v/>
      </c>
    </row>
    <row r="700" spans="1:14" x14ac:dyDescent="0.2">
      <c r="A700" s="198"/>
      <c r="B700" s="204" t="e">
        <f>VLOOKUP(A700,Adr!A:B,2,FALSE)</f>
        <v>#N/A</v>
      </c>
      <c r="C700" s="169"/>
      <c r="D700" s="172"/>
      <c r="E700" s="173"/>
      <c r="F700" s="166"/>
      <c r="G700" s="169"/>
      <c r="H700" s="169"/>
      <c r="I700" s="192"/>
      <c r="J700" s="167"/>
      <c r="K700" s="5"/>
      <c r="L700" s="167" t="str">
        <f t="shared" si="58"/>
        <v/>
      </c>
      <c r="M700" s="5" t="e">
        <f t="shared" si="57"/>
        <v>#N/A</v>
      </c>
      <c r="N700" s="3" t="str">
        <f t="shared" si="56"/>
        <v/>
      </c>
    </row>
    <row r="701" spans="1:14" x14ac:dyDescent="0.2">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x14ac:dyDescent="0.2">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x14ac:dyDescent="0.2">
      <c r="A703" s="202"/>
      <c r="B703" s="204" t="e">
        <f>VLOOKUP(A703,Adr!A:B,2,FALSE)</f>
        <v>#N/A</v>
      </c>
      <c r="C703" s="169"/>
      <c r="D703" s="172"/>
      <c r="E703" s="173"/>
      <c r="F703" s="166"/>
      <c r="G703" s="169"/>
      <c r="H703" s="169"/>
      <c r="I703" s="192"/>
      <c r="J703" s="167"/>
      <c r="K703" s="5"/>
      <c r="L703" s="167" t="str">
        <f t="shared" si="58"/>
        <v/>
      </c>
      <c r="M703" s="5" t="e">
        <f t="shared" si="57"/>
        <v>#N/A</v>
      </c>
      <c r="N703" s="3" t="str">
        <f t="shared" si="56"/>
        <v/>
      </c>
    </row>
    <row r="704" spans="1:14" x14ac:dyDescent="0.2">
      <c r="A704" s="166"/>
      <c r="B704" s="204" t="e">
        <f>VLOOKUP(A704,Adr!A:B,2,FALSE)</f>
        <v>#N/A</v>
      </c>
      <c r="C704" s="190"/>
      <c r="D704" s="172"/>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6"/>
      <c r="D705" s="187"/>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6"/>
      <c r="D708" s="187"/>
      <c r="E708" s="173"/>
      <c r="F708" s="166"/>
      <c r="G708" s="169"/>
      <c r="H708" s="169"/>
      <c r="I708" s="192"/>
      <c r="J708" s="167"/>
      <c r="K708" s="5"/>
      <c r="L708" s="167" t="str">
        <f t="shared" si="58"/>
        <v/>
      </c>
      <c r="M708" s="5" t="e">
        <f t="shared" si="57"/>
        <v>#N/A</v>
      </c>
      <c r="N708" s="3" t="str">
        <f t="shared" si="56"/>
        <v/>
      </c>
    </row>
    <row r="709" spans="1:14" x14ac:dyDescent="0.2">
      <c r="A709" s="166"/>
      <c r="B709" s="204" t="e">
        <f>VLOOKUP(A709,Adr!A:B,2,FALSE)</f>
        <v>#N/A</v>
      </c>
      <c r="C709" s="190"/>
      <c r="D709" s="172"/>
      <c r="E709" s="173"/>
      <c r="F709" s="166"/>
      <c r="G709" s="169"/>
      <c r="H709" s="169"/>
      <c r="I709" s="192"/>
      <c r="J709" s="167"/>
      <c r="K709" s="5"/>
      <c r="L709" s="167" t="str">
        <f t="shared" si="58"/>
        <v/>
      </c>
      <c r="M709" s="5" t="e">
        <f t="shared" si="57"/>
        <v>#N/A</v>
      </c>
      <c r="N709" s="3" t="str">
        <f t="shared" ref="N709:N772" si="59">+I709&amp;H709</f>
        <v/>
      </c>
    </row>
    <row r="710" spans="1:14" x14ac:dyDescent="0.2">
      <c r="A710" s="198"/>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x14ac:dyDescent="0.2">
      <c r="A711" s="166"/>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x14ac:dyDescent="0.2">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x14ac:dyDescent="0.2">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x14ac:dyDescent="0.2">
      <c r="A714" s="166"/>
      <c r="B714" s="204" t="e">
        <f>VLOOKUP(A714,Adr!A:B,2,FALSE)</f>
        <v>#N/A</v>
      </c>
      <c r="C714" s="169"/>
      <c r="D714" s="172"/>
      <c r="E714" s="173"/>
      <c r="F714" s="166"/>
      <c r="G714" s="169"/>
      <c r="H714" s="169"/>
      <c r="I714" s="192"/>
      <c r="J714" s="167"/>
      <c r="K714" s="5"/>
      <c r="L714" s="167" t="str">
        <f t="shared" si="58"/>
        <v/>
      </c>
      <c r="M714" s="5" t="e">
        <f t="shared" si="57"/>
        <v>#N/A</v>
      </c>
      <c r="N714" s="3" t="str">
        <f t="shared" si="59"/>
        <v/>
      </c>
    </row>
    <row r="715" spans="1:14" x14ac:dyDescent="0.2">
      <c r="A715" s="182"/>
      <c r="B715" s="204" t="e">
        <f>VLOOKUP(A715,Adr!A:B,2,FALSE)</f>
        <v>#N/A</v>
      </c>
      <c r="C715" s="185"/>
      <c r="D715" s="187"/>
      <c r="E715" s="173"/>
      <c r="F715" s="182"/>
      <c r="G715" s="169"/>
      <c r="H715" s="185"/>
      <c r="I715" s="192"/>
      <c r="J715" s="167"/>
      <c r="K715" s="5"/>
      <c r="L715" s="167" t="str">
        <f t="shared" si="58"/>
        <v/>
      </c>
      <c r="M715" s="5" t="e">
        <f t="shared" si="57"/>
        <v>#N/A</v>
      </c>
      <c r="N715" s="3" t="str">
        <f t="shared" si="59"/>
        <v/>
      </c>
    </row>
    <row r="716" spans="1:14" x14ac:dyDescent="0.2">
      <c r="A716" s="166"/>
      <c r="B716" s="204" t="e">
        <f>VLOOKUP(A716,Adr!A:B,2,FALSE)</f>
        <v>#N/A</v>
      </c>
      <c r="C716" s="185"/>
      <c r="D716" s="187"/>
      <c r="E716" s="173"/>
      <c r="F716" s="182"/>
      <c r="G716" s="185"/>
      <c r="H716" s="185"/>
      <c r="I716" s="192"/>
      <c r="J716" s="167"/>
      <c r="K716" s="5"/>
      <c r="L716" s="167" t="str">
        <f t="shared" si="58"/>
        <v/>
      </c>
      <c r="M716" s="5" t="e">
        <f t="shared" si="57"/>
        <v>#N/A</v>
      </c>
      <c r="N716" s="3" t="str">
        <f t="shared" si="59"/>
        <v/>
      </c>
    </row>
    <row r="717" spans="1:14" x14ac:dyDescent="0.2">
      <c r="A717" s="166"/>
      <c r="B717" s="204" t="e">
        <f>VLOOKUP(A717,Adr!A:B,2,FALSE)</f>
        <v>#N/A</v>
      </c>
      <c r="C717" s="190"/>
      <c r="D717" s="172"/>
      <c r="E717" s="173"/>
      <c r="F717" s="182"/>
      <c r="G717" s="185"/>
      <c r="H717" s="185"/>
      <c r="I717" s="167"/>
      <c r="J717" s="167"/>
      <c r="K717" s="5"/>
      <c r="L717" s="167" t="str">
        <f t="shared" si="58"/>
        <v/>
      </c>
      <c r="M717" s="5" t="e">
        <f t="shared" si="57"/>
        <v>#N/A</v>
      </c>
      <c r="N717" s="3" t="str">
        <f t="shared" si="59"/>
        <v/>
      </c>
    </row>
    <row r="718" spans="1:14" x14ac:dyDescent="0.2">
      <c r="A718" s="166"/>
      <c r="B718" s="204" t="e">
        <f>VLOOKUP(A718,Adr!A:B,2,FALSE)</f>
        <v>#N/A</v>
      </c>
      <c r="C718" s="190"/>
      <c r="D718" s="172"/>
      <c r="E718" s="173"/>
      <c r="F718" s="182"/>
      <c r="G718" s="185"/>
      <c r="H718" s="185"/>
      <c r="I718" s="167"/>
      <c r="J718" s="167"/>
      <c r="K718" s="5"/>
      <c r="L718" s="167" t="str">
        <f t="shared" si="58"/>
        <v/>
      </c>
      <c r="M718" s="5" t="e">
        <f t="shared" ref="M718:M786" si="60">B718&amp;F718&amp;H718&amp;C718</f>
        <v>#N/A</v>
      </c>
      <c r="N718" s="3" t="str">
        <f t="shared" si="59"/>
        <v/>
      </c>
    </row>
    <row r="719" spans="1:14" x14ac:dyDescent="0.2">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x14ac:dyDescent="0.2">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x14ac:dyDescent="0.2">
      <c r="A721" s="166"/>
      <c r="B721" s="204" t="e">
        <f>VLOOKUP(A721,Adr!A:B,2,FALSE)</f>
        <v>#N/A</v>
      </c>
      <c r="C721" s="190"/>
      <c r="D721" s="172"/>
      <c r="E721" s="173"/>
      <c r="F721" s="166"/>
      <c r="G721" s="169"/>
      <c r="H721" s="169"/>
      <c r="I721" s="192"/>
      <c r="J721" s="167"/>
      <c r="K721" s="5"/>
      <c r="L721" s="167" t="str">
        <f t="shared" si="58"/>
        <v/>
      </c>
      <c r="M721" s="5" t="e">
        <f t="shared" si="60"/>
        <v>#N/A</v>
      </c>
      <c r="N721" s="3" t="str">
        <f t="shared" si="59"/>
        <v/>
      </c>
    </row>
    <row r="722" spans="1:14" x14ac:dyDescent="0.2">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x14ac:dyDescent="0.2">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x14ac:dyDescent="0.2">
      <c r="A724" s="166"/>
      <c r="B724" s="204" t="e">
        <f>VLOOKUP(A724,Adr!A:B,2,FALSE)</f>
        <v>#N/A</v>
      </c>
      <c r="C724" s="190"/>
      <c r="D724" s="172"/>
      <c r="E724" s="173"/>
      <c r="F724" s="182"/>
      <c r="G724" s="185"/>
      <c r="H724" s="185"/>
      <c r="I724" s="167"/>
      <c r="J724" s="167"/>
      <c r="K724" s="5"/>
      <c r="L724" s="167" t="str">
        <f t="shared" si="58"/>
        <v/>
      </c>
      <c r="M724" s="5" t="e">
        <f t="shared" si="60"/>
        <v>#N/A</v>
      </c>
      <c r="N724" s="3" t="str">
        <f t="shared" si="59"/>
        <v/>
      </c>
    </row>
    <row r="725" spans="1:14" x14ac:dyDescent="0.2">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x14ac:dyDescent="0.2">
      <c r="A729" s="166"/>
      <c r="B729" s="204" t="e">
        <f>VLOOKUP(A729,Adr!A:B,2,FALSE)</f>
        <v>#N/A</v>
      </c>
      <c r="C729" s="190"/>
      <c r="D729" s="172"/>
      <c r="E729" s="173"/>
      <c r="F729" s="182"/>
      <c r="G729" s="185"/>
      <c r="H729" s="185"/>
      <c r="I729" s="167"/>
      <c r="J729" s="167"/>
      <c r="K729" s="5"/>
      <c r="L729" s="167" t="str">
        <f t="shared" si="58"/>
        <v/>
      </c>
      <c r="M729" s="5" t="e">
        <f t="shared" si="60"/>
        <v>#N/A</v>
      </c>
      <c r="N729" s="3" t="str">
        <f t="shared" si="59"/>
        <v/>
      </c>
    </row>
    <row r="730" spans="1:14" x14ac:dyDescent="0.2">
      <c r="A730" s="166"/>
      <c r="B730" s="204" t="e">
        <f>VLOOKUP(A730,Adr!A:B,2,FALSE)</f>
        <v>#N/A</v>
      </c>
      <c r="C730" s="185"/>
      <c r="D730" s="187"/>
      <c r="E730" s="173"/>
      <c r="F730" s="182"/>
      <c r="G730" s="185"/>
      <c r="H730" s="185"/>
      <c r="I730" s="192"/>
      <c r="J730" s="167"/>
      <c r="K730" s="5"/>
      <c r="L730" s="167" t="str">
        <f t="shared" si="58"/>
        <v/>
      </c>
      <c r="M730" s="5" t="e">
        <f t="shared" si="60"/>
        <v>#N/A</v>
      </c>
      <c r="N730" s="3" t="str">
        <f t="shared" si="59"/>
        <v/>
      </c>
    </row>
    <row r="731" spans="1:14" x14ac:dyDescent="0.2">
      <c r="A731" s="166"/>
      <c r="B731" s="204" t="e">
        <f>VLOOKUP(A731,Adr!A:B,2,FALSE)</f>
        <v>#N/A</v>
      </c>
      <c r="C731" s="196"/>
      <c r="D731" s="186"/>
      <c r="E731" s="173"/>
      <c r="F731" s="166"/>
      <c r="G731" s="169"/>
      <c r="H731" s="169"/>
      <c r="I731" s="167"/>
      <c r="J731" s="167"/>
      <c r="K731" s="5"/>
      <c r="L731" s="167" t="str">
        <f t="shared" si="58"/>
        <v/>
      </c>
      <c r="M731" s="5" t="e">
        <f t="shared" si="60"/>
        <v>#N/A</v>
      </c>
      <c r="N731" s="3" t="str">
        <f t="shared" si="59"/>
        <v/>
      </c>
    </row>
    <row r="732" spans="1:14" x14ac:dyDescent="0.2">
      <c r="A732" s="166"/>
      <c r="B732" s="204" t="e">
        <f>VLOOKUP(A732,Adr!A:B,2,FALSE)</f>
        <v>#N/A</v>
      </c>
      <c r="C732" s="190"/>
      <c r="D732" s="172"/>
      <c r="E732" s="173"/>
      <c r="F732" s="166"/>
      <c r="G732" s="169"/>
      <c r="H732" s="169"/>
      <c r="I732" s="192"/>
      <c r="J732" s="167"/>
      <c r="K732" s="5"/>
      <c r="L732" s="167" t="str">
        <f t="shared" si="58"/>
        <v/>
      </c>
      <c r="M732" s="5" t="e">
        <f t="shared" si="60"/>
        <v>#N/A</v>
      </c>
      <c r="N732" s="3" t="str">
        <f t="shared" si="59"/>
        <v/>
      </c>
    </row>
    <row r="733" spans="1:14" x14ac:dyDescent="0.2">
      <c r="A733" s="166"/>
      <c r="B733" s="204" t="e">
        <f>VLOOKUP(A733,Adr!A:B,2,FALSE)</f>
        <v>#N/A</v>
      </c>
      <c r="C733" s="196"/>
      <c r="D733" s="187"/>
      <c r="E733" s="173"/>
      <c r="F733" s="166"/>
      <c r="G733" s="169"/>
      <c r="H733" s="169"/>
      <c r="I733" s="192"/>
      <c r="J733" s="167"/>
      <c r="K733" s="5"/>
      <c r="L733" s="167" t="str">
        <f t="shared" si="58"/>
        <v/>
      </c>
      <c r="M733" s="5" t="e">
        <f t="shared" si="60"/>
        <v>#N/A</v>
      </c>
      <c r="N733" s="3" t="str">
        <f t="shared" si="59"/>
        <v/>
      </c>
    </row>
    <row r="734" spans="1:14" x14ac:dyDescent="0.2">
      <c r="A734" s="166"/>
      <c r="B734" s="204" t="e">
        <f>VLOOKUP(A734,Adr!A:B,2,FALSE)</f>
        <v>#N/A</v>
      </c>
      <c r="C734" s="190"/>
      <c r="D734" s="172"/>
      <c r="E734" s="173"/>
      <c r="F734" s="182"/>
      <c r="G734" s="185"/>
      <c r="H734" s="185"/>
      <c r="I734" s="167"/>
      <c r="J734" s="167"/>
      <c r="K734" s="5"/>
      <c r="L734" s="167" t="str">
        <f t="shared" si="58"/>
        <v/>
      </c>
      <c r="M734" s="5" t="e">
        <f t="shared" si="60"/>
        <v>#N/A</v>
      </c>
      <c r="N734" s="3" t="str">
        <f t="shared" si="59"/>
        <v/>
      </c>
    </row>
    <row r="735" spans="1:14" x14ac:dyDescent="0.2">
      <c r="A735" s="166"/>
      <c r="B735" s="204" t="e">
        <f>VLOOKUP(A735,Adr!A:B,2,FALSE)</f>
        <v>#N/A</v>
      </c>
      <c r="C735" s="190"/>
      <c r="D735" s="172"/>
      <c r="E735" s="173"/>
      <c r="F735" s="182"/>
      <c r="G735" s="185"/>
      <c r="H735" s="185"/>
      <c r="I735" s="167"/>
      <c r="J735" s="167"/>
      <c r="K735" s="5"/>
      <c r="L735" s="167" t="str">
        <f t="shared" ref="L735:L786" si="61">A735&amp;G735&amp;H735</f>
        <v/>
      </c>
      <c r="M735" s="5" t="e">
        <f t="shared" si="60"/>
        <v>#N/A</v>
      </c>
      <c r="N735" s="3" t="str">
        <f t="shared" si="59"/>
        <v/>
      </c>
    </row>
    <row r="736" spans="1:14" x14ac:dyDescent="0.2">
      <c r="A736" s="166"/>
      <c r="B736" s="204" t="e">
        <f>VLOOKUP(A736,Adr!A:B,2,FALSE)</f>
        <v>#N/A</v>
      </c>
      <c r="C736" s="185"/>
      <c r="D736" s="187"/>
      <c r="E736" s="173"/>
      <c r="F736" s="182"/>
      <c r="G736" s="185"/>
      <c r="H736" s="185"/>
      <c r="I736" s="192"/>
      <c r="J736" s="167"/>
      <c r="K736" s="5"/>
      <c r="L736" s="167" t="str">
        <f t="shared" si="61"/>
        <v/>
      </c>
      <c r="M736" s="5" t="e">
        <f t="shared" si="60"/>
        <v>#N/A</v>
      </c>
      <c r="N736" s="3" t="str">
        <f t="shared" si="59"/>
        <v/>
      </c>
    </row>
    <row r="737" spans="1:14" x14ac:dyDescent="0.2">
      <c r="A737" s="166"/>
      <c r="B737" s="204" t="e">
        <f>VLOOKUP(A737,Adr!A:B,2,FALSE)</f>
        <v>#N/A</v>
      </c>
      <c r="C737" s="169"/>
      <c r="D737" s="172"/>
      <c r="E737" s="173"/>
      <c r="F737" s="166"/>
      <c r="G737" s="169"/>
      <c r="H737" s="169"/>
      <c r="I737" s="192"/>
      <c r="J737" s="167"/>
      <c r="K737" s="5"/>
      <c r="L737" s="167" t="str">
        <f t="shared" si="61"/>
        <v/>
      </c>
      <c r="M737" s="5" t="e">
        <f t="shared" si="60"/>
        <v>#N/A</v>
      </c>
      <c r="N737" s="3" t="str">
        <f t="shared" si="59"/>
        <v/>
      </c>
    </row>
    <row r="738" spans="1:14" x14ac:dyDescent="0.2">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x14ac:dyDescent="0.2">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x14ac:dyDescent="0.2">
      <c r="A740" s="182"/>
      <c r="B740" s="204" t="e">
        <f>VLOOKUP(A740,Adr!A:B,2,FALSE)</f>
        <v>#N/A</v>
      </c>
      <c r="C740" s="185"/>
      <c r="D740" s="187"/>
      <c r="E740" s="173"/>
      <c r="F740" s="182"/>
      <c r="G740" s="185"/>
      <c r="H740" s="185"/>
      <c r="I740" s="192"/>
      <c r="J740" s="167"/>
      <c r="K740" s="5"/>
      <c r="L740" s="167" t="str">
        <f t="shared" si="61"/>
        <v/>
      </c>
      <c r="M740" s="5" t="e">
        <f t="shared" si="60"/>
        <v>#N/A</v>
      </c>
      <c r="N740" s="3" t="str">
        <f t="shared" si="59"/>
        <v/>
      </c>
    </row>
    <row r="741" spans="1:14" x14ac:dyDescent="0.2">
      <c r="A741" s="202"/>
      <c r="B741" s="204" t="e">
        <f>VLOOKUP(A741,Adr!A:B,2,FALSE)</f>
        <v>#N/A</v>
      </c>
      <c r="C741" s="169"/>
      <c r="D741" s="172"/>
      <c r="E741" s="173"/>
      <c r="F741" s="166"/>
      <c r="G741" s="169"/>
      <c r="H741" s="169"/>
      <c r="I741" s="192"/>
      <c r="J741" s="167"/>
      <c r="K741" s="5"/>
      <c r="L741" s="167" t="str">
        <f t="shared" si="61"/>
        <v/>
      </c>
      <c r="M741" s="5" t="e">
        <f t="shared" si="60"/>
        <v>#N/A</v>
      </c>
      <c r="N741" s="3" t="str">
        <f t="shared" si="59"/>
        <v/>
      </c>
    </row>
    <row r="742" spans="1:14" x14ac:dyDescent="0.2">
      <c r="A742" s="166"/>
      <c r="B742" s="204" t="e">
        <f>VLOOKUP(A742,Adr!A:B,2,FALSE)</f>
        <v>#N/A</v>
      </c>
      <c r="C742" s="190"/>
      <c r="D742" s="172"/>
      <c r="E742" s="173"/>
      <c r="F742" s="166"/>
      <c r="G742" s="169"/>
      <c r="H742" s="169"/>
      <c r="I742" s="192"/>
      <c r="J742" s="167"/>
      <c r="K742" s="5"/>
      <c r="L742" s="167" t="str">
        <f t="shared" si="61"/>
        <v/>
      </c>
      <c r="M742" s="5" t="e">
        <f t="shared" si="60"/>
        <v>#N/A</v>
      </c>
      <c r="N742" s="3" t="str">
        <f t="shared" si="59"/>
        <v/>
      </c>
    </row>
    <row r="743" spans="1:14" x14ac:dyDescent="0.2">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x14ac:dyDescent="0.2">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x14ac:dyDescent="0.2">
      <c r="A745" s="182"/>
      <c r="B745" s="204" t="e">
        <f>VLOOKUP(A745,Adr!A:B,2,FALSE)</f>
        <v>#N/A</v>
      </c>
      <c r="C745" s="185"/>
      <c r="D745" s="187"/>
      <c r="E745" s="173"/>
      <c r="F745" s="182"/>
      <c r="G745" s="185"/>
      <c r="H745" s="185"/>
      <c r="I745" s="192"/>
      <c r="J745" s="167"/>
      <c r="K745" s="5"/>
      <c r="L745" s="167" t="str">
        <f t="shared" si="61"/>
        <v/>
      </c>
      <c r="M745" s="5" t="e">
        <f t="shared" si="60"/>
        <v>#N/A</v>
      </c>
      <c r="N745" s="3" t="str">
        <f t="shared" si="59"/>
        <v/>
      </c>
    </row>
    <row r="746" spans="1:14" x14ac:dyDescent="0.2">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x14ac:dyDescent="0.2">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x14ac:dyDescent="0.2">
      <c r="A748" s="166"/>
      <c r="B748" s="204" t="e">
        <f>VLOOKUP(A748,Adr!A:B,2,FALSE)</f>
        <v>#N/A</v>
      </c>
      <c r="C748" s="169"/>
      <c r="D748" s="172"/>
      <c r="E748" s="173"/>
      <c r="F748" s="166"/>
      <c r="G748" s="169"/>
      <c r="H748" s="169"/>
      <c r="I748" s="192"/>
      <c r="J748" s="167"/>
      <c r="K748" s="5"/>
      <c r="L748" s="167" t="str">
        <f t="shared" si="61"/>
        <v/>
      </c>
      <c r="M748" s="5" t="e">
        <f t="shared" si="60"/>
        <v>#N/A</v>
      </c>
      <c r="N748" s="3" t="str">
        <f t="shared" si="59"/>
        <v/>
      </c>
    </row>
    <row r="749" spans="1:14" x14ac:dyDescent="0.2">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x14ac:dyDescent="0.2">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x14ac:dyDescent="0.2">
      <c r="A751" s="166"/>
      <c r="B751" s="204" t="e">
        <f>VLOOKUP(A751,Adr!A:B,2,FALSE)</f>
        <v>#N/A</v>
      </c>
      <c r="C751" s="190"/>
      <c r="D751" s="172"/>
      <c r="E751" s="173"/>
      <c r="F751" s="182"/>
      <c r="G751" s="185"/>
      <c r="H751" s="185"/>
      <c r="I751" s="167"/>
      <c r="J751" s="167"/>
      <c r="K751" s="5"/>
      <c r="L751" s="167" t="str">
        <f t="shared" si="61"/>
        <v/>
      </c>
      <c r="M751" s="5" t="e">
        <f t="shared" si="60"/>
        <v>#N/A</v>
      </c>
      <c r="N751" s="3" t="str">
        <f t="shared" si="59"/>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ref="N773:N786" si="62">+I773&amp;H773</f>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x14ac:dyDescent="0.2">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x14ac:dyDescent="0.2">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x14ac:dyDescent="0.2">
      <c r="A780" s="182"/>
      <c r="B780" s="204" t="e">
        <f>VLOOKUP(A780,Adr!A:B,2,FALSE)</f>
        <v>#N/A</v>
      </c>
      <c r="C780" s="185"/>
      <c r="D780" s="187"/>
      <c r="E780" s="173"/>
      <c r="F780" s="182"/>
      <c r="G780" s="185"/>
      <c r="H780" s="185"/>
      <c r="I780" s="192"/>
      <c r="J780" s="167"/>
      <c r="K780" s="5"/>
      <c r="L780" s="167" t="str">
        <f t="shared" si="61"/>
        <v/>
      </c>
      <c r="M780" s="5" t="e">
        <f t="shared" si="60"/>
        <v>#N/A</v>
      </c>
      <c r="N780" s="3" t="str">
        <f t="shared" si="62"/>
        <v/>
      </c>
    </row>
    <row r="781" spans="1:14" x14ac:dyDescent="0.2">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x14ac:dyDescent="0.2">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x14ac:dyDescent="0.2">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x14ac:dyDescent="0.2">
      <c r="A786" s="182"/>
      <c r="B786" s="204" t="e">
        <f>VLOOKUP(A786,Adr!A:B,2,FALSE)</f>
        <v>#N/A</v>
      </c>
      <c r="C786" s="185"/>
      <c r="D786" s="187"/>
      <c r="E786" s="230"/>
      <c r="F786" s="182"/>
      <c r="G786" s="185"/>
      <c r="H786" s="185"/>
      <c r="I786" s="192"/>
      <c r="J786" s="167"/>
      <c r="K786" s="5"/>
      <c r="L786" s="167" t="str">
        <f t="shared" si="61"/>
        <v/>
      </c>
      <c r="M786" s="5" t="e">
        <f t="shared" si="60"/>
        <v>#N/A</v>
      </c>
      <c r="N786" s="3" t="str">
        <f t="shared" si="62"/>
        <v/>
      </c>
    </row>
    <row r="787" spans="1:14" x14ac:dyDescent="0.2">
      <c r="C787" s="196"/>
      <c r="G787" s="185"/>
      <c r="H787" s="185"/>
    </row>
    <row r="788" spans="1:14" x14ac:dyDescent="0.2">
      <c r="C788" s="196"/>
      <c r="G788" s="185"/>
      <c r="H788" s="185"/>
    </row>
    <row r="789" spans="1:14" x14ac:dyDescent="0.2">
      <c r="G789" s="185"/>
      <c r="H789" s="185"/>
    </row>
    <row r="790" spans="1:14" x14ac:dyDescent="0.2">
      <c r="G790" s="185"/>
      <c r="H790" s="185"/>
    </row>
    <row r="791" spans="1:14" x14ac:dyDescent="0.2">
      <c r="G791" s="185"/>
      <c r="H791" s="185"/>
    </row>
    <row r="792" spans="1:14" x14ac:dyDescent="0.2">
      <c r="G792" s="185"/>
      <c r="H792" s="185"/>
    </row>
  </sheetData>
  <sheetProtection sheet="1"/>
  <sortState xmlns:xlrd2="http://schemas.microsoft.com/office/spreadsheetml/2017/richdata2" ref="A2:N786">
    <sortCondition ref="B2:B786"/>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ColWidth="8.81640625" defaultRowHeight="12.5" x14ac:dyDescent="0.25"/>
  <cols>
    <col min="1" max="1" width="24.1796875" customWidth="1"/>
    <col min="2" max="2" width="2.1796875" customWidth="1"/>
    <col min="3" max="3" width="5" bestFit="1" customWidth="1"/>
    <col min="4" max="4" width="14" bestFit="1" customWidth="1"/>
    <col min="5" max="5" width="6.453125" bestFit="1" customWidth="1"/>
    <col min="7" max="7" width="41.453125" bestFit="1" customWidth="1"/>
    <col min="8" max="8" width="2" customWidth="1"/>
    <col min="9" max="9" width="6.453125" bestFit="1" customWidth="1"/>
    <col min="10" max="10" width="41.1796875" bestFit="1" customWidth="1"/>
  </cols>
  <sheetData>
    <row r="1" spans="1:14" s="1" customFormat="1" ht="13" x14ac:dyDescent="0.3">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13" width="9.1796875" style="137"/>
    <col min="14" max="14" width="38.453125" style="137" hidden="1" customWidth="1"/>
    <col min="15" max="16" width="9.1796875" style="137" hidden="1" customWidth="1"/>
    <col min="17" max="16384" width="9.1796875" style="137"/>
  </cols>
  <sheetData>
    <row r="1" spans="1:16" ht="37.5" customHeight="1" x14ac:dyDescent="0.25">
      <c r="A1" s="369" t="str">
        <f>Spolu!C3&amp;", "&amp;Spolu!C6</f>
        <v>Slovenská asociácia korfbalu, Makovického 6/2, Prievidza, 971 01</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1"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25"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31940668</v>
      </c>
      <c r="E18" s="147" t="s">
        <v>1301</v>
      </c>
      <c r="F18" s="284">
        <v>421947749446</v>
      </c>
      <c r="N18" s="137" t="str">
        <f t="shared" si="0"/>
        <v xml:space="preserve">r - </v>
      </c>
      <c r="O18" s="137" t="s">
        <v>368</v>
      </c>
    </row>
    <row r="19" spans="1:16" x14ac:dyDescent="0.25">
      <c r="E19" s="147" t="s">
        <v>1302</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7" width="19.1796875" style="137" bestFit="1" customWidth="1"/>
    <col min="8" max="8" width="3.1796875" style="137" customWidth="1"/>
    <col min="9" max="13" width="9.1796875" style="137"/>
    <col min="14" max="14" width="38.453125" style="137" hidden="1" customWidth="1"/>
    <col min="15" max="16" width="9.1796875" style="137" hidden="1" customWidth="1"/>
    <col min="17" max="17" width="9.1796875" style="137" customWidth="1"/>
    <col min="18" max="16384" width="9.1796875" style="137"/>
  </cols>
  <sheetData>
    <row r="1" spans="1:16" ht="37.5" customHeight="1" x14ac:dyDescent="0.25">
      <c r="A1" s="369" t="str">
        <f>Spolu!C3&amp;", "&amp;Spolu!C6</f>
        <v>Slovenská asociácia korfbalu, Makovického 6/2, Prievidza, 971 01</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5" customHeight="1" x14ac:dyDescent="0.25">
      <c r="A14" s="139" t="s">
        <v>1292</v>
      </c>
      <c r="B14" s="374" t="s">
        <v>1310</v>
      </c>
      <c r="C14" s="375"/>
      <c r="F14" s="313"/>
      <c r="N14" s="137" t="str">
        <f t="shared" si="0"/>
        <v xml:space="preserve">n - </v>
      </c>
      <c r="O14" s="137" t="s">
        <v>364</v>
      </c>
    </row>
    <row r="15" spans="1:16" ht="34.5"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25" customHeight="1" x14ac:dyDescent="0.25">
      <c r="A17" s="139" t="s">
        <v>1298</v>
      </c>
      <c r="B17" s="142">
        <f>F9</f>
        <v>0</v>
      </c>
      <c r="C17" s="137"/>
      <c r="F17" s="377"/>
      <c r="N17" s="137" t="str">
        <f t="shared" si="0"/>
        <v xml:space="preserve">q - </v>
      </c>
      <c r="O17" s="137" t="s">
        <v>367</v>
      </c>
    </row>
    <row r="18" spans="1:16" ht="16" thickBot="1" x14ac:dyDescent="0.3">
      <c r="B18" s="193" t="s">
        <v>1312</v>
      </c>
      <c r="C18" s="194">
        <v>31</v>
      </c>
      <c r="N18" s="137" t="str">
        <f t="shared" si="0"/>
        <v xml:space="preserve">r - </v>
      </c>
      <c r="O18" s="137" t="s">
        <v>368</v>
      </c>
    </row>
    <row r="19" spans="1:16" x14ac:dyDescent="0.25">
      <c r="B19" s="193" t="s">
        <v>1300</v>
      </c>
      <c r="C19" s="142" t="str">
        <f>Spolu!C4</f>
        <v>31940668</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1316</v>
      </c>
    </row>
    <row r="2" spans="1:2" ht="30" customHeight="1" x14ac:dyDescent="0.25">
      <c r="A2" s="378" t="s">
        <v>1317</v>
      </c>
      <c r="B2" s="378"/>
    </row>
    <row r="3" spans="1:2" ht="13"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martin sonoga</cp:lastModifiedBy>
  <cp:revision/>
  <cp:lastPrinted>2026-04-12T07:00:39Z</cp:lastPrinted>
  <dcterms:created xsi:type="dcterms:W3CDTF">2017-02-20T06:20:12Z</dcterms:created>
  <dcterms:modified xsi:type="dcterms:W3CDTF">2026-04-12T14:34:30Z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