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Belkova\Desktop\DAVID\sukromné\2025\SSQA\"/>
    </mc:Choice>
  </mc:AlternateContent>
  <xr:revisionPtr revIDLastSave="0" documentId="13_ncr:1_{2754845A-11E5-4DB6-91ED-E0240907725D}" xr6:coauthVersionLast="47" xr6:coauthVersionMax="47" xr10:uidLastSave="{00000000-0000-0000-0000-000000000000}"/>
  <bookViews>
    <workbookView xWindow="-120" yWindow="-120" windowWidth="29040" windowHeight="15840"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<sst xmlns="http://schemas.openxmlformats.org/spreadsheetml/2006/main" count="2970" uniqueCount="1650">
  <si>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</si>
  <si>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</si>
  <si>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</si>
  <si>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</si>
  <si>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</si>
  <si>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</si>
  <si>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</si>
  <si>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</si>
  <si>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</si>
  <si>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</si>
  <si>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</si>
  <si>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</si>
  <si>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</si>
  <si>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</si>
  <si>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</si>
  <si>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</si>
  <si>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</si>
  <si>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</si>
  <si>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</si>
  <si>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</si>
  <si>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</si>
  <si>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</si>
  <si>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</si>
  <si>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</si>
  <si>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</si>
  <si>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</si>
  <si>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</si>
  <si>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</si>
  <si>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</si>
  <si>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</si>
  <si>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</si>
  <si>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</si>
  <si>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</si>
  <si>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</si>
  <si>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</si>
  <si>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</si>
  <si>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</si>
  <si>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</si>
  <si>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</si>
  <si>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</si>
  <si>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</si>
  <si>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</si>
  <si>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</si>
  <si>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</si>
  <si>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</si>
  <si>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</si>
  <si>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</si>
  <si>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</si>
  <si>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</si>
  <si>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</si>
  <si>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</si>
  <si>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</si>
  <si>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</si>
  <si>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</si>
  <si>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</si>
  <si>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</si>
  <si>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</si>
  <si>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</si>
  <si>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</si>
  <si>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</si>
  <si>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</si>
  <si>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</si>
  <si>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</si>
  <si>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</si>
  <si>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</si>
  <si>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</si>
  <si>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</si>
  <si>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</si>
  <si>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</si>
  <si>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</si>
  <si>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</si>
  <si>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</si>
  <si>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</si>
  <si>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</si>
  <si>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</si>
  <si>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</si>
  <si>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</si>
  <si>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</si>
  <si>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</si>
  <si>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</si>
  <si>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</si>
  <si>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</si>
  <si>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</si>
  <si>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</si>
  <si>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</si>
  <si>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</si>
  <si>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</si>
  <si>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</si>
  <si>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</si>
  <si>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</si>
  <si>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</si>
  <si>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</si>
  <si>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</si>
  <si>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</si>
  <si>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</si>
  <si>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</si>
  <si>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</si>
  <si>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</si>
  <si>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</si>
  <si>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</si>
  <si>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</si>
  <si>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</si>
  <si>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</si>
  <si>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</si>
  <si>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</si>
  <si>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</si>
  <si>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</si>
  <si>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</si>
  <si>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</si>
  <si>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</si>
  <si>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</si>
  <si>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</si>
  <si>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</si>
  <si>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</si>
  <si>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</si>
  <si>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</si>
  <si>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</si>
  <si>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</si>
  <si>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</si>
  <si>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</si>
  <si>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</si>
  <si>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</si>
  <si>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</si>
  <si>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</si>
  <si>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</si>
  <si>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</si>
  <si>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</si>
  <si>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</si>
  <si>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</si>
  <si>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</si>
  <si>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</si>
  <si>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</si>
  <si>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</si>
  <si>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</si>
  <si>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</si>
  <si>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</si>
  <si>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</si>
  <si>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</si>
  <si>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</si>
  <si>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</si>
  <si>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</si>
  <si>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</si>
  <si>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</si>
  <si>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</si>
  <si>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</si>
  <si>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</si>
  <si>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</si>
  <si>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</si>
  <si>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</si>
  <si>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</si>
  <si>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</si>
  <si>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</si>
  <si>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</si>
  <si>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</si>
  <si>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</si>
  <si>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</si>
  <si>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</si>
  <si>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</si>
  <si>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</si>
  <si>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</si>
  <si>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</si>
  <si>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</si>
  <si>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</si>
  <si>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</si>
  <si>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</si>
  <si>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</si>
  <si>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</si>
  <si>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</si>
  <si>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</si>
  <si>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</si>
  <si>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</si>
  <si>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</si>
  <si>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</si>
  <si>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</si>
  <si>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</si>
  <si>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</si>
  <si>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</si>
  <si>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</si>
  <si>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</si>
  <si>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</si>
  <si>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</si>
  <si>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</si>
  <si>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</si>
  <si>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</si>
  <si>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</si>
  <si>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</si>
  <si>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</si>
  <si>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</si>
  <si>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</si>
  <si>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</si>
  <si>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</si>
  <si>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</si>
  <si>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</si>
  <si>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</si>
  <si>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</si>
  <si>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</si>
  <si>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</si>
  <si>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</si>
  <si>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</si>
  <si>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</si>
  <si>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</si>
  <si>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</si>
  <si>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</si>
  <si>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</si>
  <si>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</si>
  <si>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</si>
  <si>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</si>
  <si>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</si>
  <si>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</si>
  <si>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</si>
  <si>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</si>
  <si>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</si>
  <si>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</si>
  <si>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</si>
  <si>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</si>
  <si>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</si>
  <si>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</si>
  <si>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</si>
  <si>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</si>
  <si>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</si>
  <si>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</si>
  <si>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</si>
  <si>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</si>
  <si>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</si>
  <si>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</si>
  <si>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</si>
  <si>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</si>
  <si>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</si>
  <si>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</si>
  <si>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</si>
  <si>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</si>
  <si>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</si>
  <si>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</si>
  <si>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</si>
  <si>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</si>
  <si>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</si>
  <si>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</si>
  <si>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</si>
  <si>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</si>
  <si>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</si>
  <si>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</si>
  <si>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</si>
  <si>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</si>
  <si>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</si>
  <si>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</si>
  <si>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</si>
  <si>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</si>
  <si>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</si>
  <si>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</si>
  <si>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</si>
  <si>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</si>
  <si>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</si>
  <si>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</si>
  <si>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</si>
  <si>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</si>
  <si>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</si>
  <si>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</si>
  <si>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</si>
  <si>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</si>
  <si>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</si>
  <si>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</si>
  <si>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</si>
  <si>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</si>
  <si>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</si>
  <si>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</si>
  <si>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</si>
  <si>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</si>
  <si>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</si>
  <si>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</si>
  <si>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</si>
  <si>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</si>
  <si>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</si>
  <si>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</si>
  <si>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</si>
  <si>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</si>
  <si>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</si>
  <si>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</si>
  <si>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</si>
  <si>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</si>
  <si>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</si>
  <si>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</si>
  <si>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</si>
  <si>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</si>
  <si>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</si>
  <si>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</si>
  <si>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</si>
  <si>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</si>
  <si>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</si>
  <si>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</si>
  <si>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</si>
  <si>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</si>
  <si>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</si>
  <si>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</si>
  <si>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</si>
  <si>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</si>
  <si>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</si>
  <si>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</si>
  <si>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</si>
  <si>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</si>
  <si>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</si>
  <si>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</si>
  <si>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</si>
  <si>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</si>
  <si>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</si>
  <si>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</si>
  <si>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</si>
  <si>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</si>
  <si>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</si>
  <si>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</si>
  <si>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</si>
  <si>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</si>
  <si>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</si>
  <si>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</si>
  <si>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</si>
  <si>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</si>
  <si>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</si>
  <si>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</si>
  <si>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</si>
  <si>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</si>
  <si>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</si>
  <si>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</si>
  <si>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</si>
  <si>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</si>
  <si>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</si>
  <si>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</si>
  <si>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</si>
  <si>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</si>
  <si>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</si>
  <si>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</si>
  <si>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</si>
  <si>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</si>
  <si>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</si>
  <si>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</si>
  <si>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</si>
  <si>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</si>
  <si>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</si>
  <si>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</si>
  <si>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</si>
  <si>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</si>
  <si>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</si>
  <si>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</si>
  <si>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</si>
  <si>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</si>
  <si>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</si>
  <si>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</si>
  <si>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</si>
  <si>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</si>
  <si>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</si>
  <si>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</si>
  <si>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</si>
  <si>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</si>
  <si>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</si>
  <si>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</si>
  <si>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</si>
  <si>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</si>
  <si>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</si>
  <si>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</si>
  <si>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</si>
  <si>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</si>
  <si>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</si>
  <si>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</si>
  <si>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</si>
  <si>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</si>
  <si>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</si>
  <si>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</si>
  <si>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</si>
  <si>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</si>
  <si>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</si>
  <si>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</si>
  <si>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</si>
  <si>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</si>
  <si>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</si>
  <si>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</si>
  <si>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</si>
  <si>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</si>
  <si>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</si>
  <si>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</si>
  <si>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</si>
  <si>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</si>
  <si>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</si>
  <si>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</si>
  <si>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</si>
  <si>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</si>
  <si>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</si>
  <si>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</si>
  <si>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</si>
  <si>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</si>
  <si>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</si>
  <si>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</si>
  <si>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</si>
  <si>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</si>
  <si>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</si>
  <si>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</si>
  <si>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</si>
  <si>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</si>
  <si>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</si>
  <si>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</si>
  <si>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</si>
  <si>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</si>
  <si>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</si>
  <si>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</si>
  <si>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</si>
  <si>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</si>
  <si>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</si>
  <si>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</si>
  <si>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</si>
  <si>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</si>
  <si>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</si>
  <si>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</si>
  <si>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</si>
  <si>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</si>
  <si>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</si>
  <si>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</si>
  <si>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</si>
  <si>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</si>
  <si>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</si>
  <si>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</si>
  <si>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</si>
  <si>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</si>
  <si>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</si>
  <si>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</si>
  <si>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</si>
  <si>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</si>
  <si>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</si>
  <si>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</si>
  <si>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</si>
  <si>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</si>
  <si>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</si>
  <si>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</si>
  <si>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</si>
  <si>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</si>
  <si>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</si>
  <si>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</si>
  <si>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</si>
  <si>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</si>
  <si>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</si>
  <si>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</si>
  <si>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</si>
  <si>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</si>
  <si>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</si>
  <si>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</si>
  <si>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</si>
  <si>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</si>
  <si>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</si>
  <si>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</si>
  <si>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</si>
  <si>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</si>
  <si>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</si>
  <si>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</si>
  <si>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</si>
  <si>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</si>
  <si>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</si>
  <si>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</si>
  <si>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</si>
  <si>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</si>
  <si>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</si>
  <si>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</si>
  <si>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</si>
  <si>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</si>
  <si>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</si>
  <si>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</si>
  <si>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</si>
  <si>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</si>
  <si>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</si>
  <si>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</si>
  <si>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</si>
  <si>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</si>
  <si>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</si>
  <si>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</si>
  <si>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</si>
  <si>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</si>
  <si>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</si>
  <si>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</si>
  <si>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</si>
  <si>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</si>
  <si>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</si>
  <si>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</si>
  <si>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</si>
  <si>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</si>
  <si>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</si>
  <si>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</si>
  <si>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</si>
  <si>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</si>
  <si>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</si>
  <si>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</si>
  <si>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</si>
  <si>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</si>
  <si>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</si>
  <si>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</si>
  <si>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</si>
  <si>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</si>
  <si>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</si>
  <si>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</si>
  <si>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</si>
  <si>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</si>
  <si>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</si>
  <si>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</si>
  <si>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</si>
  <si>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</si>
  <si>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</si>
  <si>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</si>
  <si>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</si>
  <si>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</si>
  <si>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</si>
  <si>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</si>
  <si>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</si>
  <si>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</si>
  <si>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</si>
  <si>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</si>
  <si>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</si>
  <si>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</si>
  <si>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</si>
  <si>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</si>
  <si>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</si>
  <si>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</si>
  <si>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</si>
  <si>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</si>
  <si>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</si>
  <si>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</si>
  <si>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</si>
  <si>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</si>
  <si>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</si>
  <si>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</si>
  <si>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</si>
  <si>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</si>
  <si>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</si>
  <si>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</si>
  <si>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</si>
  <si>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</si>
  <si>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</si>
  <si>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</si>
  <si>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</si>
  <si>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</si>
  <si>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</si>
  <si>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</si>
  <si>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</si>
  <si>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</si>
  <si>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</si>
  <si>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</si>
  <si>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</si>
  <si>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</si>
  <si>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</si>
  <si>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</si>
  <si>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</si>
  <si>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</si>
  <si>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</si>
  <si>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</si>
  <si>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</si>
  <si>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</si>
  <si>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</si>
  <si>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</si>
  <si>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</si>
  <si>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</si>
  <si>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</si>
  <si>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</si>
  <si>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</si>
  <si>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</si>
  <si>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</si>
  <si>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</si>
  <si>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</si>
  <si>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</si>
  <si>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</si>
  <si>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</si>
  <si>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</si>
  <si>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</si>
  <si>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</si>
  <si>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</si>
  <si>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</si>
  <si>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</si>
  <si>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</si>
  <si>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</si>
  <si>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</si>
  <si>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</si>
  <si>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</si>
  <si>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</si>
  <si>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</si>
  <si>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</si>
  <si>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</si>
  <si>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</si>
  <si>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</si>
  <si>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</si>
  <si>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</si>
  <si>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</si>
  <si>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</si>
  <si>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</si>
  <si>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</si>
  <si>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</si>
  <si>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</si>
  <si>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</si>
  <si>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</si>
  <si>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</si>
  <si>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</si>
  <si>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</si>
  <si>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</si>
  <si>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</si>
  <si>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</si>
  <si>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</si>
  <si>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</si>
  <si>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</si>
  <si>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</si>
  <si>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</si>
  <si>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</si>
  <si>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</si>
  <si>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</si>
  <si>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</si>
  <si>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</si>
  <si>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</si>
  <si>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</si>
  <si>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</si>
  <si>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</si>
  <si>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</si>
  <si>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</si>
  <si>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</si>
  <si>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</si>
  <si>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</si>
  <si>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</si>
  <si>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</si>
  <si>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</si>
  <si>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</si>
  <si>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</si>
  <si>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</si>
  <si>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</si>
  <si>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</si>
  <si>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</si>
  <si>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</si>
  <si>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</si>
  <si>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</si>
  <si>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</si>
  <si>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</si>
  <si>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</si>
  <si>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</si>
  <si>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</si>
  <si>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</si>
  <si>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</si>
  <si>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</si>
  <si>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</si>
  <si>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</si>
  <si>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</si>
  <si>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</si>
  <si>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</si>
  <si>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</si>
  <si>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</si>
  <si>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</si>
  <si>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</si>
  <si>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</si>
  <si>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</si>
  <si>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</si>
  <si>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</si>
  <si>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</si>
  <si>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</si>
  <si>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</si>
  <si>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</si>
  <si>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</si>
  <si>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</si>
  <si>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</si>
  <si>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</si>
  <si>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</si>
  <si>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</si>
  <si>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</si>
  <si>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</si>
  <si>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</si>
  <si>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</si>
  <si>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</si>
  <si>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</si>
  <si>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</si>
  <si>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</si>
  <si>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</si>
  <si>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</si>
  <si>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</si>
  <si>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</si>
  <si>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</si>
  <si>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</si>
  <si>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</si>
  <si>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</si>
  <si>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</si>
  <si>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</si>
  <si>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</si>
  <si>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</si>
  <si>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</si>
  <si>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</si>
  <si>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</si>
  <si>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</si>
  <si>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</si>
  <si>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</si>
  <si>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</si>
  <si>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</si>
  <si>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</si>
  <si>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</si>
  <si>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</si>
  <si>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</si>
  <si>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</si>
  <si>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</si>
  <si>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</si>
  <si>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</si>
  <si>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</si>
  <si>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</si>
  <si>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</si>
  <si>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</si>
  <si>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</si>
  <si>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</si>
  <si>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</si>
  <si>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</si>
  <si>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</si>
  <si>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</si>
  <si>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</si>
  <si>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</si>
  <si>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</si>
  <si>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</si>
  <si>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</si>
  <si>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</si>
  <si>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</si>
  <si>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</si>
  <si>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</si>
  <si>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</si>
  <si>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</si>
  <si>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</si>
  <si>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</si>
  <si>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</si>
  <si>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</si>
  <si>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</si>
  <si>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</si>
  <si>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</si>
  <si>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</si>
  <si>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</si>
  <si>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</si>
  <si>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</si>
  <si>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</si>
  <si>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</si>
  <si>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</si>
  <si>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</si>
  <si>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</si>
  <si>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</si>
  <si>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</si>
  <si>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</si>
  <si>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</si>
  <si>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</si>
  <si>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</si>
  <si>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</si>
  <si>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</si>
  <si>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</si>
  <si>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</si>
  <si>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</si>
  <si>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</si>
  <si>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</si>
  <si>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</si>
  <si>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</si>
  <si>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</si>
  <si>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</si>
  <si>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</si>
  <si>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</si>
  <si>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</si>
  <si>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</si>
  <si>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</si>
  <si>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</si>
  <si>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</si>
  <si>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</si>
  <si>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</si>
  <si>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</si>
  <si>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</si>
  <si>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</si>
  <si>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</si>
  <si>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</si>
  <si>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</si>
  <si>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</si>
  <si>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</si>
  <si>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</si>
  <si>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</si>
  <si>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</si>
  <si>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</si>
  <si>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</si>
  <si>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</si>
  <si>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</si>
  <si>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</si>
  <si>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</si>
  <si>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</si>
  <si>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</si>
  <si>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</si>
  <si>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</si>
  <si>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</si>
  <si>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</si>
  <si>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</si>
  <si>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</si>
  <si>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</si>
  <si>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</si>
  <si>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</si>
  <si>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</si>
  <si>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</si>
  <si>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</si>
  <si>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</si>
  <si>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</si>
  <si>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</si>
  <si>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</si>
  <si>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</si>
  <si>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</si>
  <si>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</si>
  <si>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</si>
  <si>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</si>
  <si>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</si>
  <si>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</si>
  <si>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</si>
  <si>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</si>
  <si>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</si>
  <si>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</si>
  <si>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</si>
  <si>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</si>
  <si>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</si>
  <si>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</si>
  <si>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</si>
  <si>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</si>
  <si>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</si>
  <si>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</si>
  <si>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</si>
  <si>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</si>
  <si>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</si>
  <si>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</si>
  <si>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</si>
  <si>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</si>
  <si>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</si>
  <si>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</si>
  <si>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</si>
  <si>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</si>
  <si>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</si>
  <si>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</si>
  <si>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</si>
  <si>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</si>
  <si>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</si>
  <si>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</si>
  <si>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</si>
  <si>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</si>
  <si>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</si>
  <si>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</si>
  <si>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</si>
  <si>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</si>
  <si>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</si>
  <si>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</si>
  <si>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</si>
  <si>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</si>
  <si>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</si>
  <si>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</si>
  <si>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</si>
  <si>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</si>
  <si>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</si>
  <si>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</si>
  <si>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</si>
  <si>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</si>
  <si>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</si>
  <si>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</si>
  <si>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</si>
  <si>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</si>
  <si>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</si>
  <si>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</si>
  <si>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</si>
  <si>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</si>
  <si>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</si>
  <si>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</si>
  <si>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</si>
  <si>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</si>
  <si>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</si>
  <si>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</si>
  <si>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</si>
  <si>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</si>
  <si>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</si>
  <si>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</si>
  <si>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</si>
  <si>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</si>
  <si>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</si>
  <si>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</si>
  <si>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</si>
  <si>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</si>
  <si>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</si>
  <si>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</si>
  <si>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</si>
  <si>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</si>
  <si>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</si>
  <si>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</si>
  <si>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</si>
  <si>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</si>
  <si>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</si>
  <si>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</si>
  <si>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</si>
  <si>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</si>
  <si>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</si>
  <si>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</si>
  <si>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</si>
  <si>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</si>
  <si>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</si>
  <si>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</si>
  <si>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</si>
  <si>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</si>
  <si>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</si>
  <si>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</si>
  <si>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</si>
  <si>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</si>
  <si>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</si>
  <si>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</si>
  <si>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</si>
  <si>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</si>
  <si>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</si>
  <si>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</si>
  <si>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</si>
  <si>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</si>
  <si>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</si>
  <si>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</si>
  <si>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</si>
  <si>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</si>
  <si>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</si>
  <si>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</si>
  <si>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</si>
  <si>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</si>
  <si>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</si>
  <si>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</si>
  <si>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</si>
  <si>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</si>
  <si>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</si>
  <si>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</si>
  <si>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</si>
  <si>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</si>
  <si>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</si>
  <si>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</si>
  <si>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</si>
  <si>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</si>
  <si>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</si>
  <si>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</si>
  <si>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</si>
  <si>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</si>
  <si>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</si>
  <si>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</si>
  <si>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</si>
  <si>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</si>
  <si>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</si>
  <si>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</si>
  <si>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</si>
  <si>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</si>
  <si>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</si>
  <si>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</si>
  <si>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</si>
  <si>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</si>
  <si>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</si>
  <si>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</si>
  <si>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</si>
  <si>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</si>
  <si>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</si>
  <si>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</si>
  <si>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</si>
  <si>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</si>
  <si>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</si>
  <si>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</si>
  <si>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</si>
  <si>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</si>
  <si>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</si>
  <si>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</si>
  <si>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</si>
  <si>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</si>
  <si>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</si>
  <si>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</si>
  <si>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</si>
  <si>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</si>
  <si>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</si>
  <si>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</si>
  <si>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</si>
  <si>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</si>
  <si>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</si>
  <si>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</si>
  <si>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</si>
  <si>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</si>
  <si>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</si>
  <si>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</si>
  <si>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</si>
  <si>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</si>
  <si>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</si>
  <si>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</si>
  <si>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</si>
  <si>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</si>
  <si>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</si>
  <si>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</si>
  <si>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</si>
  <si>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</si>
  <si>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</si>
  <si>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</si>
  <si>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</si>
  <si>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</si>
  <si>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</si>
  <si>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</si>
  <si>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</si>
  <si>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</si>
  <si>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</si>
  <si>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</si>
  <si>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</si>
  <si>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</si>
  <si>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</si>
  <si>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</si>
  <si>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</si>
  <si>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</si>
  <si>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</si>
  <si>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</si>
  <si>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</si>
  <si>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</si>
  <si>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</si>
  <si>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</si>
  <si>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</si>
  <si>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</si>
  <si>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</si>
  <si>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</si>
  <si>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</si>
  <si>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</si>
  <si>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</si>
  <si>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</si>
  <si>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</si>
  <si>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</si>
  <si>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</si>
  <si>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</si>
  <si>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</si>
  <si>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</si>
  <si>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</si>
  <si>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</si>
  <si>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</si>
  <si>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</si>
  <si>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</si>
  <si>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</si>
  <si>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</si>
  <si>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</si>
  <si>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</si>
  <si>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</si>
  <si>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</si>
  <si>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</si>
  <si>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</si>
  <si>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</si>
  <si>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</si>
  <si>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</si>
  <si>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</si>
  <si>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</si>
  <si>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</si>
  <si>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</si>
  <si>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</si>
  <si>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</si>
  <si>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</si>
  <si>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</si>
  <si>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</si>
  <si>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</si>
  <si>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</si>
  <si>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</si>
  <si>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</si>
  <si>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</si>
  <si>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</si>
  <si>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</si>
  <si>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</si>
  <si>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</si>
  <si>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</si>
  <si>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</si>
  <si>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</si>
  <si>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</si>
  <si>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</si>
  <si>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</si>
  <si>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</si>
  <si>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</si>
  <si>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</si>
  <si>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</si>
  <si>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</si>
  <si>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</si>
  <si>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</si>
  <si>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</si>
  <si>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</si>
  <si>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</si>
  <si>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</si>
  <si>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</si>
  <si>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</si>
  <si>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</si>
  <si>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</si>
  <si>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</si>
  <si>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</si>
  <si>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</si>
  <si>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</si>
  <si>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</si>
  <si>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</si>
  <si>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</si>
  <si>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</si>
  <si>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</si>
  <si>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</si>
  <si>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</si>
  <si>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</si>
  <si>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</si>
  <si>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</si>
  <si>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</si>
  <si>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</si>
  <si>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</si>
  <si>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</si>
  <si>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</si>
  <si>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</si>
  <si>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</si>
  <si>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</si>
  <si>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</si>
  <si>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</si>
  <si>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</si>
  <si>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</si>
  <si>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</si>
  <si>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</si>
  <si>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</si>
  <si>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</si>
  <si>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</si>
  <si>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</si>
  <si>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</si>
  <si>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</si>
  <si>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</si>
  <si>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</si>
  <si>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</si>
  <si>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</si>
  <si>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</si>
  <si>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</si>
  <si>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</si>
  <si>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</si>
  <si>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</si>
  <si>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</si>
  <si>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</si>
  <si>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</si>
  <si>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</si>
  <si>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</si>
  <si>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</si>
  <si>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</si>
  <si>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</si>
  <si>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</si>
  <si>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</si>
  <si>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</si>
  <si>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</si>
  <si>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</si>
  <si>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</si>
  <si>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</si>
  <si>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</si>
  <si>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</si>
  <si>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</si>
  <si>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</si>
  <si>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</si>
  <si>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</si>
  <si>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</si>
  <si>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</si>
  <si>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</si>
  <si>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</si>
  <si>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</si>
  <si>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</si>
  <si>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</si>
  <si>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</si>
  <si>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</si>
  <si>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</si>
  <si>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</si>
  <si>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</si>
  <si>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</si>
  <si>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</si>
  <si>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</si>
  <si>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</si>
  <si>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</si>
  <si>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</si>
  <si>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</si>
  <si>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</si>
  <si>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</si>
  <si>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</si>
  <si>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</si>
  <si>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</si>
  <si>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</si>
  <si>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</si>
  <si>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</si>
  <si>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</si>
  <si>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</si>
  <si>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</si>
  <si>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</si>
  <si>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</si>
  <si>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</si>
  <si>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</si>
  <si>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</si>
  <si>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</si>
  <si>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</si>
  <si>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</si>
  <si>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</si>
  <si>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</si>
  <si>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</si>
  <si>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</si>
  <si>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</si>
  <si>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</si>
  <si>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</si>
  <si>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</si>
  <si>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</si>
  <si>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</si>
  <si>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</si>
  <si>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</si>
  <si>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</si>
  <si>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</si>
  <si>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</si>
  <si>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</si>
  <si>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</si>
  <si>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</si>
  <si>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</si>
  <si>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</si>
  <si>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</si>
  <si>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</si>
  <si>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</si>
  <si>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</si>
  <si>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</si>
  <si>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</si>
  <si>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</si>
  <si>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</si>
  <si>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</si>
  <si>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</si>
  <si>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</si>
  <si>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</si>
  <si>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</si>
  <si>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</si>
  <si>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</si>
  <si>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</si>
  <si>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</si>
  <si>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</si>
  <si>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</si>
  <si>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</si>
  <si>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</si>
  <si>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</si>
  <si>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</si>
  <si>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</si>
  <si>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</si>
  <si>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</si>
  <si>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</si>
  <si>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</si>
  <si>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</si>
  <si>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</si>
  <si>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</si>
  <si>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</si>
  <si>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</si>
  <si>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</si>
  <si>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</si>
  <si>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</si>
  <si>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</si>
  <si>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</si>
  <si>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</si>
  <si>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</si>
  <si>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</si>
  <si>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</si>
  <si>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</si>
  <si>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</si>
  <si>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</si>
  <si>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</si>
  <si>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</si>
  <si>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</si>
  <si>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</si>
  <si>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</si>
  <si>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</si>
  <si>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</si>
  <si>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</si>
  <si>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</si>
  <si>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</si>
  <si>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</si>
  <si>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</si>
  <si>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</si>
  <si>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</si>
  <si>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</si>
  <si>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</si>
  <si>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</si>
  <si>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</si>
  <si>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</si>
  <si>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</si>
  <si>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</si>
  <si>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</si>
  <si>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</si>
  <si>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</si>
  <si>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</si>
  <si>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</si>
  <si>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</si>
  <si>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</si>
  <si>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</si>
  <si>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</si>
  <si>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</si>
  <si>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</si>
  <si>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</si>
  <si>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</si>
  <si>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</si>
  <si>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</si>
  <si>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</si>
  <si>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</si>
  <si>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</si>
  <si>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</si>
  <si>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</si>
  <si>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</si>
  <si>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</si>
  <si>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</si>
  <si>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</si>
  <si>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</si>
  <si>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</si>
  <si>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</si>
  <si>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</si>
  <si>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</si>
  <si>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</si>
  <si>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</si>
  <si>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</si>
  <si>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</si>
  <si>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</si>
  <si>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</si>
  <si>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</si>
  <si>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</si>
  <si>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</si>
  <si>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</si>
  <si>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</si>
  <si>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</si>
  <si>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</si>
  <si>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</si>
  <si>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</si>
  <si>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</si>
  <si>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</si>
  <si>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</si>
  <si>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</si>
  <si>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</si>
  <si>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</si>
  <si>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</si>
  <si>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</si>
  <si>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</si>
  <si>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</si>
  <si>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</si>
  <si>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</si>
  <si>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</si>
  <si>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</si>
  <si>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</si>
  <si>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</si>
  <si>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</si>
  <si>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</si>
  <si>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</si>
  <si>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</si>
  <si>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</si>
  <si>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</si>
  <si>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</si>
  <si>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</si>
  <si>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</si>
  <si>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</si>
  <si>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</si>
  <si>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</si>
  <si>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</si>
  <si>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</si>
  <si>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</si>
  <si>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</si>
  <si>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</si>
  <si>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</si>
  <si>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</si>
  <si>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</si>
  <si>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</si>
  <si>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</si>
  <si>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</si>
  <si>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</si>
  <si>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</si>
  <si>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</si>
  <si>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</si>
  <si>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</si>
  <si>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</si>
  <si>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</si>
  <si>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</si>
  <si>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</si>
  <si>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</si>
  <si>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</si>
  <si>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</si>
  <si>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</si>
  <si>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</si>
  <si>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</si>
  <si>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</si>
  <si>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</si>
  <si>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</si>
  <si>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</si>
  <si>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</si>
  <si>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</si>
  <si>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</si>
  <si>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</si>
  <si>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</si>
  <si>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</si>
  <si>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</si>
  <si>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</si>
  <si>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</si>
  <si>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</si>
  <si>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</si>
  <si>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</si>
  <si>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</si>
  <si>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</si>
  <si>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</si>
  <si>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</si>
  <si>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</si>
  <si>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</si>
  <si>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</si>
  <si>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</si>
  <si>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</si>
  <si>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</si>
  <si>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</si>
  <si>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</si>
  <si>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</si>
  <si>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</si>
  <si>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</si>
  <si>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</si>
  <si>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</si>
  <si>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</si>
  <si>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</si>
  <si>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</si>
  <si>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</si>
  <si>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</si>
  <si>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</si>
  <si>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</si>
  <si>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</si>
  <si>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</si>
  <si>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</si>
  <si>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</si>
  <si>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</si>
  <si>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</si>
  <si>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</si>
  <si>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</si>
  <si>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</si>
  <si>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</si>
  <si>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</si>
  <si>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</si>
  <si>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</si>
  <si>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</si>
  <si>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</si>
  <si>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</si>
  <si>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</si>
  <si>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</si>
  <si>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</si>
  <si>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</si>
  <si>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</si>
  <si>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</si>
  <si>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</si>
  <si>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</si>
  <si>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</si>
  <si>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</si>
  <si>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</si>
  <si>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</si>
  <si>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</si>
  <si>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</si>
  <si>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</si>
  <si>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</si>
  <si>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</si>
  <si>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</si>
  <si>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</si>
  <si>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</si>
  <si>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</si>
  <si>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</si>
  <si>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</si>
  <si>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</si>
  <si>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</si>
  <si>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</si>
  <si>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</si>
  <si>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</si>
  <si>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</si>
  <si>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</si>
  <si>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</si>
  <si>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</si>
  <si>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</si>
  <si>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</si>
  <si>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</si>
  <si>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</si>
  <si>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</si>
  <si>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</si>
  <si>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</si>
  <si>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</si>
  <si>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</si>
  <si>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</si>
  <si>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</si>
  <si>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</si>
  <si>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</si>
  <si>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</si>
  <si>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</si>
  <si>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</si>
  <si>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</si>
  <si>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</si>
  <si>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</si>
  <si>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</si>
  <si>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</si>
  <si>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</si>
  <si>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</si>
  <si>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</si>
  <si>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</si>
  <si>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</si>
  <si>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</si>
  <si>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</si>
  <si>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</si>
  <si>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</si>
  <si>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</si>
  <si>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</si>
  <si>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</si>
  <si>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</si>
  <si>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</si>
  <si>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</si>
  <si>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</si>
  <si>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</si>
  <si>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</si>
  <si>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</si>
  <si>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</si>
  <si>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</si>
  <si>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</si>
  <si>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</si>
  <si>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</si>
  <si>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</si>
  <si>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</si>
  <si>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</si>
  <si>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</si>
  <si>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</si>
  <si>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</si>
  <si>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</si>
  <si>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</si>
  <si>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</si>
  <si>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</si>
  <si>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</si>
  <si>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</si>
  <si>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</si>
  <si>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</si>
  <si>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</si>
  <si>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</si>
  <si>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</si>
  <si>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squash - bežné transfery</t>
  </si>
  <si>
    <t>3101IG0234659</t>
  </si>
  <si>
    <t>Vedenie konta VÚB Biznis účet Štan</t>
  </si>
  <si>
    <t>VÚB Banka</t>
  </si>
  <si>
    <t>3101IG0234660</t>
  </si>
  <si>
    <t>Poplatky za platby nad rámec konta</t>
  </si>
  <si>
    <t>25021028Z7GSM</t>
  </si>
  <si>
    <t>Ssqa emailove konta</t>
  </si>
  <si>
    <t>RAINSIDE, sro</t>
  </si>
  <si>
    <t>2502102AJRGSM</t>
  </si>
  <si>
    <t>European squash federation</t>
  </si>
  <si>
    <t>2502120PIFGSM</t>
  </si>
  <si>
    <t>Slovakia event package</t>
  </si>
  <si>
    <t>2502172EYQGSM</t>
  </si>
  <si>
    <t>Turnaj A kategorie, Pio 01/25, prispevok na organizaciu</t>
  </si>
  <si>
    <t>Sk pionierska</t>
  </si>
  <si>
    <t>2502172FWBGSM</t>
  </si>
  <si>
    <t>Turnaj B kategorie, IMET, 01/25, prispevok na organizaciu</t>
  </si>
  <si>
    <t>SPORTS Production, sro</t>
  </si>
  <si>
    <t>2502172DN0GSM</t>
  </si>
  <si>
    <t>Platba faktury 70250032pošta</t>
  </si>
  <si>
    <t>DOM SPORTU, s.r.o.</t>
  </si>
  <si>
    <t>2502220TXWGSM</t>
  </si>
  <si>
    <t>Nakup leteniek na ME, 6ks</t>
  </si>
  <si>
    <t>David Kubicek</t>
  </si>
  <si>
    <t>2502261HP0GSM</t>
  </si>
  <si>
    <t>Licencia PSA hraca, Lukas Tuzincin, reprezentant</t>
  </si>
  <si>
    <t>BZS company</t>
  </si>
  <si>
    <t>2802IG0232232</t>
  </si>
  <si>
    <t>2802IG0232233</t>
  </si>
  <si>
    <t>2503040KFHGSM</t>
  </si>
  <si>
    <t>Prispevok na organizaciu A turnaja, IMET 02/25</t>
  </si>
  <si>
    <t>SPORTS Production sro</t>
  </si>
  <si>
    <t>2503050JMUGSM</t>
  </si>
  <si>
    <t>Prispevok na organizaciu 1. Ligy, Trnava 02/25</t>
  </si>
  <si>
    <t>SPORT CLUB POHODA TRNAVA</t>
  </si>
  <si>
    <t>2503180C8KGSM</t>
  </si>
  <si>
    <t>Platba faktury 70250054pošta</t>
  </si>
  <si>
    <t>2503270BC7GSM</t>
  </si>
  <si>
    <t>Prispevok na organizaciu 2. Ligy Skalica 032025</t>
  </si>
  <si>
    <t>LM studio s.r.o.</t>
  </si>
  <si>
    <t>2503270BOZGSM</t>
  </si>
  <si>
    <t>2.liga prispevok na organizaciu IMET 032025</t>
  </si>
  <si>
    <t>2503270BYXGSM</t>
  </si>
  <si>
    <t>B turnaj, prispevok na organizaciu PIO 032025</t>
  </si>
  <si>
    <t>BZS Company, s. r. o.</t>
  </si>
  <si>
    <t>3103IG0255381</t>
  </si>
  <si>
    <t>3103IG0255382</t>
  </si>
  <si>
    <t>2504010B4JGSM</t>
  </si>
  <si>
    <t>2504080DE0GSM</t>
  </si>
  <si>
    <t>Nakup v lekarni pred ME</t>
  </si>
  <si>
    <t>David kubicek</t>
  </si>
  <si>
    <t>2504080DJWGSM</t>
  </si>
  <si>
    <t>vyzivove doplnky na ME</t>
  </si>
  <si>
    <t>SPORTS Production s.r.o</t>
  </si>
  <si>
    <t>2504080DOTGSM</t>
  </si>
  <si>
    <t>Prenajom kurtov treningy reprezentacia, pred výjazdom na ME</t>
  </si>
  <si>
    <t>2504100DQ5GSM</t>
  </si>
  <si>
    <t>Platba faktury 70250086, pošta</t>
  </si>
  <si>
    <t>2504170CS2GSM</t>
  </si>
  <si>
    <t>Refundacia, spotreba repre na ME Malta 2025</t>
  </si>
  <si>
    <t>2504170WSXGSM</t>
  </si>
  <si>
    <t>Prispevok na organizaciu A turnaj, pio 04/25 Platba faktury 25VF093</t>
  </si>
  <si>
    <t>3004IG0260423</t>
  </si>
  <si>
    <t>3004IG0260424</t>
  </si>
  <si>
    <t>2505062LJXGSM</t>
  </si>
  <si>
    <t>Prispevok na organizaciu 2. Ligy, Namestovo 02/2025</t>
  </si>
  <si>
    <t>Port Club Namestovo</t>
  </si>
  <si>
    <t>25051524YDGSM</t>
  </si>
  <si>
    <t>Organizacna Priprava MSR 2025</t>
  </si>
  <si>
    <t>Lukas tuzincin</t>
  </si>
  <si>
    <t>25051525NTGSM</t>
  </si>
  <si>
    <t>B turnaj - Prispevok na organizaciu IMET 05/2025</t>
  </si>
  <si>
    <t>3005IG0253199</t>
  </si>
  <si>
    <t>3005IG0253200</t>
  </si>
  <si>
    <t>2506050E0QGSM</t>
  </si>
  <si>
    <t>Prispevok na organizaciu msr juniorov 2025</t>
  </si>
  <si>
    <t>Baldi squash klub Kosice</t>
  </si>
  <si>
    <t>2506050E9RGSM</t>
  </si>
  <si>
    <t>A turnaj, prispevok na organizaciu turnaja</t>
  </si>
  <si>
    <t>Baldi squash klub kosice</t>
  </si>
  <si>
    <t>2506092FPEGSM</t>
  </si>
  <si>
    <t>Prispevok na organizaciu FINAL4, IMET</t>
  </si>
  <si>
    <t>SPORTS Production</t>
  </si>
  <si>
    <t>2506092G0EGSM</t>
  </si>
  <si>
    <t>Prispevok na juniorsky turnaj 0325</t>
  </si>
  <si>
    <t>2506101FQOGSM</t>
  </si>
  <si>
    <t>Prispevok na organizaciu MSR2025, IMET</t>
  </si>
  <si>
    <t>2506181UCIGSM</t>
  </si>
  <si>
    <t>Platba faktury 70250118pošta</t>
  </si>
  <si>
    <t>2506181UH7GSM</t>
  </si>
  <si>
    <t>Platba faktury 70250150pošta</t>
  </si>
  <si>
    <t>3006IG0254583</t>
  </si>
  <si>
    <t>3006IG0254584</t>
  </si>
  <si>
    <t>2507090LYNGSM</t>
  </si>
  <si>
    <t>Ssqa, doména</t>
  </si>
  <si>
    <t>Rainside s.r.o.</t>
  </si>
  <si>
    <t>2507310I2KGSM</t>
  </si>
  <si>
    <t>Platba faktury 70250182pošta</t>
  </si>
  <si>
    <t>2507310JL7GSM</t>
  </si>
  <si>
    <t>Hlavny dozhodca/ jarna cast sezony 2025</t>
  </si>
  <si>
    <t>Stefan hudak</t>
  </si>
  <si>
    <t>3107IG0259736</t>
  </si>
  <si>
    <t>3107IG0259737</t>
  </si>
  <si>
    <t>2508120TBCGSM</t>
  </si>
  <si>
    <t>Host levy SJO, poplatok na organizáciu mezdinárodneho turnaja do Europskej federácie</t>
  </si>
  <si>
    <t>Esf</t>
  </si>
  <si>
    <t>2508120TLNGSM</t>
  </si>
  <si>
    <t>poplatky za hráčov do ESF, Slovak masters</t>
  </si>
  <si>
    <t>2508130G27GSM</t>
  </si>
  <si>
    <t>Služby Generálneho sekretára Q1</t>
  </si>
  <si>
    <t>2508130GA8GSM</t>
  </si>
  <si>
    <t>Služby Generálneho sekretára Q2</t>
  </si>
  <si>
    <t>2508180FJQGSM</t>
  </si>
  <si>
    <t>Odmena za organizaciu MSR25</t>
  </si>
  <si>
    <t>Ema Michalikova</t>
  </si>
  <si>
    <t>2808IG0251473</t>
  </si>
  <si>
    <t>2808IG0251474</t>
  </si>
  <si>
    <t>2509171KGBGSM</t>
  </si>
  <si>
    <t>Prispevok na pripravu juniorov, prenájom kurtov, nákup športového vybavenia, príspevok na regeneráciu</t>
  </si>
  <si>
    <t>2509180ORXGSM</t>
  </si>
  <si>
    <t>Prispevok na trenera</t>
  </si>
  <si>
    <t>Patrik Varga</t>
  </si>
  <si>
    <t>2509180OWHGSM</t>
  </si>
  <si>
    <t>Prispevok na talentovaneho hraca pre synov (David a Filip Varga)</t>
  </si>
  <si>
    <t>2509180P32GSM</t>
  </si>
  <si>
    <t>Prispevok trenerovi 2025</t>
  </si>
  <si>
    <t>Tomas toth</t>
  </si>
  <si>
    <t>2509180P8BGSM</t>
  </si>
  <si>
    <t>Tomas Koctur</t>
  </si>
  <si>
    <t>2509180PK7GSM</t>
  </si>
  <si>
    <t>Tomas fecak</t>
  </si>
  <si>
    <t>a - príspevok uznaným športom</t>
  </si>
  <si>
    <t>Dávid Kubiček, 0908 447 934</t>
  </si>
  <si>
    <t>51136830</t>
  </si>
  <si>
    <t>35928905</t>
  </si>
  <si>
    <t>37984284</t>
  </si>
  <si>
    <t>31320155</t>
  </si>
  <si>
    <t>51986787</t>
  </si>
  <si>
    <t>35862289</t>
  </si>
  <si>
    <t>92318487</t>
  </si>
  <si>
    <t>30686903</t>
  </si>
  <si>
    <t>31386946</t>
  </si>
  <si>
    <t>Slovakia anual fee poplatok do europeksej federacie</t>
  </si>
  <si>
    <t>Nakup občerstvenia, darceky pre timy na ME</t>
  </si>
  <si>
    <t>Kontaktná osoba zodpovedná za vyplnený formulár
meno a priezvisko: Dávid Kubiček
e-mail: gs@squash.sk
tel. kontakt (mobil): 0908447934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</si>
</sst>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31" val="1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16"/>
      <c r="D1" s="316"/>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1354</v>
      </c>
      <c r="C6" s="205"/>
      <c r="D6" s="205"/>
    </row>
    <row r="7" spans="1:4" s="18" customFormat="1" ht="15" customHeight="1" x14ac:dyDescent="0.2">
      <c r="A7" s="296" t="s">
        <v>4</v>
      </c>
      <c r="C7" s="205"/>
      <c r="D7" s="205"/>
    </row>
    <row r="8" spans="1:4" s="18" customFormat="1" ht="15" customHeight="1" x14ac:dyDescent="0.2">
      <c r="A8" s="269" t="s">
        <v>1355</v>
      </c>
      <c r="C8" s="205"/>
      <c r="D8" s="205"/>
    </row>
    <row r="9" spans="1:4" s="18" customFormat="1" ht="15" customHeight="1" x14ac:dyDescent="0.2">
      <c r="A9" s="269" t="s">
        <v>1356</v>
      </c>
      <c r="C9" s="205"/>
      <c r="D9" s="205"/>
    </row>
    <row r="10" spans="1:4" s="18" customFormat="1" ht="15.75" customHeight="1" x14ac:dyDescent="0.2">
      <c r="A10" s="296" t="s">
        <v>1357</v>
      </c>
      <c r="C10" s="205"/>
      <c r="D10" s="205"/>
    </row>
    <row r="11" spans="1:4" s="18" customFormat="1" ht="42.75" customHeight="1" x14ac:dyDescent="0.2">
      <c r="A11" s="296" t="s">
        <v>1358</v>
      </c>
      <c r="C11" s="205"/>
      <c r="D11" s="205"/>
    </row>
    <row r="12" spans="1:4" s="18" customFormat="1" ht="20.45" customHeight="1" x14ac:dyDescent="0.2">
      <c r="A12" s="304" t="s">
        <v>1377</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17"/>
      <c r="D21" s="317"/>
    </row>
    <row r="22" spans="1:4" x14ac:dyDescent="0.2">
      <c r="C22" s="318"/>
      <c r="D22" s="317"/>
    </row>
    <row r="23" spans="1:4" ht="63.75" x14ac:dyDescent="0.2">
      <c r="A23" s="23" t="s">
        <v>1378</v>
      </c>
      <c r="C23" s="255"/>
      <c r="D23" s="256"/>
    </row>
    <row r="24" spans="1:4" ht="12.75" customHeight="1" x14ac:dyDescent="0.2">
      <c r="C24" s="314"/>
      <c r="D24" s="315"/>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1359</v>
      </c>
    </row>
    <row r="32" spans="1:4" ht="12.6" customHeight="1" x14ac:dyDescent="0.2"/>
    <row r="33" spans="1:3" ht="15.75" customHeight="1" x14ac:dyDescent="0.2">
      <c r="A33" s="19" t="s">
        <v>1360</v>
      </c>
    </row>
    <row r="34" spans="1:3" ht="12.6" customHeight="1" x14ac:dyDescent="0.2"/>
    <row r="35" spans="1:3" ht="51" x14ac:dyDescent="0.2">
      <c r="A35" s="19" t="s">
        <v>1362</v>
      </c>
    </row>
    <row r="36" spans="1:3" ht="12" customHeight="1" x14ac:dyDescent="0.2"/>
    <row r="37" spans="1:3" ht="25.5" x14ac:dyDescent="0.2">
      <c r="A37" s="271" t="s">
        <v>1361</v>
      </c>
    </row>
    <row r="39" spans="1:3" ht="76.5" x14ac:dyDescent="0.2">
      <c r="A39" s="23" t="s">
        <v>1363</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1364</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1365</v>
      </c>
    </row>
    <row r="49" spans="1:1" ht="12" customHeight="1" x14ac:dyDescent="0.2"/>
    <row r="50" spans="1:1" ht="38.25" x14ac:dyDescent="0.2">
      <c r="A50" s="19" t="s">
        <v>1366</v>
      </c>
    </row>
    <row r="51" spans="1:1" ht="12.75" customHeight="1" x14ac:dyDescent="0.2"/>
    <row r="52" spans="1:1" ht="76.5" x14ac:dyDescent="0.2">
      <c r="A52" s="19" t="s">
        <v>1367</v>
      </c>
    </row>
    <row r="53" spans="1:1" ht="12.75" customHeight="1" x14ac:dyDescent="0.2"/>
    <row r="54" spans="1:1" ht="38.25" x14ac:dyDescent="0.2">
      <c r="A54" s="19" t="s">
        <v>1368</v>
      </c>
    </row>
    <row r="56" spans="1:1" x14ac:dyDescent="0.2">
      <c r="A56" s="19" t="s">
        <v>16</v>
      </c>
    </row>
    <row r="58" spans="1:1" x14ac:dyDescent="0.2">
      <c r="A58" s="19" t="s">
        <v>17</v>
      </c>
    </row>
    <row r="60" spans="1:1" ht="121.7" customHeight="1" x14ac:dyDescent="0.2">
      <c r="A60" s="23" t="s">
        <v>1369</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1370</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1388</v>
      </c>
    </row>
    <row r="73" spans="1:1" ht="38.25" x14ac:dyDescent="0.2">
      <c r="A73" s="23" t="s">
        <v>1389</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1379</v>
      </c>
    </row>
    <row r="96" spans="1:2" x14ac:dyDescent="0.2">
      <c r="A96" s="23"/>
    </row>
    <row r="97" spans="1:4" x14ac:dyDescent="0.2">
      <c r="A97" s="260" t="s">
        <v>40</v>
      </c>
    </row>
    <row r="98" spans="1:4" ht="68.45" customHeight="1" x14ac:dyDescent="0.2">
      <c r="A98" s="23" t="s">
        <v>1380</v>
      </c>
    </row>
    <row r="99" spans="1:4" x14ac:dyDescent="0.2">
      <c r="A99" s="23"/>
    </row>
    <row r="100" spans="1:4" x14ac:dyDescent="0.2">
      <c r="A100" s="260" t="s">
        <v>41</v>
      </c>
    </row>
    <row r="101" spans="1:4" ht="89.25" x14ac:dyDescent="0.2">
      <c r="A101" s="23" t="s">
        <v>1381</v>
      </c>
    </row>
    <row r="102" spans="1:4" x14ac:dyDescent="0.2">
      <c r="A102" s="23"/>
    </row>
    <row r="103" spans="1:4" x14ac:dyDescent="0.2">
      <c r="A103" s="297" t="s">
        <v>42</v>
      </c>
    </row>
    <row r="104" spans="1:4" ht="51" x14ac:dyDescent="0.2">
      <c r="A104" s="23" t="s">
        <v>1382</v>
      </c>
    </row>
    <row r="105" spans="1:4" x14ac:dyDescent="0.2">
      <c r="A105" s="23"/>
      <c r="B105" s="20" t="s">
        <v>43</v>
      </c>
    </row>
    <row r="106" spans="1:4" x14ac:dyDescent="0.2">
      <c r="A106" s="260" t="s">
        <v>44</v>
      </c>
    </row>
    <row r="107" spans="1:4" ht="71.25" customHeight="1" x14ac:dyDescent="0.2">
      <c r="A107" s="19" t="s">
        <v>1383</v>
      </c>
    </row>
    <row r="108" spans="1:4" ht="38.25" x14ac:dyDescent="0.2">
      <c r="A108" s="19" t="s">
        <v>1373</v>
      </c>
    </row>
    <row r="109" spans="1:4" ht="25.5" x14ac:dyDescent="0.2">
      <c r="A109" s="19" t="s">
        <v>45</v>
      </c>
    </row>
    <row r="110" spans="1:4" ht="10.5" customHeight="1" x14ac:dyDescent="0.2">
      <c r="D110" s="20" t="s">
        <v>43</v>
      </c>
    </row>
    <row r="111" spans="1:4" ht="99.75" customHeight="1" x14ac:dyDescent="0.2">
      <c r="A111" s="23" t="s">
        <v>1372</v>
      </c>
    </row>
    <row r="112" spans="1:4" ht="25.5" x14ac:dyDescent="0.2">
      <c r="A112" s="19" t="s">
        <v>1371</v>
      </c>
    </row>
    <row r="114" spans="1:2" ht="178.5" x14ac:dyDescent="0.2">
      <c r="A114" s="23" t="s">
        <v>1384</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1385</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1374</v>
      </c>
    </row>
    <row r="133" spans="1:1" ht="61.5" customHeight="1" x14ac:dyDescent="0.2">
      <c r="A133" s="303" t="s">
        <v>1386</v>
      </c>
    </row>
    <row r="134" spans="1:1" x14ac:dyDescent="0.2">
      <c r="A134" s="260" t="s">
        <v>1387</v>
      </c>
    </row>
    <row r="135" spans="1:1" ht="102" x14ac:dyDescent="0.2">
      <c r="A135" s="303" t="s">
        <v>1375</v>
      </c>
    </row>
    <row r="136" spans="1:1" x14ac:dyDescent="0.2">
      <c r="A136"/>
    </row>
    <row r="137" spans="1:1" ht="71.45" customHeight="1" x14ac:dyDescent="0.2">
      <c r="A137" s="302" t="s">
        <v>1376</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19" t="s">
        <v>57</v>
      </c>
      <c r="B1" s="319"/>
      <c r="C1" s="319"/>
      <c r="D1" s="319"/>
      <c r="E1" s="319"/>
      <c r="F1" s="319"/>
      <c r="G1" s="319"/>
      <c r="H1" s="319"/>
      <c r="I1" s="52"/>
      <c r="J1" s="37"/>
    </row>
    <row r="2" spans="1:11" ht="15.75" x14ac:dyDescent="0.25">
      <c r="A2" s="325" t="s">
        <v>58</v>
      </c>
      <c r="B2" s="325"/>
      <c r="C2" s="325"/>
      <c r="D2" s="325"/>
      <c r="E2" s="325"/>
      <c r="F2" s="325"/>
      <c r="G2" s="325"/>
      <c r="H2" s="323" t="str">
        <f>+Doklady!I100</f>
        <v>V2</v>
      </c>
      <c r="I2" s="323"/>
    </row>
    <row r="3" spans="1:11" ht="15" x14ac:dyDescent="0.25">
      <c r="A3" s="40"/>
      <c r="B3" s="40"/>
      <c r="C3" s="40"/>
      <c r="D3" s="40"/>
      <c r="E3" s="40"/>
      <c r="F3" s="40"/>
      <c r="G3" s="40"/>
      <c r="H3" s="324">
        <f>+Doklady!I101</f>
        <v>45887</v>
      </c>
      <c r="I3" s="324"/>
    </row>
    <row r="4" spans="1:11" ht="15.75" customHeight="1" x14ac:dyDescent="0.2">
      <c r="A4" s="41" t="s">
        <v>59</v>
      </c>
      <c r="B4" s="320" t="s">
        <v>60</v>
      </c>
      <c r="C4" s="321"/>
      <c r="D4" s="321"/>
      <c r="E4" s="32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28" t="s">
        <v>311</v>
      </c>
      <c r="B1" s="329"/>
      <c r="C1" s="174">
        <v>45838</v>
      </c>
      <c r="D1" s="26"/>
      <c r="G1" s="252">
        <v>45688</v>
      </c>
    </row>
    <row r="2" spans="1:7" ht="15" x14ac:dyDescent="0.25">
      <c r="A2" s="28"/>
      <c r="B2" s="28"/>
      <c r="G2" s="252">
        <v>45716</v>
      </c>
    </row>
    <row r="3" spans="1:7" ht="14.25" x14ac:dyDescent="0.2">
      <c r="A3" s="30" t="s">
        <v>312</v>
      </c>
      <c r="B3" s="326" t="str">
        <f>INDEX(Adr!B:B,Doklady!B102+1)</f>
        <v>Slovenská squashová asociácia</v>
      </c>
      <c r="C3" s="326"/>
      <c r="D3" s="326"/>
      <c r="G3" s="252">
        <v>45747</v>
      </c>
    </row>
    <row r="4" spans="1:7" ht="14.25" x14ac:dyDescent="0.2">
      <c r="A4" s="30" t="s">
        <v>313</v>
      </c>
      <c r="B4" s="29" t="str">
        <f>RIGHT("0000"&amp;INDEX(Adr!A:A,Doklady!B102+1),8)</f>
        <v>30807018</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15790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15790</v>
      </c>
      <c r="G15" s="252"/>
    </row>
    <row r="16" spans="1:7" ht="14.25" x14ac:dyDescent="0.2">
      <c r="G16" s="252"/>
    </row>
    <row r="17" spans="1:5" ht="72" customHeight="1" x14ac:dyDescent="0.2">
      <c r="A17" s="327" t="s">
        <v>328</v>
      </c>
      <c r="B17" s="327"/>
      <c r="C17" s="327"/>
      <c r="D17" s="32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9" zoomScaleNormal="100" workbookViewId="0">
      <selection activeCell="D140" sqref="D140:I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49" t="s">
        <v>1502</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
      <c r="B3" s="160" t="s">
        <v>59</v>
      </c>
      <c r="C3" s="350" t="str">
        <f>INDEX(Adr!B2:B87,Doklady!B102)</f>
        <v>Slovenská squashová asociácia</v>
      </c>
      <c r="D3" s="350"/>
      <c r="E3" s="350"/>
      <c r="F3" s="350"/>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30807018</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1" t="s">
        <v>333</v>
      </c>
      <c r="F9" s="352"/>
      <c r="J9" s="8"/>
      <c r="L9" s="118"/>
      <c r="M9" s="118"/>
      <c r="N9" s="118"/>
      <c r="O9" s="118"/>
      <c r="P9" s="118"/>
      <c r="Q9" s="118"/>
      <c r="R9" s="118"/>
      <c r="S9" s="118"/>
    </row>
    <row r="10" spans="1:26" ht="18" x14ac:dyDescent="0.25">
      <c r="A10" s="69" t="s">
        <v>317</v>
      </c>
      <c r="B10" s="70" t="s">
        <v>318</v>
      </c>
      <c r="C10" s="126">
        <f>SUMIF(FP!J:J,Doklady!$B$1&amp;A10,FP!D:D)</f>
        <v>0</v>
      </c>
      <c r="D10" s="126">
        <f>C10-E10</f>
        <v>0</v>
      </c>
      <c r="E10" s="345">
        <f>SUMIF(K:K,A10,I:I)</f>
        <v>0</v>
      </c>
      <c r="F10" s="346"/>
      <c r="L10" s="120" t="s">
        <v>334</v>
      </c>
      <c r="M10" s="118"/>
      <c r="N10" s="118"/>
      <c r="O10" s="118"/>
      <c r="P10" s="118"/>
      <c r="Q10" s="118"/>
      <c r="R10" s="118"/>
      <c r="S10" s="118"/>
    </row>
    <row r="11" spans="1:26" ht="18" x14ac:dyDescent="0.25">
      <c r="A11" s="69" t="s">
        <v>319</v>
      </c>
      <c r="B11" s="70" t="s">
        <v>320</v>
      </c>
      <c r="C11" s="126">
        <f>SUMIF(FP!J:J,Doklady!$B$1&amp;A11,FP!D:D)</f>
        <v>15790</v>
      </c>
      <c r="D11" s="126">
        <f>+C11-E11</f>
        <v>15767.75</v>
      </c>
      <c r="E11" s="353">
        <f>+I39-I42+I44-I47</f>
        <v>22.25</v>
      </c>
      <c r="F11" s="354"/>
      <c r="J11" s="176"/>
      <c r="L11" s="161" t="str">
        <f>L41</f>
        <v>a - squash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45">
        <f>SUMIF(K:K,A12,I:I)</f>
        <v>0</v>
      </c>
      <c r="F12" s="346"/>
      <c r="J12" s="177"/>
      <c r="L12" s="161" t="str">
        <f>L42</f>
        <v>a - squash - kapitálové transfery</v>
      </c>
      <c r="N12" s="118"/>
      <c r="O12" s="118"/>
      <c r="P12" s="118"/>
      <c r="Q12" s="118"/>
      <c r="R12" s="118"/>
      <c r="S12" s="118"/>
    </row>
    <row r="13" spans="1:26" ht="18" x14ac:dyDescent="0.25">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37" t="s">
        <v>336</v>
      </c>
      <c r="C16" s="338"/>
      <c r="D16" s="338"/>
      <c r="E16" s="338"/>
      <c r="F16" s="338"/>
      <c r="G16" s="338"/>
      <c r="H16" s="33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0" t="s">
        <v>339</v>
      </c>
      <c r="C17" s="340"/>
      <c r="D17" s="340"/>
      <c r="E17" s="340"/>
      <c r="F17" s="340"/>
      <c r="G17" s="340"/>
      <c r="H17" s="340"/>
      <c r="I17" s="73">
        <f>SUMIF(FP!I:I,Doklady!$B$1&amp;A17,FP!D:D)</f>
        <v>15790</v>
      </c>
      <c r="T17" s="86"/>
    </row>
    <row r="18" spans="1:20" x14ac:dyDescent="0.2">
      <c r="A18" s="135" t="s">
        <v>340</v>
      </c>
      <c r="B18" s="340" t="s">
        <v>341</v>
      </c>
      <c r="C18" s="340"/>
      <c r="D18" s="340"/>
      <c r="E18" s="340"/>
      <c r="F18" s="340"/>
      <c r="G18" s="340"/>
      <c r="H18" s="340"/>
      <c r="I18" s="73">
        <f>SUMIF(FP!I:I,Doklady!$B$1&amp;A18,FP!D:D)</f>
        <v>0</v>
      </c>
    </row>
    <row r="19" spans="1:20" x14ac:dyDescent="0.2">
      <c r="A19" s="115" t="s">
        <v>342</v>
      </c>
      <c r="B19" s="340" t="s">
        <v>343</v>
      </c>
      <c r="C19" s="340"/>
      <c r="D19" s="340"/>
      <c r="E19" s="340"/>
      <c r="F19" s="340"/>
      <c r="G19" s="340"/>
      <c r="H19" s="340"/>
      <c r="I19" s="73">
        <f>SUMIF(FP!I:I,Doklady!$B$1&amp;A19,FP!D:D)</f>
        <v>0</v>
      </c>
    </row>
    <row r="20" spans="1:20" x14ac:dyDescent="0.2">
      <c r="A20" s="135" t="s">
        <v>344</v>
      </c>
      <c r="B20" s="334" t="s">
        <v>345</v>
      </c>
      <c r="C20" s="335"/>
      <c r="D20" s="335"/>
      <c r="E20" s="335"/>
      <c r="F20" s="335"/>
      <c r="G20" s="335"/>
      <c r="H20" s="336"/>
      <c r="I20" s="73">
        <f>SUMIF(FP!I:I,Doklady!$B$1&amp;A20,FP!D:D)</f>
        <v>0</v>
      </c>
      <c r="T20" s="86"/>
    </row>
    <row r="21" spans="1:20" x14ac:dyDescent="0.2">
      <c r="A21" s="115" t="s">
        <v>346</v>
      </c>
      <c r="B21" s="334" t="s">
        <v>347</v>
      </c>
      <c r="C21" s="335"/>
      <c r="D21" s="335"/>
      <c r="E21" s="335"/>
      <c r="F21" s="335"/>
      <c r="G21" s="335"/>
      <c r="H21" s="336"/>
      <c r="I21" s="73">
        <f>SUMIF(FP!I:I,Doklady!$B$1&amp;A21,FP!D:D)</f>
        <v>0</v>
      </c>
      <c r="T21" s="86"/>
    </row>
    <row r="22" spans="1:20" x14ac:dyDescent="0.2">
      <c r="A22" s="135" t="s">
        <v>348</v>
      </c>
      <c r="B22" s="341" t="s">
        <v>349</v>
      </c>
      <c r="C22" s="342"/>
      <c r="D22" s="342"/>
      <c r="E22" s="342"/>
      <c r="F22" s="342"/>
      <c r="G22" s="342"/>
      <c r="H22" s="343"/>
      <c r="I22" s="73">
        <f>SUMIF(FP!I:I,Doklady!$B$1&amp;A22,FP!D:D)</f>
        <v>0</v>
      </c>
      <c r="T22" s="86"/>
    </row>
    <row r="23" spans="1:20" x14ac:dyDescent="0.2">
      <c r="A23" s="115" t="s">
        <v>350</v>
      </c>
      <c r="B23" s="334" t="s">
        <v>351</v>
      </c>
      <c r="C23" s="335"/>
      <c r="D23" s="335"/>
      <c r="E23" s="335"/>
      <c r="F23" s="335"/>
      <c r="G23" s="335"/>
      <c r="H23" s="336"/>
      <c r="I23" s="73">
        <f>SUMIF(FP!I:I,Doklady!$B$1&amp;A23,FP!D:D)</f>
        <v>0</v>
      </c>
      <c r="T23" s="86"/>
    </row>
    <row r="24" spans="1:20" x14ac:dyDescent="0.2">
      <c r="A24" s="135" t="s">
        <v>352</v>
      </c>
      <c r="B24" s="334" t="s">
        <v>353</v>
      </c>
      <c r="C24" s="335"/>
      <c r="D24" s="335"/>
      <c r="E24" s="335"/>
      <c r="F24" s="335"/>
      <c r="G24" s="335"/>
      <c r="H24" s="336"/>
      <c r="I24" s="73">
        <f>SUMIF(FP!I:I,Doklady!$B$1&amp;A24,FP!D:D)</f>
        <v>0</v>
      </c>
      <c r="T24" s="86"/>
    </row>
    <row r="25" spans="1:20" x14ac:dyDescent="0.2">
      <c r="A25" s="115" t="s">
        <v>354</v>
      </c>
      <c r="B25" s="357" t="s">
        <v>355</v>
      </c>
      <c r="C25" s="358"/>
      <c r="D25" s="358"/>
      <c r="E25" s="358"/>
      <c r="F25" s="358"/>
      <c r="G25" s="358"/>
      <c r="H25" s="359"/>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30"/>
      <c r="C32" s="331"/>
      <c r="D32" s="331"/>
      <c r="E32" s="331"/>
      <c r="F32" s="331"/>
      <c r="G32" s="331"/>
      <c r="H32" s="332"/>
      <c r="I32" s="73">
        <f>SUMIF(FP!I:I,Doklady!$B$1&amp;A32,FP!D:D)</f>
        <v>0</v>
      </c>
      <c r="T32" s="86"/>
    </row>
    <row r="33" spans="1:21" hidden="1" x14ac:dyDescent="0.2">
      <c r="A33" s="115" t="s">
        <v>367</v>
      </c>
      <c r="B33" s="330"/>
      <c r="C33" s="331"/>
      <c r="D33" s="331"/>
      <c r="E33" s="331"/>
      <c r="F33" s="331"/>
      <c r="G33" s="331"/>
      <c r="H33" s="332"/>
      <c r="I33" s="73">
        <f>SUMIF(FP!I:I,Doklady!$B$1&amp;A33,FP!D:D)</f>
        <v>0</v>
      </c>
      <c r="T33" s="86"/>
    </row>
    <row r="34" spans="1:21" hidden="1" x14ac:dyDescent="0.2">
      <c r="A34" s="135" t="s">
        <v>368</v>
      </c>
      <c r="B34" s="333"/>
      <c r="C34" s="333"/>
      <c r="D34" s="333"/>
      <c r="E34" s="333"/>
      <c r="F34" s="333"/>
      <c r="G34" s="333"/>
      <c r="H34" s="333"/>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squash</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3158</v>
      </c>
      <c r="G39" s="78">
        <f>+MAX(I39-C39-D39-E39-F39-H39,0)</f>
        <v>12632</v>
      </c>
      <c r="H39" s="78">
        <f>+IFERROR(VLOOKUP(K40&amp;" - kapitálové transfery",B$53:C$90,2,0),0)</f>
        <v>0</v>
      </c>
      <c r="I39" s="73">
        <f>SUMIF(FP!K:K,K40,FP!D:D)</f>
        <v>15790</v>
      </c>
      <c r="L39" s="84">
        <f>COUNTIF(FP!N:N,Doklady!B1&amp;"aK")</f>
        <v>0</v>
      </c>
      <c r="T39" s="86"/>
    </row>
    <row r="40" spans="1:21" x14ac:dyDescent="0.2">
      <c r="A40" s="115" t="s">
        <v>338</v>
      </c>
      <c r="B40" s="116" t="s">
        <v>377</v>
      </c>
      <c r="C40" s="78">
        <f>DSUM(Doklady!A103:J10000,"GGG",Spolu!L40:M42)</f>
        <v>3692</v>
      </c>
      <c r="D40" s="78">
        <f>DSUM(Doklady!A103:J10000,"GGG",Spolu!N40:O42)</f>
        <v>750</v>
      </c>
      <c r="E40" s="78">
        <f>DSUM(Doklady!A103:J10000,"GGG",Spolu!P40:Q42)</f>
        <v>6902.3</v>
      </c>
      <c r="F40" s="78">
        <f>DSUM(Doklady!A103:J10000,"GGG",Spolu!R40:S42)</f>
        <v>2863.45</v>
      </c>
      <c r="G40" s="78">
        <f>DSUM(Doklady!A103:J10000,"GGG",Spolu!T40:U42)-H40</f>
        <v>1560</v>
      </c>
      <c r="H40" s="78">
        <f>+IFERROR(VLOOKUP(K40&amp;" - kapitálové transfery",B$53:D$90,3,0),0)</f>
        <v>0</v>
      </c>
      <c r="I40" s="73">
        <f>+C40+D40+E40+F40+G40+H40</f>
        <v>15767.75</v>
      </c>
      <c r="J40" s="218" t="str">
        <f>+K45</f>
        <v>.</v>
      </c>
      <c r="K40" s="218" t="str">
        <f>IF(L38&gt;0,INDEX(FP!K:K,Doklady!B2),".")</f>
        <v>squash</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22.25</v>
      </c>
      <c r="J41" s="219">
        <f>+K46</f>
        <v>0</v>
      </c>
      <c r="K41" s="219">
        <f>+I41-H41</f>
        <v>22.25</v>
      </c>
      <c r="L41" s="161" t="str">
        <f>IF(L38&gt;0,"a - "&amp;INDEX(FP!C:C,Doklady!B2),2)</f>
        <v>a - squash - bežné transfery</v>
      </c>
      <c r="M41" s="120">
        <v>1</v>
      </c>
      <c r="N41" s="161" t="str">
        <f>+L41</f>
        <v>a - squash - bežné transfery</v>
      </c>
      <c r="O41" s="120">
        <v>2</v>
      </c>
      <c r="P41" s="161" t="str">
        <f>+L41</f>
        <v>a - squash - bežné transfery</v>
      </c>
      <c r="Q41" s="120">
        <v>3</v>
      </c>
      <c r="R41" s="161" t="str">
        <f>+L41</f>
        <v>a - squash - bežné transfery</v>
      </c>
      <c r="S41" s="120">
        <v>4</v>
      </c>
      <c r="T41" s="161" t="str">
        <f>+L41</f>
        <v>a - squash - bežné transfery</v>
      </c>
      <c r="U41" s="120">
        <v>5</v>
      </c>
    </row>
    <row r="42" spans="1:21" ht="10.5" customHeight="1" x14ac:dyDescent="0.2">
      <c r="A42" s="115" t="s">
        <v>338</v>
      </c>
      <c r="B42" s="116" t="s">
        <v>380</v>
      </c>
      <c r="C42" s="73">
        <f>+C40</f>
        <v>3692</v>
      </c>
      <c r="D42" s="216">
        <f>+D40</f>
        <v>750</v>
      </c>
      <c r="E42" s="216">
        <f>+E40</f>
        <v>6902.3</v>
      </c>
      <c r="F42" s="216">
        <f>+MIN(F39:F40)</f>
        <v>2863.45</v>
      </c>
      <c r="G42" s="216">
        <f>+MIN(G39+MAX(F39-F40,0)-MAX(E40-E39,0)-MAX(D40-D39,0)-MAX(C40-C39,0),G40)</f>
        <v>1560</v>
      </c>
      <c r="H42" s="216">
        <f>+MIN(H39:H40)</f>
        <v>0</v>
      </c>
      <c r="I42" s="73">
        <f>+C42+D42+E42+MIN(F39:F40)+G42+H42</f>
        <v>15767.75</v>
      </c>
      <c r="J42" s="219">
        <f>+K47</f>
        <v>0</v>
      </c>
      <c r="K42" s="219">
        <f>+I42-H42</f>
        <v>15767.75</v>
      </c>
      <c r="L42" s="161" t="str">
        <f>+SUBSTITUTE(L41,"bežné","kapitálové")</f>
        <v>a - squash - kapitálové transfery</v>
      </c>
      <c r="M42" s="120">
        <v>1</v>
      </c>
      <c r="N42" s="161" t="str">
        <f>+L42</f>
        <v>a - squash - kapitálové transfery</v>
      </c>
      <c r="O42" s="120">
        <v>2</v>
      </c>
      <c r="P42" s="161" t="str">
        <f>+L42</f>
        <v>a - squash - kapitálové transfery</v>
      </c>
      <c r="Q42" s="120">
        <v>3</v>
      </c>
      <c r="R42" s="161" t="str">
        <f>+L42</f>
        <v>a - squash - kapitálové transfery</v>
      </c>
      <c r="S42" s="120">
        <v>4</v>
      </c>
      <c r="T42" s="161" t="str">
        <f>+L42</f>
        <v>a - squash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squash - bežné transfery</v>
      </c>
      <c r="C53" s="73">
        <f>IF(A53&lt;&gt;"",INDEX(FP!D:D,Doklady!B$2+(ROW()-53)),"")</f>
        <v>15790</v>
      </c>
      <c r="D53" s="73">
        <f>IF(A53&lt;&gt;"",Doklady!I1-Doklady!J1,"")</f>
        <v>15767.750000000002</v>
      </c>
      <c r="E53" s="73">
        <f>IF(A53&lt;&gt;"",MIN(D53,C53)*Doklady!C1/(1-Doklady!C1),"")</f>
        <v>0</v>
      </c>
      <c r="F53" s="71">
        <f>IF(A53&lt;&gt;"",Doklady!J1,"")</f>
        <v>0</v>
      </c>
      <c r="G53" s="73">
        <f>+IFERROR(HLOOKUP(IF(RIGHT(B53,15)="bežné transfery",LEFT(B53,LEN(B53)-18),0),$J$40:$K$42,3,0),MIN(C53,D53))</f>
        <v>15767.75</v>
      </c>
      <c r="H53" s="71"/>
      <c r="I53" s="73">
        <f>IF(A53&lt;&gt;"",MAX(IF(G53&lt;C53,C53-G53,0)+IF(F53&lt;E53,E53-F53,0),0),0)</f>
        <v>22.25</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15790</v>
      </c>
      <c r="D130" s="228">
        <f t="shared" ref="D130:I130" si="9">SUM(D53:D129)</f>
        <v>15767.750000000002</v>
      </c>
      <c r="E130" s="228">
        <f t="shared" si="9"/>
        <v>0</v>
      </c>
      <c r="F130" s="228">
        <f t="shared" si="9"/>
        <v>0</v>
      </c>
      <c r="G130" s="228">
        <f t="shared" si="9"/>
        <v>15767.75</v>
      </c>
      <c r="H130" s="228">
        <f t="shared" si="9"/>
        <v>0</v>
      </c>
      <c r="I130" s="228">
        <f t="shared" si="9"/>
        <v>22.25</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60" t="s">
        <v>662</v>
      </c>
      <c r="E140" s="360"/>
      <c r="F140" s="360"/>
      <c r="G140" s="360"/>
      <c r="H140" s="360"/>
      <c r="I140" s="360"/>
      <c r="J140" s="85"/>
    </row>
    <row r="141" spans="1:26" ht="68.25" customHeight="1" x14ac:dyDescent="0.2">
      <c r="A141" s="9"/>
      <c r="B141" s="283" t="s">
        <v>1649</v>
      </c>
      <c r="C141" s="214"/>
      <c r="D141" s="344" t="s">
        <v>397</v>
      </c>
      <c r="E141" s="344"/>
      <c r="F141" s="344"/>
      <c r="G141" s="344"/>
      <c r="H141" s="344"/>
      <c r="I141" s="344"/>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33" zoomScaleNormal="100" workbookViewId="0">
      <selection activeCell="F132" sqref="F13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squash - bežné transfery</v>
      </c>
      <c r="B1" s="232" t="str">
        <f>INDEX(Adr!A:A,B102+1)</f>
        <v>30807018</v>
      </c>
      <c r="C1" s="233">
        <f>IF(ROW()&lt;=B$3,INDEX(FP!E:E,B$2+ROW()-1),"")</f>
        <v>0</v>
      </c>
      <c r="D1" s="234" t="str">
        <f>IF(ROW()&lt;=B$3,INDEX(FP!F:F,B$2+ROW()-1),"")</f>
        <v>a</v>
      </c>
      <c r="E1" s="234"/>
      <c r="F1" s="234" t="str">
        <f>IF(ROW()&lt;=B$3,INDEX(FP!G:G,B$2+ROW()-1),"")</f>
        <v>026 02</v>
      </c>
      <c r="G1" s="234"/>
      <c r="H1" s="235" t="str">
        <f>IF(ROW()&lt;=B$3,INDEX(FP!C:C,B$2+ROW()-1),"")</f>
        <v>squash - bežné transfery</v>
      </c>
      <c r="I1" s="236">
        <f t="shared" ref="I1:I32" si="0">IF(ROW()&lt;=B$3,SUMIF(A$107:A$10042,A1,I$107:I$10042),"")</f>
        <v>15767.750000000002</v>
      </c>
      <c r="J1" s="236">
        <f t="shared" ref="J1:J32" si="1">IF(ROW()&lt;=B$3,SUMIFS(I$103:I$50042,A$103:A$50042,K1,J$103:J$50042,L1),"")</f>
        <v>0</v>
      </c>
      <c r="K1" s="110" t="str">
        <f>$A1</f>
        <v>a - squash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34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1" t="s">
        <v>1503</v>
      </c>
      <c r="B100" s="361"/>
      <c r="C100" s="361"/>
      <c r="D100" s="361"/>
      <c r="E100" s="361"/>
      <c r="F100" s="361"/>
      <c r="G100" s="361"/>
      <c r="H100" s="361"/>
      <c r="I100" s="363" t="s">
        <v>1486</v>
      </c>
      <c r="J100" s="363"/>
      <c r="K100" s="89"/>
    </row>
    <row r="101" spans="1:25" ht="15.75" x14ac:dyDescent="0.25">
      <c r="A101" s="364"/>
      <c r="B101" s="364"/>
      <c r="C101" s="364"/>
      <c r="D101" s="364"/>
      <c r="E101" s="364"/>
      <c r="F101" s="364"/>
      <c r="G101" s="364"/>
      <c r="H101" s="364"/>
      <c r="I101" s="362">
        <v>45887</v>
      </c>
      <c r="J101" s="362"/>
    </row>
    <row r="102" spans="1:25" ht="14.25" x14ac:dyDescent="0.2">
      <c r="A102" s="249" t="s">
        <v>402</v>
      </c>
      <c r="B102" s="250">
        <v>31</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1504</v>
      </c>
      <c r="B107" s="14" t="s">
        <v>1505</v>
      </c>
      <c r="C107" s="14"/>
      <c r="D107" s="16">
        <v>45688</v>
      </c>
      <c r="E107" s="16"/>
      <c r="F107" s="14" t="s">
        <v>1506</v>
      </c>
      <c r="G107" s="14" t="s">
        <v>1641</v>
      </c>
      <c r="H107" s="14" t="s">
        <v>1507</v>
      </c>
      <c r="I107" s="15">
        <v>8</v>
      </c>
      <c r="J107" s="77">
        <v>4</v>
      </c>
      <c r="K107" s="92"/>
    </row>
    <row r="108" spans="1:25" ht="22.5" x14ac:dyDescent="0.2">
      <c r="A108" s="14" t="s">
        <v>1504</v>
      </c>
      <c r="B108" s="14" t="s">
        <v>1508</v>
      </c>
      <c r="C108" s="14"/>
      <c r="D108" s="16">
        <v>45688</v>
      </c>
      <c r="E108" s="16"/>
      <c r="F108" s="14" t="s">
        <v>1509</v>
      </c>
      <c r="G108" s="14" t="s">
        <v>1641</v>
      </c>
      <c r="H108" s="14" t="s">
        <v>1507</v>
      </c>
      <c r="I108" s="15">
        <v>0.5</v>
      </c>
      <c r="J108" s="77">
        <v>4</v>
      </c>
      <c r="K108" s="92"/>
    </row>
    <row r="109" spans="1:25" ht="22.5" x14ac:dyDescent="0.2">
      <c r="A109" s="14" t="s">
        <v>1504</v>
      </c>
      <c r="B109" s="14" t="s">
        <v>1510</v>
      </c>
      <c r="C109" s="14"/>
      <c r="D109" s="16">
        <v>45698</v>
      </c>
      <c r="E109" s="16"/>
      <c r="F109" s="14" t="s">
        <v>1511</v>
      </c>
      <c r="G109" s="14" t="s">
        <v>1646</v>
      </c>
      <c r="H109" s="14" t="s">
        <v>1512</v>
      </c>
      <c r="I109" s="15">
        <v>24.6</v>
      </c>
      <c r="J109" s="77">
        <v>4</v>
      </c>
      <c r="K109" s="92"/>
    </row>
    <row r="110" spans="1:25" ht="22.5" x14ac:dyDescent="0.2">
      <c r="A110" s="14" t="s">
        <v>1504</v>
      </c>
      <c r="B110" s="14" t="s">
        <v>1513</v>
      </c>
      <c r="C110" s="14"/>
      <c r="D110" s="16">
        <v>45698</v>
      </c>
      <c r="E110" s="16"/>
      <c r="F110" s="14" t="s">
        <v>1647</v>
      </c>
      <c r="G110" s="14" t="s">
        <v>1644</v>
      </c>
      <c r="H110" s="14" t="s">
        <v>1514</v>
      </c>
      <c r="I110" s="15">
        <v>1058</v>
      </c>
      <c r="J110" s="77">
        <v>4</v>
      </c>
      <c r="K110" s="92"/>
    </row>
    <row r="111" spans="1:25" ht="22.5" x14ac:dyDescent="0.2">
      <c r="A111" s="14" t="s">
        <v>1504</v>
      </c>
      <c r="B111" s="14" t="s">
        <v>1515</v>
      </c>
      <c r="C111" s="14"/>
      <c r="D111" s="16">
        <v>45700</v>
      </c>
      <c r="E111" s="16"/>
      <c r="F111" s="14" t="s">
        <v>1516</v>
      </c>
      <c r="G111" s="14" t="s">
        <v>1644</v>
      </c>
      <c r="H111" s="14" t="s">
        <v>1514</v>
      </c>
      <c r="I111" s="15">
        <v>1280</v>
      </c>
      <c r="J111" s="77">
        <v>3</v>
      </c>
      <c r="K111" s="92"/>
    </row>
    <row r="112" spans="1:25" ht="22.5" x14ac:dyDescent="0.2">
      <c r="A112" s="14" t="s">
        <v>1504</v>
      </c>
      <c r="B112" s="14" t="s">
        <v>1517</v>
      </c>
      <c r="C112" s="14"/>
      <c r="D112" s="16">
        <v>45705</v>
      </c>
      <c r="E112" s="16"/>
      <c r="F112" s="14" t="s">
        <v>1518</v>
      </c>
      <c r="G112" s="14" t="s">
        <v>1638</v>
      </c>
      <c r="H112" s="14" t="s">
        <v>1519</v>
      </c>
      <c r="I112" s="15">
        <v>507</v>
      </c>
      <c r="J112" s="77">
        <v>3</v>
      </c>
      <c r="K112" s="92"/>
    </row>
    <row r="113" spans="1:11" ht="22.5" x14ac:dyDescent="0.2">
      <c r="A113" s="14" t="s">
        <v>1504</v>
      </c>
      <c r="B113" s="14" t="s">
        <v>1520</v>
      </c>
      <c r="C113" s="14"/>
      <c r="D113" s="16">
        <v>45705</v>
      </c>
      <c r="E113" s="16"/>
      <c r="F113" s="14" t="s">
        <v>1521</v>
      </c>
      <c r="G113" s="14" t="s">
        <v>1639</v>
      </c>
      <c r="H113" s="14" t="s">
        <v>1522</v>
      </c>
      <c r="I113" s="15">
        <v>140</v>
      </c>
      <c r="J113" s="77">
        <v>5</v>
      </c>
      <c r="K113" s="92"/>
    </row>
    <row r="114" spans="1:11" ht="22.5" x14ac:dyDescent="0.2">
      <c r="A114" s="14" t="s">
        <v>1504</v>
      </c>
      <c r="B114" s="14" t="s">
        <v>1523</v>
      </c>
      <c r="C114" s="14"/>
      <c r="D114" s="16">
        <v>45705</v>
      </c>
      <c r="E114" s="16"/>
      <c r="F114" s="14" t="s">
        <v>1524</v>
      </c>
      <c r="G114" s="14" t="s">
        <v>1643</v>
      </c>
      <c r="H114" s="14" t="s">
        <v>1525</v>
      </c>
      <c r="I114" s="15">
        <v>30.75</v>
      </c>
      <c r="J114" s="77">
        <v>4</v>
      </c>
      <c r="K114" s="92"/>
    </row>
    <row r="115" spans="1:11" ht="22.5" x14ac:dyDescent="0.2">
      <c r="A115" s="14" t="s">
        <v>1504</v>
      </c>
      <c r="B115" s="14" t="s">
        <v>1526</v>
      </c>
      <c r="C115" s="14"/>
      <c r="D115" s="16"/>
      <c r="E115" s="16">
        <v>45712</v>
      </c>
      <c r="F115" s="14" t="s">
        <v>1527</v>
      </c>
      <c r="G115" s="14"/>
      <c r="H115" s="14" t="s">
        <v>1528</v>
      </c>
      <c r="I115" s="15">
        <v>1219.92</v>
      </c>
      <c r="J115" s="77">
        <v>3</v>
      </c>
      <c r="K115" s="92"/>
    </row>
    <row r="116" spans="1:11" ht="22.5" x14ac:dyDescent="0.2">
      <c r="A116" s="14" t="s">
        <v>1504</v>
      </c>
      <c r="B116" s="14" t="s">
        <v>1529</v>
      </c>
      <c r="C116" s="14"/>
      <c r="D116" s="16">
        <v>45714</v>
      </c>
      <c r="E116" s="16"/>
      <c r="F116" s="14" t="s">
        <v>1530</v>
      </c>
      <c r="G116" s="14" t="s">
        <v>1638</v>
      </c>
      <c r="H116" s="14" t="s">
        <v>1531</v>
      </c>
      <c r="I116" s="15">
        <v>402.12</v>
      </c>
      <c r="J116" s="77">
        <v>3</v>
      </c>
      <c r="K116" s="92"/>
    </row>
    <row r="117" spans="1:11" ht="22.5" x14ac:dyDescent="0.2">
      <c r="A117" s="14" t="s">
        <v>1504</v>
      </c>
      <c r="B117" s="14" t="s">
        <v>1532</v>
      </c>
      <c r="C117" s="14"/>
      <c r="D117" s="16">
        <v>45716</v>
      </c>
      <c r="E117" s="16"/>
      <c r="F117" s="14" t="s">
        <v>1506</v>
      </c>
      <c r="G117" s="14" t="s">
        <v>1641</v>
      </c>
      <c r="H117" s="14" t="s">
        <v>1507</v>
      </c>
      <c r="I117" s="15">
        <v>8</v>
      </c>
      <c r="J117" s="77">
        <v>4</v>
      </c>
      <c r="K117" s="92"/>
    </row>
    <row r="118" spans="1:11" ht="22.5" x14ac:dyDescent="0.2">
      <c r="A118" s="14" t="s">
        <v>1504</v>
      </c>
      <c r="B118" s="14" t="s">
        <v>1533</v>
      </c>
      <c r="C118" s="14"/>
      <c r="D118" s="16">
        <v>45716</v>
      </c>
      <c r="E118" s="16"/>
      <c r="F118" s="14" t="s">
        <v>1509</v>
      </c>
      <c r="G118" s="14" t="s">
        <v>1641</v>
      </c>
      <c r="H118" s="14" t="s">
        <v>1507</v>
      </c>
      <c r="I118" s="15">
        <v>1.25</v>
      </c>
      <c r="J118" s="77">
        <v>4</v>
      </c>
      <c r="K118" s="92"/>
    </row>
    <row r="119" spans="1:11" ht="22.5" x14ac:dyDescent="0.2">
      <c r="A119" s="14" t="s">
        <v>1504</v>
      </c>
      <c r="B119" s="14" t="s">
        <v>1534</v>
      </c>
      <c r="C119" s="14"/>
      <c r="D119" s="16">
        <v>45720</v>
      </c>
      <c r="E119" s="16"/>
      <c r="F119" s="14" t="s">
        <v>1535</v>
      </c>
      <c r="G119" s="14" t="s">
        <v>1639</v>
      </c>
      <c r="H119" s="14" t="s">
        <v>1536</v>
      </c>
      <c r="I119" s="15">
        <v>196</v>
      </c>
      <c r="J119" s="77">
        <v>3</v>
      </c>
      <c r="K119" s="92"/>
    </row>
    <row r="120" spans="1:11" ht="22.5" x14ac:dyDescent="0.2">
      <c r="A120" s="14" t="s">
        <v>1504</v>
      </c>
      <c r="B120" s="14" t="s">
        <v>1537</v>
      </c>
      <c r="C120" s="14"/>
      <c r="D120" s="16">
        <v>45721</v>
      </c>
      <c r="E120" s="16"/>
      <c r="F120" s="14" t="s">
        <v>1538</v>
      </c>
      <c r="G120" s="14" t="s">
        <v>1640</v>
      </c>
      <c r="H120" s="14" t="s">
        <v>1539</v>
      </c>
      <c r="I120" s="15">
        <v>200</v>
      </c>
      <c r="J120" s="77">
        <v>3</v>
      </c>
      <c r="K120" s="92"/>
    </row>
    <row r="121" spans="1:11" ht="22.5" x14ac:dyDescent="0.2">
      <c r="A121" s="14" t="s">
        <v>1504</v>
      </c>
      <c r="B121" s="14" t="s">
        <v>1540</v>
      </c>
      <c r="C121" s="14"/>
      <c r="D121" s="16">
        <v>45734</v>
      </c>
      <c r="E121" s="16"/>
      <c r="F121" s="14" t="s">
        <v>1541</v>
      </c>
      <c r="G121" s="14" t="s">
        <v>1643</v>
      </c>
      <c r="H121" s="14" t="s">
        <v>1525</v>
      </c>
      <c r="I121" s="15">
        <v>30.75</v>
      </c>
      <c r="J121" s="77">
        <v>4</v>
      </c>
      <c r="K121" s="92"/>
    </row>
    <row r="122" spans="1:11" ht="22.5" x14ac:dyDescent="0.2">
      <c r="A122" s="14" t="s">
        <v>1504</v>
      </c>
      <c r="B122" s="14" t="s">
        <v>1542</v>
      </c>
      <c r="C122" s="14"/>
      <c r="D122" s="16">
        <v>45743</v>
      </c>
      <c r="E122" s="16"/>
      <c r="F122" s="14" t="s">
        <v>1543</v>
      </c>
      <c r="G122" s="14"/>
      <c r="H122" s="14" t="s">
        <v>1544</v>
      </c>
      <c r="I122" s="15">
        <v>200</v>
      </c>
      <c r="J122" s="77">
        <v>5</v>
      </c>
      <c r="K122" s="92"/>
    </row>
    <row r="123" spans="1:11" ht="22.5" x14ac:dyDescent="0.2">
      <c r="A123" s="14" t="s">
        <v>1504</v>
      </c>
      <c r="B123" s="14" t="s">
        <v>1545</v>
      </c>
      <c r="C123" s="14"/>
      <c r="D123" s="16">
        <v>45743</v>
      </c>
      <c r="E123" s="16"/>
      <c r="F123" s="14" t="s">
        <v>1546</v>
      </c>
      <c r="G123" s="14" t="s">
        <v>1639</v>
      </c>
      <c r="H123" s="14" t="s">
        <v>1536</v>
      </c>
      <c r="I123" s="15">
        <v>200</v>
      </c>
      <c r="J123" s="77">
        <v>5</v>
      </c>
      <c r="K123" s="92"/>
    </row>
    <row r="124" spans="1:11" ht="22.5" x14ac:dyDescent="0.2">
      <c r="A124" s="14" t="s">
        <v>1504</v>
      </c>
      <c r="B124" s="14" t="s">
        <v>1547</v>
      </c>
      <c r="C124" s="14"/>
      <c r="D124" s="16">
        <v>45743</v>
      </c>
      <c r="E124" s="16"/>
      <c r="F124" s="14" t="s">
        <v>1548</v>
      </c>
      <c r="G124" s="14" t="s">
        <v>1638</v>
      </c>
      <c r="H124" s="14" t="s">
        <v>1549</v>
      </c>
      <c r="I124" s="15">
        <v>154</v>
      </c>
      <c r="J124" s="77">
        <v>5</v>
      </c>
      <c r="K124" s="92"/>
    </row>
    <row r="125" spans="1:11" ht="22.5" x14ac:dyDescent="0.2">
      <c r="A125" s="14" t="s">
        <v>1504</v>
      </c>
      <c r="B125" s="14" t="s">
        <v>1550</v>
      </c>
      <c r="C125" s="14"/>
      <c r="D125" s="16">
        <v>45747</v>
      </c>
      <c r="E125" s="16"/>
      <c r="F125" s="14" t="s">
        <v>1506</v>
      </c>
      <c r="G125" s="14" t="s">
        <v>1641</v>
      </c>
      <c r="H125" s="14" t="s">
        <v>1507</v>
      </c>
      <c r="I125" s="15">
        <v>8</v>
      </c>
      <c r="J125" s="77">
        <v>4</v>
      </c>
      <c r="K125" s="92"/>
    </row>
    <row r="126" spans="1:11" ht="22.5" x14ac:dyDescent="0.2">
      <c r="A126" s="14" t="s">
        <v>1504</v>
      </c>
      <c r="B126" s="14" t="s">
        <v>1551</v>
      </c>
      <c r="C126" s="14"/>
      <c r="D126" s="16">
        <v>45747</v>
      </c>
      <c r="E126" s="16"/>
      <c r="F126" s="14" t="s">
        <v>1509</v>
      </c>
      <c r="G126" s="14" t="s">
        <v>1641</v>
      </c>
      <c r="H126" s="14" t="s">
        <v>1507</v>
      </c>
      <c r="I126" s="15">
        <v>1.25</v>
      </c>
      <c r="J126" s="77">
        <v>4</v>
      </c>
      <c r="K126" s="92"/>
    </row>
    <row r="127" spans="1:11" ht="22.5" x14ac:dyDescent="0.2">
      <c r="A127" s="14" t="s">
        <v>1504</v>
      </c>
      <c r="B127" s="14" t="s">
        <v>1552</v>
      </c>
      <c r="C127" s="14"/>
      <c r="D127" s="16"/>
      <c r="E127" s="16">
        <v>45748</v>
      </c>
      <c r="F127" s="14" t="s">
        <v>1648</v>
      </c>
      <c r="G127" s="14"/>
      <c r="H127" s="14" t="s">
        <v>1528</v>
      </c>
      <c r="I127" s="15">
        <v>34</v>
      </c>
      <c r="J127" s="77">
        <v>3</v>
      </c>
      <c r="K127" s="92"/>
    </row>
    <row r="128" spans="1:11" ht="22.5" x14ac:dyDescent="0.2">
      <c r="A128" s="14" t="s">
        <v>1504</v>
      </c>
      <c r="B128" s="14" t="s">
        <v>1553</v>
      </c>
      <c r="C128" s="14"/>
      <c r="D128" s="16"/>
      <c r="E128" s="16">
        <v>45755</v>
      </c>
      <c r="F128" s="14" t="s">
        <v>1554</v>
      </c>
      <c r="G128" s="14"/>
      <c r="H128" s="14" t="s">
        <v>1555</v>
      </c>
      <c r="I128" s="15">
        <v>6.77</v>
      </c>
      <c r="J128" s="77">
        <v>3</v>
      </c>
      <c r="K128" s="92"/>
    </row>
    <row r="129" spans="1:11" ht="22.5" x14ac:dyDescent="0.2">
      <c r="A129" s="14" t="s">
        <v>1504</v>
      </c>
      <c r="B129" s="14" t="s">
        <v>1556</v>
      </c>
      <c r="C129" s="14"/>
      <c r="D129" s="16">
        <v>45755</v>
      </c>
      <c r="E129" s="16"/>
      <c r="F129" s="14" t="s">
        <v>1557</v>
      </c>
      <c r="G129" s="14" t="s">
        <v>1639</v>
      </c>
      <c r="H129" s="14" t="s">
        <v>1558</v>
      </c>
      <c r="I129" s="15">
        <v>73.849999999999994</v>
      </c>
      <c r="J129" s="77">
        <v>3</v>
      </c>
      <c r="K129" s="92"/>
    </row>
    <row r="130" spans="1:11" ht="22.5" x14ac:dyDescent="0.2">
      <c r="A130" s="14" t="s">
        <v>1504</v>
      </c>
      <c r="B130" s="14" t="s">
        <v>1559</v>
      </c>
      <c r="C130" s="14"/>
      <c r="D130" s="16">
        <v>45755</v>
      </c>
      <c r="E130" s="16"/>
      <c r="F130" s="14" t="s">
        <v>1560</v>
      </c>
      <c r="G130" s="14" t="s">
        <v>1639</v>
      </c>
      <c r="H130" s="14" t="s">
        <v>1558</v>
      </c>
      <c r="I130" s="15">
        <v>71</v>
      </c>
      <c r="J130" s="77">
        <v>3</v>
      </c>
      <c r="K130" s="92"/>
    </row>
    <row r="131" spans="1:11" ht="22.5" x14ac:dyDescent="0.2">
      <c r="A131" s="14" t="s">
        <v>1504</v>
      </c>
      <c r="B131" s="14" t="s">
        <v>1561</v>
      </c>
      <c r="C131" s="14"/>
      <c r="D131" s="16">
        <v>45757</v>
      </c>
      <c r="E131" s="16"/>
      <c r="F131" s="14" t="s">
        <v>1562</v>
      </c>
      <c r="G131" s="14" t="s">
        <v>1643</v>
      </c>
      <c r="H131" s="14" t="s">
        <v>1525</v>
      </c>
      <c r="I131" s="15">
        <v>30.75</v>
      </c>
      <c r="J131" s="77">
        <v>4</v>
      </c>
      <c r="K131" s="92"/>
    </row>
    <row r="132" spans="1:11" ht="22.5" x14ac:dyDescent="0.2">
      <c r="A132" s="14" t="s">
        <v>1504</v>
      </c>
      <c r="B132" s="14" t="s">
        <v>1563</v>
      </c>
      <c r="C132" s="14"/>
      <c r="D132" s="16"/>
      <c r="E132" s="16">
        <v>45764</v>
      </c>
      <c r="F132" s="14" t="s">
        <v>1564</v>
      </c>
      <c r="G132" s="14"/>
      <c r="H132" s="14" t="s">
        <v>1528</v>
      </c>
      <c r="I132" s="15">
        <v>550.64</v>
      </c>
      <c r="J132" s="77">
        <v>3</v>
      </c>
      <c r="K132" s="92"/>
    </row>
    <row r="133" spans="1:11" ht="22.5" x14ac:dyDescent="0.2">
      <c r="A133" s="14" t="s">
        <v>1504</v>
      </c>
      <c r="B133" s="14" t="s">
        <v>1565</v>
      </c>
      <c r="C133" s="14"/>
      <c r="D133" s="16">
        <v>45764</v>
      </c>
      <c r="E133" s="16"/>
      <c r="F133" s="14" t="s">
        <v>1566</v>
      </c>
      <c r="G133" s="14" t="s">
        <v>1638</v>
      </c>
      <c r="H133" s="14" t="s">
        <v>1549</v>
      </c>
      <c r="I133" s="15">
        <v>266</v>
      </c>
      <c r="J133" s="77">
        <v>3</v>
      </c>
      <c r="K133" s="92"/>
    </row>
    <row r="134" spans="1:11" ht="22.5" x14ac:dyDescent="0.2">
      <c r="A134" s="14" t="s">
        <v>1504</v>
      </c>
      <c r="B134" s="14" t="s">
        <v>1567</v>
      </c>
      <c r="C134" s="14"/>
      <c r="D134" s="16">
        <v>45777</v>
      </c>
      <c r="E134" s="16"/>
      <c r="F134" s="14" t="s">
        <v>1506</v>
      </c>
      <c r="G134" s="14" t="s">
        <v>1641</v>
      </c>
      <c r="H134" s="14" t="s">
        <v>1507</v>
      </c>
      <c r="I134" s="15">
        <v>8</v>
      </c>
      <c r="J134" s="77">
        <v>4</v>
      </c>
      <c r="K134" s="92"/>
    </row>
    <row r="135" spans="1:11" ht="22.5" x14ac:dyDescent="0.2">
      <c r="A135" s="14" t="s">
        <v>1504</v>
      </c>
      <c r="B135" s="14" t="s">
        <v>1568</v>
      </c>
      <c r="C135" s="14"/>
      <c r="D135" s="16">
        <v>45777</v>
      </c>
      <c r="E135" s="16"/>
      <c r="F135" s="14" t="s">
        <v>1509</v>
      </c>
      <c r="G135" s="14" t="s">
        <v>1641</v>
      </c>
      <c r="H135" s="14" t="s">
        <v>1507</v>
      </c>
      <c r="I135" s="15">
        <v>0.5</v>
      </c>
      <c r="J135" s="77">
        <v>4</v>
      </c>
      <c r="K135" s="92"/>
    </row>
    <row r="136" spans="1:11" ht="22.5" x14ac:dyDescent="0.2">
      <c r="A136" s="14" t="s">
        <v>1504</v>
      </c>
      <c r="B136" s="14" t="s">
        <v>1569</v>
      </c>
      <c r="C136" s="14"/>
      <c r="D136" s="16">
        <v>45783</v>
      </c>
      <c r="E136" s="16"/>
      <c r="F136" s="14" t="s">
        <v>1570</v>
      </c>
      <c r="G136" s="14"/>
      <c r="H136" s="14" t="s">
        <v>1571</v>
      </c>
      <c r="I136" s="15">
        <v>200</v>
      </c>
      <c r="J136" s="77">
        <v>5</v>
      </c>
      <c r="K136" s="92"/>
    </row>
    <row r="137" spans="1:11" ht="22.5" x14ac:dyDescent="0.2">
      <c r="A137" s="14" t="s">
        <v>1504</v>
      </c>
      <c r="B137" s="14" t="s">
        <v>1572</v>
      </c>
      <c r="C137" s="14"/>
      <c r="D137" s="16">
        <v>45792</v>
      </c>
      <c r="E137" s="16"/>
      <c r="F137" s="14" t="s">
        <v>1573</v>
      </c>
      <c r="G137" s="14"/>
      <c r="H137" s="14" t="s">
        <v>1574</v>
      </c>
      <c r="I137" s="15">
        <v>300</v>
      </c>
      <c r="J137" s="77">
        <v>3</v>
      </c>
      <c r="K137" s="92"/>
    </row>
    <row r="138" spans="1:11" ht="22.5" x14ac:dyDescent="0.2">
      <c r="A138" s="14" t="s">
        <v>1504</v>
      </c>
      <c r="B138" s="14" t="s">
        <v>1575</v>
      </c>
      <c r="C138" s="14"/>
      <c r="D138" s="16">
        <v>45792</v>
      </c>
      <c r="E138" s="16"/>
      <c r="F138" s="14" t="s">
        <v>1576</v>
      </c>
      <c r="G138" s="14" t="s">
        <v>1639</v>
      </c>
      <c r="H138" s="14" t="s">
        <v>1536</v>
      </c>
      <c r="I138" s="15">
        <v>56</v>
      </c>
      <c r="J138" s="77">
        <v>5</v>
      </c>
      <c r="K138" s="92"/>
    </row>
    <row r="139" spans="1:11" ht="22.5" x14ac:dyDescent="0.2">
      <c r="A139" s="14" t="s">
        <v>1504</v>
      </c>
      <c r="B139" s="14" t="s">
        <v>1577</v>
      </c>
      <c r="C139" s="14"/>
      <c r="D139" s="16">
        <v>45807</v>
      </c>
      <c r="E139" s="16"/>
      <c r="F139" s="14" t="s">
        <v>1506</v>
      </c>
      <c r="G139" s="14" t="s">
        <v>1641</v>
      </c>
      <c r="H139" s="14" t="s">
        <v>1507</v>
      </c>
      <c r="I139" s="15">
        <v>8</v>
      </c>
      <c r="J139" s="77">
        <v>4</v>
      </c>
      <c r="K139" s="92"/>
    </row>
    <row r="140" spans="1:11" ht="22.5" x14ac:dyDescent="0.2">
      <c r="A140" s="14" t="s">
        <v>1504</v>
      </c>
      <c r="B140" s="14" t="s">
        <v>1578</v>
      </c>
      <c r="C140" s="14"/>
      <c r="D140" s="16">
        <v>45807</v>
      </c>
      <c r="E140" s="16"/>
      <c r="F140" s="14" t="s">
        <v>1509</v>
      </c>
      <c r="G140" s="14" t="s">
        <v>1641</v>
      </c>
      <c r="H140" s="14" t="s">
        <v>1507</v>
      </c>
      <c r="I140" s="15">
        <v>0.75</v>
      </c>
      <c r="J140" s="77">
        <v>4</v>
      </c>
      <c r="K140" s="92"/>
    </row>
    <row r="141" spans="1:11" ht="22.5" x14ac:dyDescent="0.2">
      <c r="A141" s="14" t="s">
        <v>1504</v>
      </c>
      <c r="B141" s="14" t="s">
        <v>1579</v>
      </c>
      <c r="C141" s="14"/>
      <c r="D141" s="16">
        <v>45813</v>
      </c>
      <c r="E141" s="16"/>
      <c r="F141" s="14" t="s">
        <v>1580</v>
      </c>
      <c r="G141" s="14" t="s">
        <v>1645</v>
      </c>
      <c r="H141" s="14" t="s">
        <v>1581</v>
      </c>
      <c r="I141" s="15">
        <v>1000</v>
      </c>
      <c r="J141" s="77">
        <v>1</v>
      </c>
      <c r="K141" s="92"/>
    </row>
    <row r="142" spans="1:11" ht="22.5" x14ac:dyDescent="0.2">
      <c r="A142" s="14" t="s">
        <v>1504</v>
      </c>
      <c r="B142" s="14" t="s">
        <v>1582</v>
      </c>
      <c r="C142" s="14"/>
      <c r="D142" s="16">
        <v>45813</v>
      </c>
      <c r="E142" s="16"/>
      <c r="F142" s="14" t="s">
        <v>1583</v>
      </c>
      <c r="G142" s="14" t="s">
        <v>1645</v>
      </c>
      <c r="H142" s="14" t="s">
        <v>1584</v>
      </c>
      <c r="I142" s="15">
        <v>210</v>
      </c>
      <c r="J142" s="77">
        <v>3</v>
      </c>
      <c r="K142" s="92"/>
    </row>
    <row r="143" spans="1:11" ht="22.5" x14ac:dyDescent="0.2">
      <c r="A143" s="14" t="s">
        <v>1504</v>
      </c>
      <c r="B143" s="14" t="s">
        <v>1585</v>
      </c>
      <c r="C143" s="14"/>
      <c r="D143" s="16">
        <v>45817</v>
      </c>
      <c r="E143" s="16"/>
      <c r="F143" s="14" t="s">
        <v>1586</v>
      </c>
      <c r="G143" s="14" t="s">
        <v>1639</v>
      </c>
      <c r="H143" s="14" t="s">
        <v>1587</v>
      </c>
      <c r="I143" s="15">
        <v>400</v>
      </c>
      <c r="J143" s="77">
        <v>3</v>
      </c>
      <c r="K143" s="92"/>
    </row>
    <row r="144" spans="1:11" ht="22.5" x14ac:dyDescent="0.2">
      <c r="A144" s="14" t="s">
        <v>1504</v>
      </c>
      <c r="B144" s="14" t="s">
        <v>1588</v>
      </c>
      <c r="C144" s="14"/>
      <c r="D144" s="16">
        <v>45817</v>
      </c>
      <c r="E144" s="16"/>
      <c r="F144" s="14" t="s">
        <v>1589</v>
      </c>
      <c r="G144" s="14" t="s">
        <v>1645</v>
      </c>
      <c r="H144" s="14" t="s">
        <v>1581</v>
      </c>
      <c r="I144" s="15">
        <v>400</v>
      </c>
      <c r="J144" s="77">
        <v>1</v>
      </c>
      <c r="K144" s="92"/>
    </row>
    <row r="145" spans="1:11" ht="22.5" x14ac:dyDescent="0.2">
      <c r="A145" s="14" t="s">
        <v>1504</v>
      </c>
      <c r="B145" s="14" t="s">
        <v>1590</v>
      </c>
      <c r="C145" s="14"/>
      <c r="D145" s="16">
        <v>45818</v>
      </c>
      <c r="E145" s="16"/>
      <c r="F145" s="14" t="s">
        <v>1591</v>
      </c>
      <c r="G145" s="14" t="s">
        <v>1639</v>
      </c>
      <c r="H145" s="14" t="s">
        <v>1587</v>
      </c>
      <c r="I145" s="15">
        <v>1185</v>
      </c>
      <c r="J145" s="77">
        <v>3</v>
      </c>
      <c r="K145" s="92"/>
    </row>
    <row r="146" spans="1:11" ht="22.5" x14ac:dyDescent="0.2">
      <c r="A146" s="14" t="s">
        <v>1504</v>
      </c>
      <c r="B146" s="14" t="s">
        <v>1592</v>
      </c>
      <c r="C146" s="14"/>
      <c r="D146" s="16">
        <v>45826</v>
      </c>
      <c r="E146" s="16"/>
      <c r="F146" s="14" t="s">
        <v>1593</v>
      </c>
      <c r="G146" s="14" t="s">
        <v>1643</v>
      </c>
      <c r="H146" s="14" t="s">
        <v>1525</v>
      </c>
      <c r="I146" s="15">
        <v>30.75</v>
      </c>
      <c r="J146" s="77">
        <v>4</v>
      </c>
      <c r="K146" s="92"/>
    </row>
    <row r="147" spans="1:11" ht="22.5" x14ac:dyDescent="0.2">
      <c r="A147" s="14" t="s">
        <v>1504</v>
      </c>
      <c r="B147" s="14" t="s">
        <v>1594</v>
      </c>
      <c r="C147" s="14"/>
      <c r="D147" s="16">
        <v>45826</v>
      </c>
      <c r="E147" s="16"/>
      <c r="F147" s="14" t="s">
        <v>1595</v>
      </c>
      <c r="G147" s="14" t="s">
        <v>1643</v>
      </c>
      <c r="H147" s="14" t="s">
        <v>1525</v>
      </c>
      <c r="I147" s="15">
        <v>30.75</v>
      </c>
      <c r="J147" s="77">
        <v>4</v>
      </c>
      <c r="K147" s="92"/>
    </row>
    <row r="148" spans="1:11" ht="22.5" x14ac:dyDescent="0.2">
      <c r="A148" s="14" t="s">
        <v>1504</v>
      </c>
      <c r="B148" s="14" t="s">
        <v>1596</v>
      </c>
      <c r="C148" s="14"/>
      <c r="D148" s="16">
        <v>45838</v>
      </c>
      <c r="E148" s="16"/>
      <c r="F148" s="14" t="s">
        <v>1506</v>
      </c>
      <c r="G148" s="14" t="s">
        <v>1641</v>
      </c>
      <c r="H148" s="14" t="s">
        <v>1507</v>
      </c>
      <c r="I148" s="15">
        <v>8</v>
      </c>
      <c r="J148" s="77">
        <v>4</v>
      </c>
      <c r="K148" s="92"/>
    </row>
    <row r="149" spans="1:11" ht="22.5" x14ac:dyDescent="0.2">
      <c r="A149" s="14" t="s">
        <v>1504</v>
      </c>
      <c r="B149" s="14" t="s">
        <v>1597</v>
      </c>
      <c r="C149" s="14"/>
      <c r="D149" s="16">
        <v>45838</v>
      </c>
      <c r="E149" s="16"/>
      <c r="F149" s="14" t="s">
        <v>1509</v>
      </c>
      <c r="G149" s="14" t="s">
        <v>1641</v>
      </c>
      <c r="H149" s="14" t="s">
        <v>1507</v>
      </c>
      <c r="I149" s="15">
        <v>1.75</v>
      </c>
      <c r="J149" s="77">
        <v>4</v>
      </c>
      <c r="K149" s="92"/>
    </row>
    <row r="150" spans="1:11" ht="22.5" x14ac:dyDescent="0.2">
      <c r="A150" s="14" t="s">
        <v>1504</v>
      </c>
      <c r="B150" s="14" t="s">
        <v>1598</v>
      </c>
      <c r="C150" s="14"/>
      <c r="D150" s="16">
        <v>45847</v>
      </c>
      <c r="E150" s="16"/>
      <c r="F150" s="14" t="s">
        <v>1599</v>
      </c>
      <c r="G150" s="14" t="s">
        <v>1646</v>
      </c>
      <c r="H150" s="14" t="s">
        <v>1600</v>
      </c>
      <c r="I150" s="15">
        <v>24.6</v>
      </c>
      <c r="J150" s="77">
        <v>4</v>
      </c>
      <c r="K150" s="92"/>
    </row>
    <row r="151" spans="1:11" ht="22.5" x14ac:dyDescent="0.2">
      <c r="A151" s="14" t="s">
        <v>1504</v>
      </c>
      <c r="B151" s="14" t="s">
        <v>1601</v>
      </c>
      <c r="C151" s="14"/>
      <c r="D151" s="16">
        <v>45869</v>
      </c>
      <c r="E151" s="16"/>
      <c r="F151" s="14" t="s">
        <v>1602</v>
      </c>
      <c r="G151" s="14" t="s">
        <v>1643</v>
      </c>
      <c r="H151" s="14" t="s">
        <v>1525</v>
      </c>
      <c r="I151" s="15">
        <v>30.75</v>
      </c>
      <c r="J151" s="77">
        <v>4</v>
      </c>
      <c r="K151" s="92"/>
    </row>
    <row r="152" spans="1:11" ht="22.5" x14ac:dyDescent="0.2">
      <c r="A152" s="14" t="s">
        <v>1504</v>
      </c>
      <c r="B152" s="14" t="s">
        <v>1603</v>
      </c>
      <c r="C152" s="14"/>
      <c r="D152" s="16">
        <v>45869</v>
      </c>
      <c r="E152" s="16"/>
      <c r="F152" s="14" t="s">
        <v>1604</v>
      </c>
      <c r="G152" s="14"/>
      <c r="H152" s="14" t="s">
        <v>1605</v>
      </c>
      <c r="I152" s="15">
        <v>160</v>
      </c>
      <c r="J152" s="77">
        <v>5</v>
      </c>
      <c r="K152" s="92"/>
    </row>
    <row r="153" spans="1:11" ht="22.5" x14ac:dyDescent="0.2">
      <c r="A153" s="14" t="s">
        <v>1504</v>
      </c>
      <c r="B153" s="14" t="s">
        <v>1606</v>
      </c>
      <c r="C153" s="14"/>
      <c r="D153" s="16">
        <v>45869</v>
      </c>
      <c r="E153" s="16"/>
      <c r="F153" s="14" t="s">
        <v>1506</v>
      </c>
      <c r="G153" s="14" t="s">
        <v>1641</v>
      </c>
      <c r="H153" s="14" t="s">
        <v>1507</v>
      </c>
      <c r="I153" s="15">
        <v>8</v>
      </c>
      <c r="J153" s="77">
        <v>4</v>
      </c>
      <c r="K153" s="92"/>
    </row>
    <row r="154" spans="1:11" ht="22.5" x14ac:dyDescent="0.2">
      <c r="A154" s="14" t="s">
        <v>1504</v>
      </c>
      <c r="B154" s="14" t="s">
        <v>1607</v>
      </c>
      <c r="C154" s="14"/>
      <c r="D154" s="16">
        <v>45869</v>
      </c>
      <c r="E154" s="16"/>
      <c r="F154" s="14" t="s">
        <v>1509</v>
      </c>
      <c r="G154" s="14" t="s">
        <v>1641</v>
      </c>
      <c r="H154" s="14" t="s">
        <v>1507</v>
      </c>
      <c r="I154" s="15">
        <v>0.75</v>
      </c>
      <c r="J154" s="77">
        <v>4</v>
      </c>
      <c r="K154" s="92"/>
    </row>
    <row r="155" spans="1:11" ht="33.75" x14ac:dyDescent="0.2">
      <c r="A155" s="14" t="s">
        <v>1504</v>
      </c>
      <c r="B155" s="14" t="s">
        <v>1608</v>
      </c>
      <c r="C155" s="14"/>
      <c r="D155" s="16">
        <v>45881</v>
      </c>
      <c r="E155" s="16"/>
      <c r="F155" s="14" t="s">
        <v>1609</v>
      </c>
      <c r="G155" s="14" t="s">
        <v>1644</v>
      </c>
      <c r="H155" s="14" t="s">
        <v>1610</v>
      </c>
      <c r="I155" s="15">
        <v>390</v>
      </c>
      <c r="J155" s="77">
        <v>1</v>
      </c>
      <c r="K155" s="92"/>
    </row>
    <row r="156" spans="1:11" ht="22.5" x14ac:dyDescent="0.2">
      <c r="A156" s="14" t="s">
        <v>1504</v>
      </c>
      <c r="B156" s="14" t="s">
        <v>1611</v>
      </c>
      <c r="C156" s="14"/>
      <c r="D156" s="16">
        <v>45881</v>
      </c>
      <c r="E156" s="16"/>
      <c r="F156" s="14" t="s">
        <v>1612</v>
      </c>
      <c r="G156" s="14" t="s">
        <v>1644</v>
      </c>
      <c r="H156" s="14" t="s">
        <v>1610</v>
      </c>
      <c r="I156" s="15">
        <v>582</v>
      </c>
      <c r="J156" s="77">
        <v>1</v>
      </c>
      <c r="K156" s="92"/>
    </row>
    <row r="157" spans="1:11" ht="22.5" x14ac:dyDescent="0.2">
      <c r="A157" s="14" t="s">
        <v>1504</v>
      </c>
      <c r="B157" s="14" t="s">
        <v>1613</v>
      </c>
      <c r="C157" s="14"/>
      <c r="D157" s="16">
        <v>45882</v>
      </c>
      <c r="E157" s="16"/>
      <c r="F157" s="14" t="s">
        <v>1614</v>
      </c>
      <c r="G157" s="14" t="s">
        <v>1642</v>
      </c>
      <c r="H157" s="14" t="s">
        <v>1555</v>
      </c>
      <c r="I157" s="15">
        <v>750</v>
      </c>
      <c r="J157" s="77">
        <v>4</v>
      </c>
      <c r="K157" s="92"/>
    </row>
    <row r="158" spans="1:11" ht="22.5" x14ac:dyDescent="0.2">
      <c r="A158" s="14" t="s">
        <v>1504</v>
      </c>
      <c r="B158" s="14" t="s">
        <v>1615</v>
      </c>
      <c r="C158" s="14"/>
      <c r="D158" s="16">
        <v>45882</v>
      </c>
      <c r="E158" s="16"/>
      <c r="F158" s="14" t="s">
        <v>1616</v>
      </c>
      <c r="G158" s="14" t="s">
        <v>1642</v>
      </c>
      <c r="H158" s="14" t="s">
        <v>1555</v>
      </c>
      <c r="I158" s="15">
        <v>750</v>
      </c>
      <c r="J158" s="77">
        <v>4</v>
      </c>
      <c r="K158" s="92"/>
    </row>
    <row r="159" spans="1:11" ht="22.5" x14ac:dyDescent="0.2">
      <c r="A159" s="14" t="s">
        <v>1504</v>
      </c>
      <c r="B159" s="14" t="s">
        <v>1617</v>
      </c>
      <c r="C159" s="14"/>
      <c r="D159" s="16">
        <v>45887</v>
      </c>
      <c r="E159" s="16"/>
      <c r="F159" s="14" t="s">
        <v>1618</v>
      </c>
      <c r="G159" s="14"/>
      <c r="H159" s="14" t="s">
        <v>1619</v>
      </c>
      <c r="I159" s="15">
        <v>100</v>
      </c>
      <c r="J159" s="77">
        <v>5</v>
      </c>
      <c r="K159" s="92"/>
    </row>
    <row r="160" spans="1:11" ht="22.5" x14ac:dyDescent="0.2">
      <c r="A160" s="14" t="s">
        <v>1504</v>
      </c>
      <c r="B160" s="14" t="s">
        <v>1620</v>
      </c>
      <c r="C160" s="14"/>
      <c r="D160" s="16">
        <v>45897</v>
      </c>
      <c r="E160" s="16"/>
      <c r="F160" s="14" t="s">
        <v>1506</v>
      </c>
      <c r="G160" s="14" t="s">
        <v>1641</v>
      </c>
      <c r="H160" s="14" t="s">
        <v>1507</v>
      </c>
      <c r="I160" s="15">
        <v>8</v>
      </c>
      <c r="J160" s="77">
        <v>4</v>
      </c>
      <c r="K160" s="92"/>
    </row>
    <row r="161" spans="1:11" ht="22.5" x14ac:dyDescent="0.2">
      <c r="A161" s="14" t="s">
        <v>1504</v>
      </c>
      <c r="B161" s="14" t="s">
        <v>1621</v>
      </c>
      <c r="C161" s="14"/>
      <c r="D161" s="16">
        <v>45897</v>
      </c>
      <c r="E161" s="16"/>
      <c r="F161" s="14" t="s">
        <v>1509</v>
      </c>
      <c r="G161" s="14" t="s">
        <v>1641</v>
      </c>
      <c r="H161" s="14" t="s">
        <v>1507</v>
      </c>
      <c r="I161" s="15">
        <v>1</v>
      </c>
      <c r="J161" s="77">
        <v>4</v>
      </c>
      <c r="K161" s="92"/>
    </row>
    <row r="162" spans="1:11" ht="33.75" x14ac:dyDescent="0.2">
      <c r="A162" s="14" t="s">
        <v>1504</v>
      </c>
      <c r="B162" s="14" t="s">
        <v>1622</v>
      </c>
      <c r="C162" s="14"/>
      <c r="D162" s="16">
        <v>45917</v>
      </c>
      <c r="E162" s="16"/>
      <c r="F162" s="14" t="s">
        <v>1623</v>
      </c>
      <c r="G162" s="14" t="s">
        <v>1639</v>
      </c>
      <c r="H162" s="14" t="s">
        <v>1587</v>
      </c>
      <c r="I162" s="15">
        <v>1070</v>
      </c>
      <c r="J162" s="77">
        <v>1</v>
      </c>
      <c r="K162" s="92"/>
    </row>
    <row r="163" spans="1:11" ht="22.5" x14ac:dyDescent="0.2">
      <c r="A163" s="14" t="s">
        <v>1504</v>
      </c>
      <c r="B163" s="14" t="s">
        <v>1624</v>
      </c>
      <c r="C163" s="14"/>
      <c r="D163" s="16">
        <v>45918</v>
      </c>
      <c r="E163" s="16"/>
      <c r="F163" s="14" t="s">
        <v>1625</v>
      </c>
      <c r="G163" s="14"/>
      <c r="H163" s="14" t="s">
        <v>1626</v>
      </c>
      <c r="I163" s="15">
        <v>350</v>
      </c>
      <c r="J163" s="77">
        <v>5</v>
      </c>
      <c r="K163" s="92"/>
    </row>
    <row r="164" spans="1:11" ht="22.5" x14ac:dyDescent="0.2">
      <c r="A164" s="14" t="s">
        <v>1504</v>
      </c>
      <c r="B164" s="14" t="s">
        <v>1627</v>
      </c>
      <c r="C164" s="14"/>
      <c r="D164" s="16">
        <v>45918</v>
      </c>
      <c r="E164" s="16"/>
      <c r="F164" s="14" t="s">
        <v>1628</v>
      </c>
      <c r="G164" s="14"/>
      <c r="H164" s="14" t="s">
        <v>1626</v>
      </c>
      <c r="I164" s="15">
        <v>250</v>
      </c>
      <c r="J164" s="77">
        <v>1</v>
      </c>
      <c r="K164" s="92"/>
    </row>
    <row r="165" spans="1:11" ht="22.5" x14ac:dyDescent="0.2">
      <c r="A165" s="14" t="s">
        <v>1504</v>
      </c>
      <c r="B165" s="14" t="s">
        <v>1629</v>
      </c>
      <c r="C165" s="14"/>
      <c r="D165" s="16">
        <v>45918</v>
      </c>
      <c r="E165" s="16"/>
      <c r="F165" s="14" t="s">
        <v>1630</v>
      </c>
      <c r="G165" s="14"/>
      <c r="H165" s="14" t="s">
        <v>1631</v>
      </c>
      <c r="I165" s="15">
        <v>300</v>
      </c>
      <c r="J165" s="77">
        <v>2</v>
      </c>
      <c r="K165" s="92"/>
    </row>
    <row r="166" spans="1:11" ht="22.5" x14ac:dyDescent="0.2">
      <c r="A166" s="14" t="s">
        <v>1504</v>
      </c>
      <c r="B166" s="14" t="s">
        <v>1632</v>
      </c>
      <c r="C166" s="14"/>
      <c r="D166" s="16">
        <v>45918</v>
      </c>
      <c r="E166" s="16"/>
      <c r="F166" s="14" t="s">
        <v>1630</v>
      </c>
      <c r="G166" s="14"/>
      <c r="H166" s="14" t="s">
        <v>1633</v>
      </c>
      <c r="I166" s="15">
        <v>250</v>
      </c>
      <c r="J166" s="77">
        <v>2</v>
      </c>
      <c r="K166" s="92"/>
    </row>
    <row r="167" spans="1:11" ht="22.5" x14ac:dyDescent="0.2">
      <c r="A167" s="14" t="s">
        <v>1504</v>
      </c>
      <c r="B167" s="14" t="s">
        <v>1634</v>
      </c>
      <c r="C167" s="14"/>
      <c r="D167" s="16">
        <v>45918</v>
      </c>
      <c r="E167" s="16"/>
      <c r="F167" s="14" t="s">
        <v>1630</v>
      </c>
      <c r="G167" s="14"/>
      <c r="H167" s="14" t="s">
        <v>1635</v>
      </c>
      <c r="I167" s="15">
        <v>200</v>
      </c>
      <c r="J167" s="77">
        <v>2</v>
      </c>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2.5"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1400</v>
      </c>
      <c r="L6" s="201">
        <v>421908965156</v>
      </c>
      <c r="M6" s="199" t="s">
        <v>487</v>
      </c>
      <c r="N6" s="199"/>
      <c r="O6" s="199"/>
      <c r="P6" s="199"/>
      <c r="R6" s="276" t="str">
        <f t="shared" si="0"/>
        <v>30842069</v>
      </c>
    </row>
    <row r="7" spans="1:18" s="213" customFormat="1" x14ac:dyDescent="0.2">
      <c r="A7" s="198" t="s">
        <v>488</v>
      </c>
      <c r="B7" s="199" t="s">
        <v>489</v>
      </c>
      <c r="C7" s="200" t="s">
        <v>428</v>
      </c>
      <c r="D7" s="199" t="s">
        <v>1390</v>
      </c>
      <c r="E7" s="199" t="s">
        <v>1391</v>
      </c>
      <c r="F7" s="199" t="s">
        <v>1392</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2.5" x14ac:dyDescent="0.2">
      <c r="A8" s="198" t="s">
        <v>495</v>
      </c>
      <c r="B8" s="199" t="s">
        <v>496</v>
      </c>
      <c r="C8" s="200" t="s">
        <v>428</v>
      </c>
      <c r="D8" s="199" t="s">
        <v>482</v>
      </c>
      <c r="E8" s="199" t="s">
        <v>435</v>
      </c>
      <c r="F8" s="199" t="s">
        <v>483</v>
      </c>
      <c r="G8" s="265" t="s">
        <v>497</v>
      </c>
      <c r="H8" s="265" t="s">
        <v>498</v>
      </c>
      <c r="I8" s="275" t="s">
        <v>499</v>
      </c>
      <c r="J8" s="199" t="s">
        <v>432</v>
      </c>
      <c r="K8" s="275" t="s">
        <v>1401</v>
      </c>
      <c r="L8" s="201" t="s">
        <v>1402</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1403</v>
      </c>
      <c r="J11" s="199" t="s">
        <v>432</v>
      </c>
      <c r="K11" s="275" t="s">
        <v>527</v>
      </c>
      <c r="L11" s="201">
        <v>421905162424</v>
      </c>
      <c r="M11" s="199" t="s">
        <v>528</v>
      </c>
      <c r="N11" s="199"/>
      <c r="O11" s="200"/>
      <c r="P11" s="199"/>
      <c r="Q11" s="213"/>
      <c r="R11" s="276" t="str">
        <f t="shared" si="0"/>
        <v>30811686</v>
      </c>
    </row>
    <row r="12" spans="1:18" ht="22.5" x14ac:dyDescent="0.2">
      <c r="A12" s="198" t="s">
        <v>529</v>
      </c>
      <c r="B12" s="199" t="s">
        <v>530</v>
      </c>
      <c r="C12" s="200" t="s">
        <v>428</v>
      </c>
      <c r="D12" s="199" t="s">
        <v>1393</v>
      </c>
      <c r="E12" s="199" t="s">
        <v>440</v>
      </c>
      <c r="F12" s="199" t="s">
        <v>441</v>
      </c>
      <c r="G12" s="265" t="s">
        <v>531</v>
      </c>
      <c r="H12" s="265" t="s">
        <v>532</v>
      </c>
      <c r="I12" s="275" t="s">
        <v>533</v>
      </c>
      <c r="J12" s="199" t="s">
        <v>432</v>
      </c>
      <c r="K12" s="275" t="s">
        <v>1404</v>
      </c>
      <c r="L12" s="201" t="s">
        <v>1405</v>
      </c>
      <c r="M12" s="199" t="s">
        <v>534</v>
      </c>
      <c r="N12" s="199"/>
      <c r="O12" s="199"/>
      <c r="P12" s="199"/>
      <c r="Q12" s="213"/>
      <c r="R12" s="276" t="str">
        <f t="shared" si="0"/>
        <v>30814910</v>
      </c>
    </row>
    <row r="13" spans="1:18" x14ac:dyDescent="0.2">
      <c r="A13" s="198" t="s">
        <v>1406</v>
      </c>
      <c r="B13" s="199" t="s">
        <v>1407</v>
      </c>
      <c r="C13" s="200" t="s">
        <v>428</v>
      </c>
      <c r="D13" s="199" t="s">
        <v>535</v>
      </c>
      <c r="E13" s="199" t="s">
        <v>437</v>
      </c>
      <c r="F13" s="199" t="s">
        <v>536</v>
      </c>
      <c r="G13" s="265" t="s">
        <v>1408</v>
      </c>
      <c r="H13" s="265" t="s">
        <v>1409</v>
      </c>
      <c r="I13" s="275" t="s">
        <v>1410</v>
      </c>
      <c r="J13" s="199" t="s">
        <v>432</v>
      </c>
      <c r="K13" s="275" t="s">
        <v>1411</v>
      </c>
      <c r="L13" s="201">
        <v>421907696186</v>
      </c>
      <c r="M13" s="199" t="s">
        <v>1412</v>
      </c>
      <c r="N13" s="199"/>
      <c r="O13" s="200"/>
      <c r="P13" s="199"/>
      <c r="Q13" s="213"/>
      <c r="R13" s="276" t="str">
        <f t="shared" si="0"/>
        <v>17316731</v>
      </c>
    </row>
    <row r="14" spans="1:18" x14ac:dyDescent="0.2">
      <c r="A14" s="198" t="s">
        <v>1413</v>
      </c>
      <c r="B14" s="199" t="s">
        <v>1414</v>
      </c>
      <c r="C14" s="200" t="s">
        <v>428</v>
      </c>
      <c r="D14" s="199" t="s">
        <v>1415</v>
      </c>
      <c r="E14" s="199" t="s">
        <v>1416</v>
      </c>
      <c r="F14" s="199" t="s">
        <v>1417</v>
      </c>
      <c r="G14" s="265" t="s">
        <v>1418</v>
      </c>
      <c r="H14" s="265" t="s">
        <v>1419</v>
      </c>
      <c r="I14" s="275" t="s">
        <v>1420</v>
      </c>
      <c r="J14" s="199" t="s">
        <v>430</v>
      </c>
      <c r="K14" s="275" t="s">
        <v>1420</v>
      </c>
      <c r="L14" s="201">
        <v>421907253794</v>
      </c>
      <c r="M14" s="199" t="s">
        <v>1421</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1422</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1423</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1394</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1424</v>
      </c>
      <c r="I21" s="275" t="s">
        <v>588</v>
      </c>
      <c r="J21" s="199" t="s">
        <v>519</v>
      </c>
      <c r="K21" s="275" t="s">
        <v>588</v>
      </c>
      <c r="L21" s="201">
        <v>421905380634</v>
      </c>
      <c r="M21" s="199" t="s">
        <v>589</v>
      </c>
      <c r="N21" s="199"/>
      <c r="O21" s="199"/>
      <c r="P21" s="199" t="s">
        <v>1425</v>
      </c>
      <c r="Q21" s="213"/>
      <c r="R21" s="276" t="str">
        <f t="shared" si="0"/>
        <v>54041368</v>
      </c>
    </row>
    <row r="22" spans="1:18" ht="22.5"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1426</v>
      </c>
      <c r="B27" s="199" t="s">
        <v>1427</v>
      </c>
      <c r="C27" s="200" t="s">
        <v>428</v>
      </c>
      <c r="D27" s="199" t="s">
        <v>482</v>
      </c>
      <c r="E27" s="199" t="s">
        <v>437</v>
      </c>
      <c r="F27" s="199" t="s">
        <v>536</v>
      </c>
      <c r="G27" s="265" t="s">
        <v>1428</v>
      </c>
      <c r="H27" s="265" t="s">
        <v>1429</v>
      </c>
      <c r="I27" s="275" t="s">
        <v>1430</v>
      </c>
      <c r="J27" s="199" t="s">
        <v>432</v>
      </c>
      <c r="K27" s="275" t="s">
        <v>1430</v>
      </c>
      <c r="L27" s="201">
        <v>421917800004</v>
      </c>
      <c r="M27" s="199" t="s">
        <v>1431</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1395</v>
      </c>
      <c r="H29" s="265" t="s">
        <v>1396</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1432</v>
      </c>
      <c r="P35" s="199" t="s">
        <v>1433</v>
      </c>
      <c r="Q35" s="213"/>
      <c r="R35" s="276" t="str">
        <f t="shared" si="0"/>
        <v>36063835</v>
      </c>
    </row>
    <row r="36" spans="1:18" x14ac:dyDescent="0.2">
      <c r="A36" s="198" t="s">
        <v>688</v>
      </c>
      <c r="B36" s="199" t="s">
        <v>689</v>
      </c>
      <c r="C36" s="200" t="s">
        <v>428</v>
      </c>
      <c r="D36" s="199" t="s">
        <v>482</v>
      </c>
      <c r="E36" s="199" t="s">
        <v>435</v>
      </c>
      <c r="F36" s="199" t="s">
        <v>536</v>
      </c>
      <c r="G36" s="265" t="s">
        <v>1485</v>
      </c>
      <c r="H36" s="265" t="s">
        <v>1434</v>
      </c>
      <c r="I36" s="275" t="s">
        <v>1435</v>
      </c>
      <c r="J36" s="199" t="s">
        <v>430</v>
      </c>
      <c r="K36" s="275" t="s">
        <v>1435</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1436</v>
      </c>
      <c r="B40" s="199" t="s">
        <v>1437</v>
      </c>
      <c r="C40" s="200" t="s">
        <v>428</v>
      </c>
      <c r="D40" s="199" t="s">
        <v>1438</v>
      </c>
      <c r="E40" s="199" t="s">
        <v>1439</v>
      </c>
      <c r="F40" s="199" t="s">
        <v>1440</v>
      </c>
      <c r="G40" s="265" t="s">
        <v>1441</v>
      </c>
      <c r="H40" s="265" t="s">
        <v>1442</v>
      </c>
      <c r="I40" s="275" t="s">
        <v>1443</v>
      </c>
      <c r="J40" s="199" t="s">
        <v>430</v>
      </c>
      <c r="K40" s="275" t="s">
        <v>1443</v>
      </c>
      <c r="L40" s="201">
        <v>421903996977</v>
      </c>
      <c r="M40" s="199" t="s">
        <v>1444</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1445</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22.5"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1446</v>
      </c>
      <c r="B47" s="199" t="s">
        <v>1447</v>
      </c>
      <c r="C47" s="200" t="s">
        <v>428</v>
      </c>
      <c r="D47" s="199" t="s">
        <v>1448</v>
      </c>
      <c r="E47" s="199" t="s">
        <v>1399</v>
      </c>
      <c r="F47" s="199" t="s">
        <v>431</v>
      </c>
      <c r="G47" s="265" t="s">
        <v>1449</v>
      </c>
      <c r="H47" s="265" t="s">
        <v>1450</v>
      </c>
      <c r="I47" s="275" t="s">
        <v>1451</v>
      </c>
      <c r="J47" s="199" t="s">
        <v>430</v>
      </c>
      <c r="K47" s="275" t="s">
        <v>1452</v>
      </c>
      <c r="L47" s="201" t="s">
        <v>1453</v>
      </c>
      <c r="M47" s="199" t="s">
        <v>1454</v>
      </c>
      <c r="N47" s="199"/>
      <c r="O47" s="199"/>
      <c r="P47" s="199"/>
      <c r="Q47" s="213"/>
      <c r="R47" s="276" t="str">
        <f t="shared" si="1"/>
        <v>31745661</v>
      </c>
    </row>
    <row r="48" spans="1:18" x14ac:dyDescent="0.2">
      <c r="A48" s="198" t="s">
        <v>760</v>
      </c>
      <c r="B48" s="199" t="s">
        <v>761</v>
      </c>
      <c r="C48" s="200" t="s">
        <v>428</v>
      </c>
      <c r="D48" s="199" t="s">
        <v>1397</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1455</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1456</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1457</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1458</v>
      </c>
      <c r="I66" s="275" t="s">
        <v>908</v>
      </c>
      <c r="J66" s="199" t="s">
        <v>432</v>
      </c>
      <c r="K66" s="275" t="s">
        <v>1459</v>
      </c>
      <c r="L66" s="201">
        <v>421915499077</v>
      </c>
      <c r="M66" s="199" t="s">
        <v>909</v>
      </c>
      <c r="N66" s="199"/>
      <c r="O66" s="199"/>
      <c r="P66" s="199"/>
      <c r="R66" s="276" t="str">
        <f t="shared" si="1"/>
        <v>31119247</v>
      </c>
    </row>
    <row r="67" spans="1:18" x14ac:dyDescent="0.2">
      <c r="A67" s="198" t="s">
        <v>910</v>
      </c>
      <c r="B67" s="199" t="s">
        <v>911</v>
      </c>
      <c r="C67" s="200" t="s">
        <v>428</v>
      </c>
      <c r="D67" s="199" t="s">
        <v>1460</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1461</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1462</v>
      </c>
      <c r="B74" s="287" t="s">
        <v>1463</v>
      </c>
      <c r="C74" s="287" t="s">
        <v>428</v>
      </c>
      <c r="D74" s="287" t="s">
        <v>1464</v>
      </c>
      <c r="E74" s="287" t="s">
        <v>1465</v>
      </c>
      <c r="F74" s="287" t="s">
        <v>439</v>
      </c>
      <c r="G74" s="287" t="s">
        <v>1466</v>
      </c>
      <c r="H74" s="287" t="s">
        <v>1467</v>
      </c>
      <c r="I74" s="287" t="s">
        <v>1468</v>
      </c>
      <c r="J74" s="287" t="s">
        <v>1469</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1470</v>
      </c>
      <c r="B78" s="287" t="s">
        <v>1471</v>
      </c>
      <c r="C78" s="287" t="s">
        <v>428</v>
      </c>
      <c r="D78" s="287" t="s">
        <v>1448</v>
      </c>
      <c r="E78" s="287" t="s">
        <v>1399</v>
      </c>
      <c r="F78" s="287" t="s">
        <v>431</v>
      </c>
      <c r="G78" s="287" t="s">
        <v>1472</v>
      </c>
      <c r="H78" s="287" t="s">
        <v>1473</v>
      </c>
      <c r="I78" s="287" t="s">
        <v>1451</v>
      </c>
      <c r="J78" s="287" t="s">
        <v>430</v>
      </c>
      <c r="K78" s="287" t="s">
        <v>1474</v>
      </c>
      <c r="L78" s="288" t="s">
        <v>1475</v>
      </c>
      <c r="M78" s="287" t="s">
        <v>1476</v>
      </c>
      <c r="N78" s="287"/>
      <c r="O78" s="287"/>
      <c r="P78" s="287"/>
      <c r="R78" s="276" t="str">
        <f t="shared" si="2"/>
        <v>22665234</v>
      </c>
    </row>
    <row r="79" spans="1:18" x14ac:dyDescent="0.2">
      <c r="A79" s="203" t="s">
        <v>989</v>
      </c>
      <c r="B79" s="287" t="s">
        <v>990</v>
      </c>
      <c r="C79" s="287" t="s">
        <v>428</v>
      </c>
      <c r="D79" s="287" t="s">
        <v>1477</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1478</v>
      </c>
      <c r="B82" s="287" t="s">
        <v>1479</v>
      </c>
      <c r="C82" s="287" t="s">
        <v>428</v>
      </c>
      <c r="D82" s="287" t="s">
        <v>535</v>
      </c>
      <c r="E82" s="287" t="s">
        <v>437</v>
      </c>
      <c r="F82" s="287" t="s">
        <v>536</v>
      </c>
      <c r="G82" s="287" t="s">
        <v>1480</v>
      </c>
      <c r="H82" s="287" t="s">
        <v>1481</v>
      </c>
      <c r="I82" s="287" t="s">
        <v>1482</v>
      </c>
      <c r="J82" s="287" t="s">
        <v>1483</v>
      </c>
      <c r="K82" s="287" t="s">
        <v>1482</v>
      </c>
      <c r="L82" s="288">
        <v>421917176673</v>
      </c>
      <c r="M82" s="287" t="s">
        <v>1484</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1487</v>
      </c>
      <c r="D13" s="289">
        <v>21500</v>
      </c>
      <c r="E13" s="173">
        <v>0</v>
      </c>
      <c r="F13" s="166" t="s">
        <v>338</v>
      </c>
      <c r="G13" s="169" t="s">
        <v>319</v>
      </c>
      <c r="H13" s="169" t="s">
        <v>1488</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1489</v>
      </c>
      <c r="D22" s="289">
        <v>44000</v>
      </c>
      <c r="E22" s="173">
        <v>0</v>
      </c>
      <c r="F22" s="166" t="s">
        <v>338</v>
      </c>
      <c r="G22" s="169" t="s">
        <v>319</v>
      </c>
      <c r="H22" s="169" t="s">
        <v>1488</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1490</v>
      </c>
      <c r="D30" s="290">
        <v>13000</v>
      </c>
      <c r="E30" s="173">
        <v>0</v>
      </c>
      <c r="F30" s="166" t="s">
        <v>338</v>
      </c>
      <c r="G30" s="169" t="s">
        <v>319</v>
      </c>
      <c r="H30" s="169" t="s">
        <v>1488</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1491</v>
      </c>
      <c r="D43" s="290">
        <v>300000</v>
      </c>
      <c r="E43" s="230">
        <v>0</v>
      </c>
      <c r="F43" s="166" t="s">
        <v>338</v>
      </c>
      <c r="G43" s="169" t="s">
        <v>319</v>
      </c>
      <c r="H43" s="169" t="s">
        <v>1488</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1492</v>
      </c>
      <c r="D51" s="290">
        <v>40000</v>
      </c>
      <c r="E51" s="230">
        <v>0</v>
      </c>
      <c r="F51" s="166" t="s">
        <v>338</v>
      </c>
      <c r="G51" s="169" t="s">
        <v>319</v>
      </c>
      <c r="H51" s="169" t="s">
        <v>1488</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1493</v>
      </c>
      <c r="D53" s="289">
        <v>10000</v>
      </c>
      <c r="E53" s="230">
        <v>0</v>
      </c>
      <c r="F53" s="166" t="s">
        <v>338</v>
      </c>
      <c r="G53" s="169" t="s">
        <v>319</v>
      </c>
      <c r="H53" s="169" t="s">
        <v>1488</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1494</v>
      </c>
      <c r="D61" s="289">
        <v>76600</v>
      </c>
      <c r="E61" s="230">
        <v>0</v>
      </c>
      <c r="F61" s="166" t="s">
        <v>338</v>
      </c>
      <c r="G61" s="169" t="s">
        <v>319</v>
      </c>
      <c r="H61" s="169" t="s">
        <v>1488</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1495</v>
      </c>
      <c r="D70" s="291">
        <v>30000</v>
      </c>
      <c r="E70" s="173">
        <v>0</v>
      </c>
      <c r="F70" s="166" t="s">
        <v>338</v>
      </c>
      <c r="G70" s="169" t="s">
        <v>319</v>
      </c>
      <c r="H70" s="169" t="s">
        <v>1488</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1496</v>
      </c>
      <c r="D73" s="289">
        <v>100000</v>
      </c>
      <c r="E73" s="230">
        <v>0</v>
      </c>
      <c r="F73" s="166" t="s">
        <v>338</v>
      </c>
      <c r="G73" s="169" t="s">
        <v>319</v>
      </c>
      <c r="H73" s="169" t="s">
        <v>1488</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1497</v>
      </c>
      <c r="D77" s="289">
        <v>10000</v>
      </c>
      <c r="E77" s="230">
        <v>0</v>
      </c>
      <c r="F77" s="166" t="s">
        <v>338</v>
      </c>
      <c r="G77" s="169" t="s">
        <v>319</v>
      </c>
      <c r="H77" s="169" t="s">
        <v>1488</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1498</v>
      </c>
      <c r="D81" s="289">
        <v>3200</v>
      </c>
      <c r="E81" s="230">
        <v>0</v>
      </c>
      <c r="F81" s="166" t="s">
        <v>338</v>
      </c>
      <c r="G81" s="169" t="s">
        <v>319</v>
      </c>
      <c r="H81" s="169" t="s">
        <v>1488</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1499</v>
      </c>
      <c r="D88" s="291">
        <v>60000</v>
      </c>
      <c r="E88" s="173">
        <v>0</v>
      </c>
      <c r="F88" s="166" t="s">
        <v>338</v>
      </c>
      <c r="G88" s="169" t="s">
        <v>319</v>
      </c>
      <c r="H88" s="169" t="s">
        <v>1488</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1500</v>
      </c>
      <c r="D90" s="290">
        <v>8000</v>
      </c>
      <c r="E90" s="173">
        <v>0</v>
      </c>
      <c r="F90" s="166" t="s">
        <v>338</v>
      </c>
      <c r="G90" s="169" t="s">
        <v>319</v>
      </c>
      <c r="H90" s="169" t="s">
        <v>1488</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1501</v>
      </c>
      <c r="D95" s="289">
        <v>100000</v>
      </c>
      <c r="E95" s="230">
        <v>0</v>
      </c>
      <c r="F95" s="166" t="s">
        <v>338</v>
      </c>
      <c r="G95" s="169" t="s">
        <v>319</v>
      </c>
      <c r="H95" s="169" t="s">
        <v>1488</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1053</v>
      </c>
      <c r="B1" s="2"/>
      <c r="C1" s="2" t="s">
        <v>335</v>
      </c>
      <c r="D1" s="2" t="s">
        <v>1218</v>
      </c>
      <c r="E1" s="2" t="s">
        <v>1219</v>
      </c>
      <c r="F1" s="2" t="s">
        <v>315</v>
      </c>
      <c r="G1" s="2" t="s">
        <v>1220</v>
      </c>
      <c r="H1" s="2"/>
      <c r="I1" s="2" t="s">
        <v>315</v>
      </c>
      <c r="J1" s="2" t="s">
        <v>1221</v>
      </c>
      <c r="K1" s="2"/>
      <c r="L1" s="2"/>
      <c r="M1" s="2"/>
      <c r="N1" s="2"/>
    </row>
    <row r="2" spans="1:14" x14ac:dyDescent="0.2">
      <c r="A2" t="s">
        <v>1222</v>
      </c>
      <c r="C2" t="s">
        <v>338</v>
      </c>
      <c r="D2" t="s">
        <v>1223</v>
      </c>
      <c r="E2">
        <v>1</v>
      </c>
      <c r="F2" t="s">
        <v>319</v>
      </c>
      <c r="G2" t="s">
        <v>1224</v>
      </c>
      <c r="I2" t="s">
        <v>317</v>
      </c>
      <c r="J2" t="s">
        <v>1225</v>
      </c>
    </row>
    <row r="3" spans="1:14" x14ac:dyDescent="0.2">
      <c r="A3" t="s">
        <v>1059</v>
      </c>
      <c r="C3" t="s">
        <v>340</v>
      </c>
      <c r="D3" t="s">
        <v>1226</v>
      </c>
      <c r="E3">
        <v>1</v>
      </c>
      <c r="F3" t="s">
        <v>319</v>
      </c>
      <c r="G3" t="s">
        <v>1224</v>
      </c>
      <c r="I3" t="s">
        <v>319</v>
      </c>
      <c r="J3" t="s">
        <v>320</v>
      </c>
    </row>
    <row r="4" spans="1:14" x14ac:dyDescent="0.2">
      <c r="A4" t="s">
        <v>1123</v>
      </c>
      <c r="C4" t="s">
        <v>342</v>
      </c>
      <c r="D4" t="s">
        <v>1227</v>
      </c>
      <c r="E4">
        <v>1</v>
      </c>
      <c r="F4" t="s">
        <v>319</v>
      </c>
      <c r="G4" t="s">
        <v>1224</v>
      </c>
      <c r="I4" t="s">
        <v>321</v>
      </c>
      <c r="J4" t="s">
        <v>322</v>
      </c>
    </row>
    <row r="5" spans="1:14" x14ac:dyDescent="0.2">
      <c r="A5" t="s">
        <v>1079</v>
      </c>
      <c r="C5" t="s">
        <v>344</v>
      </c>
      <c r="D5" t="s">
        <v>1228</v>
      </c>
      <c r="E5">
        <v>1</v>
      </c>
      <c r="F5" t="s">
        <v>319</v>
      </c>
      <c r="G5" t="s">
        <v>1224</v>
      </c>
      <c r="I5" t="s">
        <v>323</v>
      </c>
      <c r="J5" t="s">
        <v>324</v>
      </c>
    </row>
    <row r="6" spans="1:14" x14ac:dyDescent="0.2">
      <c r="A6" t="s">
        <v>1229</v>
      </c>
      <c r="C6" t="s">
        <v>346</v>
      </c>
      <c r="D6" t="s">
        <v>1230</v>
      </c>
      <c r="E6">
        <v>1</v>
      </c>
      <c r="F6" t="s">
        <v>319</v>
      </c>
      <c r="G6" t="s">
        <v>1224</v>
      </c>
      <c r="I6" t="s">
        <v>325</v>
      </c>
      <c r="J6" t="s">
        <v>1231</v>
      </c>
    </row>
    <row r="7" spans="1:14" x14ac:dyDescent="0.2">
      <c r="A7" t="s">
        <v>1232</v>
      </c>
      <c r="C7" t="s">
        <v>348</v>
      </c>
      <c r="D7" t="s">
        <v>1233</v>
      </c>
      <c r="E7">
        <v>2</v>
      </c>
      <c r="F7" t="s">
        <v>321</v>
      </c>
      <c r="G7" t="s">
        <v>1234</v>
      </c>
    </row>
    <row r="8" spans="1:14" x14ac:dyDescent="0.2">
      <c r="A8" t="s">
        <v>1087</v>
      </c>
      <c r="C8" t="s">
        <v>350</v>
      </c>
      <c r="D8" t="s">
        <v>1235</v>
      </c>
      <c r="E8">
        <v>3</v>
      </c>
      <c r="F8" t="s">
        <v>321</v>
      </c>
      <c r="G8" t="s">
        <v>1236</v>
      </c>
    </row>
    <row r="9" spans="1:14" x14ac:dyDescent="0.2">
      <c r="A9" t="s">
        <v>1237</v>
      </c>
      <c r="C9" t="s">
        <v>352</v>
      </c>
      <c r="D9" t="s">
        <v>1238</v>
      </c>
      <c r="E9">
        <v>3</v>
      </c>
      <c r="F9" t="s">
        <v>321</v>
      </c>
      <c r="G9" t="s">
        <v>1239</v>
      </c>
    </row>
    <row r="10" spans="1:14" x14ac:dyDescent="0.2">
      <c r="A10" t="s">
        <v>1161</v>
      </c>
      <c r="C10" t="s">
        <v>354</v>
      </c>
      <c r="D10" t="s">
        <v>1240</v>
      </c>
      <c r="E10">
        <v>4</v>
      </c>
      <c r="F10" t="s">
        <v>321</v>
      </c>
      <c r="G10" t="s">
        <v>1241</v>
      </c>
    </row>
    <row r="11" spans="1:14" x14ac:dyDescent="0.2">
      <c r="A11" t="s">
        <v>1163</v>
      </c>
      <c r="C11" t="s">
        <v>356</v>
      </c>
      <c r="D11" t="s">
        <v>1242</v>
      </c>
      <c r="E11">
        <v>4</v>
      </c>
      <c r="F11" t="s">
        <v>317</v>
      </c>
      <c r="G11" t="s">
        <v>1241</v>
      </c>
    </row>
    <row r="12" spans="1:14" x14ac:dyDescent="0.2">
      <c r="A12" t="s">
        <v>1125</v>
      </c>
      <c r="C12" t="s">
        <v>358</v>
      </c>
      <c r="D12" t="s">
        <v>1243</v>
      </c>
      <c r="E12">
        <v>4</v>
      </c>
      <c r="F12" t="s">
        <v>317</v>
      </c>
      <c r="G12" t="s">
        <v>1241</v>
      </c>
    </row>
    <row r="13" spans="1:14" x14ac:dyDescent="0.2">
      <c r="A13" t="s">
        <v>1165</v>
      </c>
      <c r="C13" t="s">
        <v>360</v>
      </c>
      <c r="D13" t="s">
        <v>1244</v>
      </c>
      <c r="E13">
        <v>4</v>
      </c>
      <c r="F13" t="s">
        <v>325</v>
      </c>
      <c r="G13" t="s">
        <v>1241</v>
      </c>
    </row>
    <row r="14" spans="1:14" x14ac:dyDescent="0.2">
      <c r="A14" t="s">
        <v>1061</v>
      </c>
      <c r="C14" t="s">
        <v>362</v>
      </c>
      <c r="D14" t="s">
        <v>1245</v>
      </c>
      <c r="E14">
        <v>4</v>
      </c>
      <c r="F14" t="s">
        <v>321</v>
      </c>
      <c r="G14" t="s">
        <v>1241</v>
      </c>
    </row>
    <row r="15" spans="1:14" x14ac:dyDescent="0.2">
      <c r="A15" t="s">
        <v>1063</v>
      </c>
      <c r="C15" t="s">
        <v>364</v>
      </c>
    </row>
    <row r="16" spans="1:14" x14ac:dyDescent="0.2">
      <c r="A16" t="s">
        <v>1127</v>
      </c>
      <c r="C16" t="s">
        <v>365</v>
      </c>
    </row>
    <row r="17" spans="1:3" x14ac:dyDescent="0.2">
      <c r="A17" t="s">
        <v>1089</v>
      </c>
      <c r="C17" t="s">
        <v>366</v>
      </c>
    </row>
    <row r="18" spans="1:3" x14ac:dyDescent="0.2">
      <c r="A18" t="s">
        <v>1129</v>
      </c>
      <c r="C18" t="s">
        <v>367</v>
      </c>
    </row>
    <row r="19" spans="1:3" x14ac:dyDescent="0.2">
      <c r="A19" t="s">
        <v>1131</v>
      </c>
      <c r="C19" t="s">
        <v>368</v>
      </c>
    </row>
    <row r="20" spans="1:3" x14ac:dyDescent="0.2">
      <c r="A20" t="s">
        <v>1167</v>
      </c>
      <c r="C20" t="s">
        <v>1246</v>
      </c>
    </row>
    <row r="21" spans="1:3" x14ac:dyDescent="0.2">
      <c r="A21" t="s">
        <v>1247</v>
      </c>
      <c r="C21" t="s">
        <v>1248</v>
      </c>
    </row>
    <row r="22" spans="1:3" x14ac:dyDescent="0.2">
      <c r="A22" t="s">
        <v>1249</v>
      </c>
      <c r="C22" t="s">
        <v>1250</v>
      </c>
    </row>
    <row r="23" spans="1:3" x14ac:dyDescent="0.2">
      <c r="A23" t="s">
        <v>1169</v>
      </c>
      <c r="C23" t="s">
        <v>1251</v>
      </c>
    </row>
    <row r="24" spans="1:3" x14ac:dyDescent="0.2">
      <c r="A24" t="s">
        <v>1252</v>
      </c>
      <c r="C24" t="s">
        <v>1253</v>
      </c>
    </row>
    <row r="25" spans="1:3" x14ac:dyDescent="0.2">
      <c r="A25" t="s">
        <v>1171</v>
      </c>
      <c r="C25" t="s">
        <v>1254</v>
      </c>
    </row>
    <row r="26" spans="1:3" x14ac:dyDescent="0.2">
      <c r="A26" t="s">
        <v>1133</v>
      </c>
      <c r="C26" t="s">
        <v>1255</v>
      </c>
    </row>
    <row r="27" spans="1:3" x14ac:dyDescent="0.2">
      <c r="A27" t="s">
        <v>1075</v>
      </c>
      <c r="C27" t="s">
        <v>1256</v>
      </c>
    </row>
    <row r="28" spans="1:3" x14ac:dyDescent="0.2">
      <c r="A28" t="s">
        <v>1093</v>
      </c>
    </row>
    <row r="29" spans="1:3" x14ac:dyDescent="0.2">
      <c r="A29" t="s">
        <v>1095</v>
      </c>
    </row>
    <row r="30" spans="1:3" x14ac:dyDescent="0.2">
      <c r="A30" t="s">
        <v>1173</v>
      </c>
    </row>
    <row r="31" spans="1:3" x14ac:dyDescent="0.2">
      <c r="A31" t="s">
        <v>1135</v>
      </c>
    </row>
    <row r="32" spans="1:3" x14ac:dyDescent="0.2">
      <c r="A32" t="s">
        <v>1175</v>
      </c>
    </row>
    <row r="33" spans="1:1" x14ac:dyDescent="0.2">
      <c r="A33" t="s">
        <v>1099</v>
      </c>
    </row>
    <row r="34" spans="1:1" x14ac:dyDescent="0.2">
      <c r="A34" t="s">
        <v>1177</v>
      </c>
    </row>
    <row r="35" spans="1:1" x14ac:dyDescent="0.2">
      <c r="A35" t="s">
        <v>1197</v>
      </c>
    </row>
    <row r="36" spans="1:1" x14ac:dyDescent="0.2">
      <c r="A36" t="s">
        <v>1101</v>
      </c>
    </row>
    <row r="37" spans="1:1" x14ac:dyDescent="0.2">
      <c r="A37" t="s">
        <v>1179</v>
      </c>
    </row>
    <row r="38" spans="1:1" x14ac:dyDescent="0.2">
      <c r="A38" t="s">
        <v>1257</v>
      </c>
    </row>
    <row r="39" spans="1:1" x14ac:dyDescent="0.2">
      <c r="A39" t="s">
        <v>1181</v>
      </c>
    </row>
    <row r="40" spans="1:1" x14ac:dyDescent="0.2">
      <c r="A40" t="s">
        <v>1215</v>
      </c>
    </row>
    <row r="41" spans="1:1" x14ac:dyDescent="0.2">
      <c r="A41" t="s">
        <v>1077</v>
      </c>
    </row>
    <row r="42" spans="1:1" x14ac:dyDescent="0.2">
      <c r="A42" t="s">
        <v>1139</v>
      </c>
    </row>
    <row r="43" spans="1:1" x14ac:dyDescent="0.2">
      <c r="A43" t="s">
        <v>1258</v>
      </c>
    </row>
    <row r="44" spans="1:1" x14ac:dyDescent="0.2">
      <c r="A44" t="s">
        <v>1259</v>
      </c>
    </row>
    <row r="45" spans="1:1" x14ac:dyDescent="0.2">
      <c r="A45" t="s">
        <v>1260</v>
      </c>
    </row>
    <row r="46" spans="1:1" x14ac:dyDescent="0.2">
      <c r="A46" t="s">
        <v>1183</v>
      </c>
    </row>
    <row r="47" spans="1:1" x14ac:dyDescent="0.2">
      <c r="A47" t="s">
        <v>1103</v>
      </c>
    </row>
    <row r="48" spans="1:1" x14ac:dyDescent="0.2">
      <c r="A48" t="s">
        <v>1143</v>
      </c>
    </row>
    <row r="49" spans="1:1" x14ac:dyDescent="0.2">
      <c r="A49" t="s">
        <v>1141</v>
      </c>
    </row>
    <row r="50" spans="1:1" x14ac:dyDescent="0.2">
      <c r="A50" t="s">
        <v>1217</v>
      </c>
    </row>
    <row r="51" spans="1:1" x14ac:dyDescent="0.2">
      <c r="A51" t="s">
        <v>1185</v>
      </c>
    </row>
    <row r="52" spans="1:1" x14ac:dyDescent="0.2">
      <c r="A52" t="s">
        <v>1105</v>
      </c>
    </row>
    <row r="53" spans="1:1" x14ac:dyDescent="0.2">
      <c r="A53" t="s">
        <v>1261</v>
      </c>
    </row>
    <row r="54" spans="1:1" x14ac:dyDescent="0.2">
      <c r="A54" t="s">
        <v>1187</v>
      </c>
    </row>
    <row r="55" spans="1:1" x14ac:dyDescent="0.2">
      <c r="A55" t="s">
        <v>1262</v>
      </c>
    </row>
    <row r="56" spans="1:1" x14ac:dyDescent="0.2">
      <c r="A56" t="s">
        <v>1109</v>
      </c>
    </row>
    <row r="57" spans="1:1" x14ac:dyDescent="0.2">
      <c r="A57" t="s">
        <v>1263</v>
      </c>
    </row>
    <row r="58" spans="1:1" x14ac:dyDescent="0.2">
      <c r="A58" t="s">
        <v>1213</v>
      </c>
    </row>
    <row r="59" spans="1:1" x14ac:dyDescent="0.2">
      <c r="A59" t="s">
        <v>1264</v>
      </c>
    </row>
    <row r="60" spans="1:1" x14ac:dyDescent="0.2">
      <c r="A60" t="s">
        <v>1189</v>
      </c>
    </row>
    <row r="61" spans="1:1" x14ac:dyDescent="0.2">
      <c r="A61" t="s">
        <v>1265</v>
      </c>
    </row>
    <row r="62" spans="1:1" x14ac:dyDescent="0.2">
      <c r="A62" t="s">
        <v>1191</v>
      </c>
    </row>
    <row r="63" spans="1:1" x14ac:dyDescent="0.2">
      <c r="A63" t="s">
        <v>1266</v>
      </c>
    </row>
    <row r="64" spans="1:1" x14ac:dyDescent="0.2">
      <c r="A64" t="s">
        <v>1111</v>
      </c>
    </row>
    <row r="65" spans="1:1" x14ac:dyDescent="0.2">
      <c r="A65" t="s">
        <v>1193</v>
      </c>
    </row>
    <row r="66" spans="1:1" x14ac:dyDescent="0.2">
      <c r="A66" t="s">
        <v>1145</v>
      </c>
    </row>
    <row r="67" spans="1:1" x14ac:dyDescent="0.2">
      <c r="A67" t="s">
        <v>1267</v>
      </c>
    </row>
    <row r="68" spans="1:1" x14ac:dyDescent="0.2">
      <c r="A68" t="s">
        <v>1195</v>
      </c>
    </row>
    <row r="69" spans="1:1" x14ac:dyDescent="0.2">
      <c r="A69" t="s">
        <v>1268</v>
      </c>
    </row>
    <row r="70" spans="1:1" x14ac:dyDescent="0.2">
      <c r="A70" t="s">
        <v>1269</v>
      </c>
    </row>
    <row r="71" spans="1:1" x14ac:dyDescent="0.2">
      <c r="A71" t="s">
        <v>1071</v>
      </c>
    </row>
    <row r="72" spans="1:1" x14ac:dyDescent="0.2">
      <c r="A72" t="s">
        <v>1113</v>
      </c>
    </row>
    <row r="73" spans="1:1" x14ac:dyDescent="0.2">
      <c r="A73" t="s">
        <v>1270</v>
      </c>
    </row>
    <row r="74" spans="1:1" x14ac:dyDescent="0.2">
      <c r="A74" t="s">
        <v>1115</v>
      </c>
    </row>
    <row r="75" spans="1:1" x14ac:dyDescent="0.2">
      <c r="A75" t="s">
        <v>1117</v>
      </c>
    </row>
    <row r="76" spans="1:1" x14ac:dyDescent="0.2">
      <c r="A76" t="s">
        <v>1147</v>
      </c>
    </row>
    <row r="77" spans="1:1" x14ac:dyDescent="0.2">
      <c r="A77" t="s">
        <v>1149</v>
      </c>
    </row>
    <row r="78" spans="1:1" x14ac:dyDescent="0.2">
      <c r="A78" t="s">
        <v>1271</v>
      </c>
    </row>
    <row r="79" spans="1:1" x14ac:dyDescent="0.2">
      <c r="A79" t="s">
        <v>1272</v>
      </c>
    </row>
    <row r="80" spans="1:1" x14ac:dyDescent="0.2">
      <c r="A80" t="s">
        <v>1151</v>
      </c>
    </row>
    <row r="81" spans="1:1" x14ac:dyDescent="0.2">
      <c r="A81" t="s">
        <v>1153</v>
      </c>
    </row>
    <row r="82" spans="1:1" x14ac:dyDescent="0.2">
      <c r="A82" t="s">
        <v>1211</v>
      </c>
    </row>
    <row r="83" spans="1:1" x14ac:dyDescent="0.2">
      <c r="A83" t="s">
        <v>1273</v>
      </c>
    </row>
    <row r="84" spans="1:1" x14ac:dyDescent="0.2">
      <c r="A84" t="s">
        <v>1199</v>
      </c>
    </row>
    <row r="85" spans="1:1" x14ac:dyDescent="0.2">
      <c r="A85" t="s">
        <v>1073</v>
      </c>
    </row>
    <row r="86" spans="1:1" x14ac:dyDescent="0.2">
      <c r="A86" t="s">
        <v>1083</v>
      </c>
    </row>
    <row r="87" spans="1:1" x14ac:dyDescent="0.2">
      <c r="A87" t="s">
        <v>1201</v>
      </c>
    </row>
    <row r="88" spans="1:1" x14ac:dyDescent="0.2">
      <c r="A88" t="s">
        <v>1155</v>
      </c>
    </row>
    <row r="89" spans="1:1" x14ac:dyDescent="0.2">
      <c r="A89" t="s">
        <v>1107</v>
      </c>
    </row>
    <row r="90" spans="1:1" x14ac:dyDescent="0.2">
      <c r="A90" t="s">
        <v>1119</v>
      </c>
    </row>
    <row r="91" spans="1:1" x14ac:dyDescent="0.2">
      <c r="A91" t="s">
        <v>1157</v>
      </c>
    </row>
    <row r="92" spans="1:1" x14ac:dyDescent="0.2">
      <c r="A92" t="s">
        <v>1203</v>
      </c>
    </row>
    <row r="93" spans="1:1" x14ac:dyDescent="0.2">
      <c r="A93" t="s">
        <v>1274</v>
      </c>
    </row>
    <row r="94" spans="1:1" x14ac:dyDescent="0.2">
      <c r="A94" t="s">
        <v>1205</v>
      </c>
    </row>
    <row r="95" spans="1:1" x14ac:dyDescent="0.2">
      <c r="A95" t="s">
        <v>1121</v>
      </c>
    </row>
    <row r="96" spans="1:1" x14ac:dyDescent="0.2">
      <c r="A96" t="s">
        <v>1207</v>
      </c>
    </row>
    <row r="97" spans="1:1" x14ac:dyDescent="0.2">
      <c r="A97" t="s">
        <v>1065</v>
      </c>
    </row>
    <row r="98" spans="1:1" x14ac:dyDescent="0.2">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Slovenská squashová asociácia, Olympijské námestie 14290/1, Bratislava, 831 04</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1275</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1276</v>
      </c>
      <c r="N5" s="137" t="str">
        <f t="shared" si="0"/>
        <v>e - rozvoj športov, ktoré nie sú uznanými podľa zákona č. 440/2015 Z. z.</v>
      </c>
      <c r="O5" s="137" t="s">
        <v>346</v>
      </c>
      <c r="P5" s="137" t="s">
        <v>351</v>
      </c>
    </row>
    <row r="6" spans="1:16" ht="30" x14ac:dyDescent="0.2">
      <c r="C6" s="138" t="s">
        <v>1277</v>
      </c>
      <c r="E6" s="140" t="s">
        <v>1278</v>
      </c>
      <c r="F6" s="149"/>
      <c r="N6" s="137" t="str">
        <f t="shared" si="0"/>
        <v>f - organizovanie významných a tradičných športových podujatí na území SR v roku 2020</v>
      </c>
      <c r="O6" s="137" t="s">
        <v>348</v>
      </c>
      <c r="P6" s="137" t="s">
        <v>1279</v>
      </c>
    </row>
    <row r="7" spans="1:16" x14ac:dyDescent="0.2">
      <c r="C7" s="138" t="s">
        <v>1280</v>
      </c>
      <c r="E7" s="140" t="s">
        <v>1281</v>
      </c>
      <c r="F7" s="150"/>
      <c r="N7" s="137" t="str">
        <f t="shared" si="0"/>
        <v>g - projekty školského, univerzitného športu a športu pre všetkých</v>
      </c>
      <c r="O7" s="137" t="s">
        <v>350</v>
      </c>
      <c r="P7" s="137" t="s">
        <v>1282</v>
      </c>
    </row>
    <row r="8" spans="1:16" x14ac:dyDescent="0.2">
      <c r="C8" s="138" t="s">
        <v>1283</v>
      </c>
      <c r="E8" s="140" t="s">
        <v>1284</v>
      </c>
      <c r="F8" s="151"/>
      <c r="N8" s="137" t="str">
        <f t="shared" si="0"/>
        <v>h - podpora a rozvoj turistických a cykloturistických trás</v>
      </c>
      <c r="O8" s="137" t="s">
        <v>352</v>
      </c>
      <c r="P8" s="137" t="s">
        <v>353</v>
      </c>
    </row>
    <row r="9" spans="1:16" x14ac:dyDescent="0.2">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
      <c r="N10" s="137" t="str">
        <f t="shared" si="0"/>
        <v>j - projekty pre popularizáciu pohybových aktivít detí, mládeže a seniorov</v>
      </c>
      <c r="O10" s="137" t="s">
        <v>356</v>
      </c>
      <c r="P10" s="137" t="s">
        <v>1287</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1289</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 customHeight="1" thickBot="1" x14ac:dyDescent="0.25">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
      <c r="A17" s="139" t="s">
        <v>1297</v>
      </c>
      <c r="B17" s="254" t="s">
        <v>1298</v>
      </c>
      <c r="C17" s="194"/>
      <c r="E17" s="147"/>
      <c r="F17" s="284"/>
      <c r="N17" s="137" t="str">
        <f t="shared" si="0"/>
        <v xml:space="preserve">q - </v>
      </c>
      <c r="O17" s="137" t="s">
        <v>367</v>
      </c>
    </row>
    <row r="18" spans="1:16" x14ac:dyDescent="0.2">
      <c r="B18" s="193" t="s">
        <v>1299</v>
      </c>
      <c r="C18" s="142" t="str">
        <f>Spolu!C4</f>
        <v>30807018</v>
      </c>
      <c r="E18" s="147" t="s">
        <v>1300</v>
      </c>
      <c r="F18" s="284">
        <v>421947749446</v>
      </c>
      <c r="N18" s="137" t="str">
        <f t="shared" si="0"/>
        <v xml:space="preserve">r - </v>
      </c>
      <c r="O18" s="137" t="s">
        <v>368</v>
      </c>
    </row>
    <row r="19" spans="1:16" x14ac:dyDescent="0.2">
      <c r="E19" s="147" t="s">
        <v>1301</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8" t="s">
        <v>1302</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1303</v>
      </c>
    </row>
    <row r="29" spans="1:16" x14ac:dyDescent="0.2">
      <c r="N29" s="137" t="s">
        <v>1304</v>
      </c>
    </row>
    <row r="30" spans="1:16" x14ac:dyDescent="0.2">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tabSelected="1" topLeftCell="A10" zoomScaleNormal="100" workbookViewId="0">
      <selection activeCell="B23" sqref="B23"/>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Slovenská squashová asociácia, Olympijské námestie 14290/1, Bratislava, 831 04</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1277</v>
      </c>
      <c r="E6" s="140" t="s">
        <v>1278</v>
      </c>
      <c r="F6" s="149">
        <v>46086</v>
      </c>
      <c r="N6" s="137" t="str">
        <f t="shared" si="0"/>
        <v>f - plnenie úloh verejného záujmu v športe</v>
      </c>
      <c r="O6" s="137" t="s">
        <v>348</v>
      </c>
      <c r="P6" s="137" t="str">
        <f>Spolu!B22</f>
        <v>plnenie úloh verejného záujmu v športe</v>
      </c>
    </row>
    <row r="7" spans="1:16" x14ac:dyDescent="0.2">
      <c r="C7" s="138" t="s">
        <v>1280</v>
      </c>
      <c r="E7" s="140" t="s">
        <v>1281</v>
      </c>
      <c r="F7" s="150">
        <v>22.25</v>
      </c>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1283</v>
      </c>
      <c r="E8" s="140" t="s">
        <v>1284</v>
      </c>
      <c r="F8" s="151" t="s">
        <v>664</v>
      </c>
      <c r="N8" s="137" t="str">
        <f t="shared" si="0"/>
        <v>h - podpora a rozvoj turistických a cykloturistických trás</v>
      </c>
      <c r="O8" s="137" t="s">
        <v>352</v>
      </c>
      <c r="P8" s="137" t="str">
        <f>Spolu!B24</f>
        <v>podpora a rozvoj turistických a cykloturistických trás</v>
      </c>
    </row>
    <row r="9" spans="1:16" x14ac:dyDescent="0.2">
      <c r="C9" s="273"/>
      <c r="E9" s="140" t="s">
        <v>1306</v>
      </c>
      <c r="F9" s="151" t="s">
        <v>1313</v>
      </c>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1285</v>
      </c>
      <c r="F10" s="149">
        <v>46086</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05.03.2026 sme poukázali Ministerstvu cestovného ruchu a športu Slovenskej republiky nevyčerpané finančné prostriedky v sume 22,25 eur z príspevku/dotácie poskytnutého/poskytnutej na úlohy v oblasti športu v roku 2025. Finančné prostriedky vraciame z programu 026 Národný program rozvoja športu v SR.</v>
      </c>
      <c r="B13" s="373"/>
      <c r="C13" s="373"/>
      <c r="F13" s="195" t="s">
        <v>1398</v>
      </c>
      <c r="N13" s="137" t="str">
        <f t="shared" si="0"/>
        <v>m - organizácia tradičných športových podujatí</v>
      </c>
      <c r="O13" s="137" t="s">
        <v>362</v>
      </c>
      <c r="P13" s="137" t="str">
        <f>Spolu!B29</f>
        <v>organizácia tradičných športových podujatí</v>
      </c>
    </row>
    <row r="14" spans="1:16" ht="34.35" customHeight="1" x14ac:dyDescent="0.2">
      <c r="A14" s="139" t="s">
        <v>1291</v>
      </c>
      <c r="B14" s="374" t="s">
        <v>1292</v>
      </c>
      <c r="C14" s="375"/>
      <c r="F14" s="313"/>
      <c r="N14" s="137" t="str">
        <f t="shared" si="0"/>
        <v xml:space="preserve">n - </v>
      </c>
      <c r="O14" s="137" t="s">
        <v>364</v>
      </c>
    </row>
    <row r="15" spans="1:16" ht="34.35" customHeight="1" x14ac:dyDescent="0.2">
      <c r="A15" s="139" t="s">
        <v>1309</v>
      </c>
      <c r="B15" s="374" t="s">
        <v>1636</v>
      </c>
      <c r="C15" s="375"/>
      <c r="F15" s="377"/>
      <c r="N15" s="137" t="str">
        <f t="shared" si="0"/>
        <v xml:space="preserve">o - </v>
      </c>
      <c r="O15" s="137" t="s">
        <v>365</v>
      </c>
    </row>
    <row r="16" spans="1:16" x14ac:dyDescent="0.2">
      <c r="A16" s="139" t="s">
        <v>1294</v>
      </c>
      <c r="B16" s="142" t="str">
        <f>F8</f>
        <v>SK75 0200 0000 0017 8581 8455</v>
      </c>
      <c r="C16" s="137"/>
      <c r="F16" s="377"/>
      <c r="N16" s="137" t="str">
        <f t="shared" si="0"/>
        <v xml:space="preserve">p - </v>
      </c>
      <c r="O16" s="137" t="s">
        <v>366</v>
      </c>
    </row>
    <row r="17" spans="1:16" ht="32.1" customHeight="1" x14ac:dyDescent="0.2">
      <c r="A17" s="139" t="s">
        <v>1297</v>
      </c>
      <c r="B17" s="142" t="str">
        <f>F9</f>
        <v>SK62 8180 0000 0070 0069 4120</v>
      </c>
      <c r="C17" s="137"/>
      <c r="F17" s="377"/>
      <c r="N17" s="137" t="str">
        <f t="shared" si="0"/>
        <v xml:space="preserve">q - </v>
      </c>
      <c r="O17" s="137" t="s">
        <v>367</v>
      </c>
    </row>
    <row r="18" spans="1:16" ht="15.75" thickBot="1" x14ac:dyDescent="0.25">
      <c r="B18" s="193" t="s">
        <v>1310</v>
      </c>
      <c r="C18" s="194">
        <v>31</v>
      </c>
      <c r="N18" s="137" t="str">
        <f t="shared" si="0"/>
        <v xml:space="preserve">r - </v>
      </c>
      <c r="O18" s="137" t="s">
        <v>368</v>
      </c>
    </row>
    <row r="19" spans="1:16" x14ac:dyDescent="0.2">
      <c r="B19" s="193" t="s">
        <v>1299</v>
      </c>
      <c r="C19" s="142" t="str">
        <f>Spolu!C4</f>
        <v>30807018</v>
      </c>
      <c r="F19" s="145" t="s">
        <v>1295</v>
      </c>
      <c r="G19" s="207"/>
      <c r="H19" s="146"/>
      <c r="N19" s="137" t="str">
        <f t="shared" si="0"/>
        <v xml:space="preserve"> - </v>
      </c>
    </row>
    <row r="20" spans="1:16" x14ac:dyDescent="0.2">
      <c r="A20" s="139" t="s">
        <v>396</v>
      </c>
      <c r="B20" s="143">
        <f>F6</f>
        <v>46086</v>
      </c>
      <c r="C20" s="137"/>
      <c r="F20" s="147"/>
      <c r="G20" s="286"/>
      <c r="H20" s="148"/>
    </row>
    <row r="21" spans="1:16" x14ac:dyDescent="0.2">
      <c r="B21" s="137"/>
      <c r="C21" s="137"/>
      <c r="F21" s="147" t="s">
        <v>1300</v>
      </c>
      <c r="G21" s="286">
        <v>421947749446</v>
      </c>
      <c r="H21" s="148"/>
      <c r="N21" s="137" t="str">
        <f>O21&amp;" - "&amp;P21</f>
        <v>026 01 - Šport pre všetkých, školský a univerzitný šport</v>
      </c>
      <c r="O21" s="137" t="s">
        <v>317</v>
      </c>
      <c r="P21" s="137" t="s">
        <v>318</v>
      </c>
    </row>
    <row r="22" spans="1:16" x14ac:dyDescent="0.2">
      <c r="A22" s="137"/>
      <c r="B22" s="137"/>
      <c r="F22" s="147" t="s">
        <v>1301</v>
      </c>
      <c r="G22" s="286">
        <v>421947749756</v>
      </c>
      <c r="H22" s="148"/>
      <c r="N22" s="137" t="str">
        <f>O22&amp;" - "&amp;P22</f>
        <v>026 02 - Uznané športy</v>
      </c>
      <c r="O22" s="137" t="s">
        <v>319</v>
      </c>
      <c r="P22" s="137" t="s">
        <v>320</v>
      </c>
    </row>
    <row r="23" spans="1:16" ht="80.45" customHeight="1" thickBot="1" x14ac:dyDescent="0.25">
      <c r="B23" s="211" t="s">
        <v>1637</v>
      </c>
      <c r="C23" s="206"/>
      <c r="E23" s="138"/>
      <c r="F23" s="208"/>
      <c r="G23" s="209"/>
      <c r="H23" s="210"/>
      <c r="N23" s="137" t="str">
        <f>O23&amp;" - "&amp;P23</f>
        <v>026 03 - Národné športové projekty</v>
      </c>
      <c r="O23" s="137" t="s">
        <v>321</v>
      </c>
      <c r="P23" s="137" t="s">
        <v>322</v>
      </c>
    </row>
    <row r="24" spans="1:16" ht="39.75" customHeight="1" x14ac:dyDescent="0.2">
      <c r="A24" s="264"/>
      <c r="B24" s="376" t="s">
        <v>1302</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1311</v>
      </c>
    </row>
    <row r="28" spans="1:16" x14ac:dyDescent="0.2">
      <c r="N28" s="137" t="s">
        <v>1312</v>
      </c>
    </row>
    <row r="29" spans="1:16" x14ac:dyDescent="0.2">
      <c r="N29" s="137" t="s">
        <v>1313</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1314</v>
      </c>
    </row>
    <row r="2" spans="1:2" ht="30" customHeight="1" x14ac:dyDescent="0.2">
      <c r="A2" s="378" t="s">
        <v>1315</v>
      </c>
      <c r="B2" s="378"/>
    </row>
    <row r="3" spans="1:2" x14ac:dyDescent="0.2">
      <c r="A3" s="61" t="s">
        <v>1316</v>
      </c>
      <c r="B3" s="61" t="s">
        <v>1317</v>
      </c>
    </row>
    <row r="4" spans="1:2" x14ac:dyDescent="0.2">
      <c r="A4" s="62" t="s">
        <v>1318</v>
      </c>
      <c r="B4" s="62" t="s">
        <v>1319</v>
      </c>
    </row>
    <row r="5" spans="1:2" x14ac:dyDescent="0.2">
      <c r="A5" s="62" t="s">
        <v>1320</v>
      </c>
      <c r="B5" s="62" t="s">
        <v>1321</v>
      </c>
    </row>
    <row r="6" spans="1:2" x14ac:dyDescent="0.2">
      <c r="A6" s="62" t="s">
        <v>1322</v>
      </c>
      <c r="B6" s="62" t="s">
        <v>1323</v>
      </c>
    </row>
    <row r="7" spans="1:2" x14ac:dyDescent="0.2">
      <c r="A7" s="62" t="s">
        <v>1324</v>
      </c>
      <c r="B7" s="62" t="s">
        <v>1325</v>
      </c>
    </row>
    <row r="8" spans="1:2" x14ac:dyDescent="0.2">
      <c r="A8" s="62" t="s">
        <v>1326</v>
      </c>
      <c r="B8" s="62" t="s">
        <v>1327</v>
      </c>
    </row>
    <row r="9" spans="1:2" x14ac:dyDescent="0.2">
      <c r="A9" s="62" t="s">
        <v>1328</v>
      </c>
      <c r="B9" s="62" t="s">
        <v>1329</v>
      </c>
    </row>
    <row r="10" spans="1:2" x14ac:dyDescent="0.2">
      <c r="A10" s="62" t="s">
        <v>1330</v>
      </c>
      <c r="B10" s="62" t="s">
        <v>1331</v>
      </c>
    </row>
    <row r="11" spans="1:2" x14ac:dyDescent="0.2">
      <c r="A11" s="62" t="s">
        <v>1332</v>
      </c>
      <c r="B11" s="62" t="s">
        <v>1333</v>
      </c>
    </row>
    <row r="12" spans="1:2" x14ac:dyDescent="0.2">
      <c r="A12" s="62" t="s">
        <v>1334</v>
      </c>
      <c r="B12" s="62" t="s">
        <v>1335</v>
      </c>
    </row>
    <row r="13" spans="1:2" x14ac:dyDescent="0.2">
      <c r="A13" s="62" t="s">
        <v>1336</v>
      </c>
      <c r="B13" s="62" t="s">
        <v>1337</v>
      </c>
    </row>
    <row r="14" spans="1:2" x14ac:dyDescent="0.2">
      <c r="A14" s="62" t="s">
        <v>1338</v>
      </c>
      <c r="B14" s="62" t="s">
        <v>1339</v>
      </c>
    </row>
    <row r="15" spans="1:2" x14ac:dyDescent="0.2">
      <c r="A15" s="62" t="s">
        <v>1340</v>
      </c>
      <c r="B15" s="62" t="s">
        <v>1341</v>
      </c>
    </row>
    <row r="16" spans="1:2" x14ac:dyDescent="0.2">
      <c r="A16" s="62" t="s">
        <v>1342</v>
      </c>
      <c r="B16" s="62" t="s">
        <v>1343</v>
      </c>
    </row>
    <row r="17" spans="1:2" x14ac:dyDescent="0.2">
      <c r="A17" s="62" t="s">
        <v>1344</v>
      </c>
      <c r="B17" s="62" t="s">
        <v>1345</v>
      </c>
    </row>
    <row r="18" spans="1:2" x14ac:dyDescent="0.2">
      <c r="A18" s="62" t="s">
        <v>1346</v>
      </c>
      <c r="B18" s="62" t="s">
        <v>1347</v>
      </c>
    </row>
    <row r="19" spans="1:2" x14ac:dyDescent="0.2">
      <c r="A19" s="62" t="s">
        <v>1348</v>
      </c>
      <c r="B19" s="62" t="s">
        <v>1349</v>
      </c>
    </row>
    <row r="20" spans="1:2" x14ac:dyDescent="0.2">
      <c r="A20" s="62" t="s">
        <v>1350</v>
      </c>
      <c r="B20" s="62" t="s">
        <v>1351</v>
      </c>
    </row>
    <row r="21" spans="1:2" x14ac:dyDescent="0.2">
      <c r="A21" s="62" t="s">
        <v>1352</v>
      </c>
      <c r="B21" s="62" t="s">
        <v>1353</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David Kubiček</cp:lastModifiedBy>
  <cp:revision/>
  <cp:lastPrinted>2026-03-05T10:56:55Z</cp:lastPrinted>
  <dcterms:created xsi:type="dcterms:W3CDTF">2017-02-20T06:20:12Z</dcterms:created>
  <dcterms:modified xsi:type="dcterms:W3CDTF">2026-03-05T10:58:50Z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