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codeName="Tento_zošit" defaultThemeVersion="124226"/>
  <mc:AlternateContent xmlns:mc="http://schemas.openxmlformats.org/markup-compatibility/2006">
    <mc:Choice Requires="x15">
      <x15ac:absPath xmlns:x15ac="http://schemas.microsoft.com/office/spreadsheetml/2010/11/ac" url="/Users/vladimirmerkovsky/Desktop/"/>
    </mc:Choice>
  </mc:AlternateContent>
  <xr:revisionPtr revIDLastSave="0" documentId="8_{2E4DBF4A-0F02-F54A-9C46-F53B0F66391C}" xr6:coauthVersionLast="47" xr6:coauthVersionMax="47" xr10:uidLastSave="{00000000-0000-0000-0000-000000000000}"/>
  <bookViews>
    <workbookView xWindow="0" yWindow="660" windowWidth="29920" windowHeight="1868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C65" i="9"/>
  <c r="L65" i="9"/>
  <c r="K16" i="4"/>
  <c r="J16" i="4" s="1"/>
  <c r="M17" i="4"/>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<sst xmlns="http://schemas.openxmlformats.org/spreadsheetml/2006/main" count="2846" uniqueCount="1616">
  <si>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</si>
  <si>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</si>
  <si>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</si>
  <si>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</si>
  <si>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</si>
  <si>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</si>
  <si>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</si>
  <si>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</si>
  <si>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</si>
  <si>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</si>
  <si>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</si>
  <si>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</si>
  <si>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</si>
  <si>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</si>
  <si>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</si>
  <si>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</si>
  <si>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</si>
  <si>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</si>
  <si>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</si>
  <si>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</si>
  <si>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</si>
  <si>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</si>
  <si>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</si>
  <si>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</si>
  <si>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</si>
  <si>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</si>
  <si>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</si>
  <si>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</si>
  <si>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</si>
  <si>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</si>
  <si>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</si>
  <si>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</si>
  <si>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</si>
  <si>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</si>
  <si>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</si>
  <si>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</si>
  <si>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</si>
  <si>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</si>
  <si>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</si>
  <si>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</si>
  <si>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</si>
  <si>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</si>
  <si>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</si>
  <si>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</si>
  <si>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</si>
  <si>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</si>
  <si>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</si>
  <si>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</si>
  <si>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</si>
  <si>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</si>
  <si>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</si>
  <si>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</si>
  <si>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</si>
  <si>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</si>
  <si>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</si>
  <si>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</si>
  <si>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</si>
  <si>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</si>
  <si>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</si>
  <si>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</si>
  <si>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</si>
  <si>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</si>
  <si>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</si>
  <si>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</si>
  <si>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</si>
  <si>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</si>
  <si>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</si>
  <si>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</si>
  <si>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</si>
  <si>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</si>
  <si>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</si>
  <si>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</si>
  <si>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</si>
  <si>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</si>
  <si>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</si>
  <si>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</si>
  <si>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</si>
  <si>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</si>
  <si>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</si>
  <si>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</si>
  <si>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</si>
  <si>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</si>
  <si>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</si>
  <si>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</si>
  <si>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</si>
  <si>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</si>
  <si>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</si>
  <si>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</si>
  <si>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</si>
  <si>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</si>
  <si>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</si>
  <si>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</si>
  <si>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</si>
  <si>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</si>
  <si>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</si>
  <si>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</si>
  <si>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</si>
  <si>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</si>
  <si>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</si>
  <si>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</si>
  <si>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</si>
  <si>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</si>
  <si>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</si>
  <si>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</si>
  <si>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</si>
  <si>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</si>
  <si>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</si>
  <si>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</si>
  <si>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</si>
  <si>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</si>
  <si>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</si>
  <si>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</si>
  <si>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</si>
  <si>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</si>
  <si>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</si>
  <si>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</si>
  <si>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</si>
  <si>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</si>
  <si>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</si>
  <si>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</si>
  <si>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</si>
  <si>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</si>
  <si>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</si>
  <si>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</si>
  <si>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</si>
  <si>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</si>
  <si>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</si>
  <si>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</si>
  <si>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</si>
  <si>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</si>
  <si>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</si>
  <si>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</si>
  <si>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</si>
  <si>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</si>
  <si>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</si>
  <si>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</si>
  <si>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</si>
  <si>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</si>
  <si>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</si>
  <si>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</si>
  <si>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</si>
  <si>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</si>
  <si>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</si>
  <si>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</si>
  <si>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</si>
  <si>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</si>
  <si>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</si>
  <si>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</si>
  <si>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</si>
  <si>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</si>
  <si>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</si>
  <si>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</si>
  <si>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</si>
  <si>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</si>
  <si>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</si>
  <si>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</si>
  <si>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</si>
  <si>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</si>
  <si>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</si>
  <si>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</si>
  <si>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</si>
  <si>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</si>
  <si>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</si>
  <si>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</si>
  <si>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</si>
  <si>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</si>
  <si>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</si>
  <si>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</si>
  <si>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</si>
  <si>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</si>
  <si>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</si>
  <si>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</si>
  <si>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</si>
  <si>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</si>
  <si>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</si>
  <si>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</si>
  <si>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</si>
  <si>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</si>
  <si>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</si>
  <si>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</si>
  <si>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</si>
  <si>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</si>
  <si>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</si>
  <si>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</si>
  <si>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</si>
  <si>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</si>
  <si>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</si>
  <si>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</si>
  <si>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</si>
  <si>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</si>
  <si>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</si>
  <si>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</si>
  <si>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</si>
  <si>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</si>
  <si>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</si>
  <si>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</si>
  <si>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</si>
  <si>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</si>
  <si>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</si>
  <si>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</si>
  <si>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</si>
  <si>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</si>
  <si>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</si>
  <si>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</si>
  <si>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</si>
  <si>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</si>
  <si>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</si>
  <si>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</si>
  <si>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</si>
  <si>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</si>
  <si>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</si>
  <si>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</si>
  <si>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</si>
  <si>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</si>
  <si>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</si>
  <si>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</si>
  <si>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</si>
  <si>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</si>
  <si>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</si>
  <si>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</si>
  <si>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</si>
  <si>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</si>
  <si>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</si>
  <si>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</si>
  <si>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</si>
  <si>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</si>
  <si>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</si>
  <si>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</si>
  <si>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</si>
  <si>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</si>
  <si>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</si>
  <si>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</si>
  <si>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</si>
  <si>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</si>
  <si>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</si>
  <si>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</si>
  <si>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</si>
  <si>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</si>
  <si>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</si>
  <si>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</si>
  <si>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</si>
  <si>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</si>
  <si>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</si>
  <si>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</si>
  <si>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</si>
  <si>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</si>
  <si>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</si>
  <si>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</si>
  <si>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</si>
  <si>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</si>
  <si>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</si>
  <si>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</si>
  <si>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</si>
  <si>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</si>
  <si>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</si>
  <si>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</si>
  <si>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</si>
  <si>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</si>
  <si>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</si>
  <si>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</si>
  <si>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</si>
  <si>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</si>
  <si>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</si>
  <si>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</si>
  <si>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</si>
  <si>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</si>
  <si>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</si>
  <si>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</si>
  <si>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</si>
  <si>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</si>
  <si>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</si>
  <si>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</si>
  <si>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</si>
  <si>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</si>
  <si>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</si>
  <si>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</si>
  <si>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</si>
  <si>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</si>
  <si>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</si>
  <si>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</si>
  <si>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</si>
  <si>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</si>
  <si>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</si>
  <si>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</si>
  <si>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</si>
  <si>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</si>
  <si>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</si>
  <si>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</si>
  <si>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</si>
  <si>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</si>
  <si>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</si>
  <si>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</si>
  <si>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</si>
  <si>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</si>
  <si>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</si>
  <si>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</si>
  <si>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</si>
  <si>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</si>
  <si>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</si>
  <si>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</si>
  <si>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</si>
  <si>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</si>
  <si>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</si>
  <si>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</si>
  <si>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</si>
  <si>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</si>
  <si>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</si>
  <si>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</si>
  <si>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</si>
  <si>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</si>
  <si>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</si>
  <si>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</si>
  <si>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</si>
  <si>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</si>
  <si>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</si>
  <si>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</si>
  <si>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</si>
  <si>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</si>
  <si>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</si>
  <si>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</si>
  <si>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</si>
  <si>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</si>
  <si>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</si>
  <si>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</si>
  <si>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</si>
  <si>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</si>
  <si>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</si>
  <si>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</si>
  <si>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</si>
  <si>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</si>
  <si>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</si>
  <si>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</si>
  <si>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</si>
  <si>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</si>
  <si>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</si>
  <si>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</si>
  <si>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</si>
  <si>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</si>
  <si>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</si>
  <si>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</si>
  <si>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</si>
  <si>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</si>
  <si>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</si>
  <si>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</si>
  <si>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</si>
  <si>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</si>
  <si>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</si>
  <si>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</si>
  <si>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</si>
  <si>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</si>
  <si>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</si>
  <si>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</si>
  <si>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</si>
  <si>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</si>
  <si>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</si>
  <si>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</si>
  <si>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</si>
  <si>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</si>
  <si>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</si>
  <si>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</si>
  <si>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</si>
  <si>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</si>
  <si>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</si>
  <si>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</si>
  <si>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</si>
  <si>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</si>
  <si>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</si>
  <si>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</si>
  <si>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</si>
  <si>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</si>
  <si>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</si>
  <si>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</si>
  <si>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</si>
  <si>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</si>
  <si>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</si>
  <si>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</si>
  <si>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</si>
  <si>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</si>
  <si>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</si>
  <si>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</si>
  <si>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</si>
  <si>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</si>
  <si>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</si>
  <si>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</si>
  <si>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</si>
  <si>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</si>
  <si>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</si>
  <si>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</si>
  <si>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</si>
  <si>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</si>
  <si>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</si>
  <si>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</si>
  <si>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</si>
  <si>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</si>
  <si>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</si>
  <si>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</si>
  <si>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</si>
  <si>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</si>
  <si>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</si>
  <si>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</si>
  <si>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</si>
  <si>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</si>
  <si>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</si>
  <si>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</si>
  <si>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</si>
  <si>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</si>
  <si>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</si>
  <si>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</si>
  <si>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</si>
  <si>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</si>
  <si>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</si>
  <si>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</si>
  <si>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</si>
  <si>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</si>
  <si>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</si>
  <si>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</si>
  <si>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</si>
  <si>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</si>
  <si>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</si>
  <si>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</si>
  <si>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</si>
  <si>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</si>
  <si>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</si>
  <si>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</si>
  <si>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</si>
  <si>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</si>
  <si>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</si>
  <si>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</si>
  <si>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</si>
  <si>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</si>
  <si>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</si>
  <si>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</si>
  <si>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</si>
  <si>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</si>
  <si>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</si>
  <si>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</si>
  <si>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</si>
  <si>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</si>
  <si>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</si>
  <si>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</si>
  <si>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</si>
  <si>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</si>
  <si>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</si>
  <si>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</si>
  <si>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</si>
  <si>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</si>
  <si>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</si>
  <si>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</si>
  <si>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</si>
  <si>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</si>
  <si>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</si>
  <si>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</si>
  <si>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</si>
  <si>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</si>
  <si>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</si>
  <si>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</si>
  <si>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</si>
  <si>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</si>
  <si>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</si>
  <si>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</si>
  <si>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</si>
  <si>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</si>
  <si>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</si>
  <si>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</si>
  <si>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</si>
  <si>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</si>
  <si>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</si>
  <si>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</si>
  <si>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</si>
  <si>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</si>
  <si>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</si>
  <si>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</si>
  <si>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</si>
  <si>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</si>
  <si>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</si>
  <si>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</si>
  <si>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</si>
  <si>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</si>
  <si>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</si>
  <si>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</si>
  <si>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</si>
  <si>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</si>
  <si>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</si>
  <si>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</si>
  <si>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</si>
  <si>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</si>
  <si>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</si>
  <si>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</si>
  <si>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</si>
  <si>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</si>
  <si>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</si>
  <si>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</si>
  <si>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</si>
  <si>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</si>
  <si>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</si>
  <si>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</si>
  <si>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</si>
  <si>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</si>
  <si>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</si>
  <si>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</si>
  <si>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</si>
  <si>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</si>
  <si>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</si>
  <si>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</si>
  <si>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</si>
  <si>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</si>
  <si>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</si>
  <si>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</si>
  <si>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</si>
  <si>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</si>
  <si>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</si>
  <si>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</si>
  <si>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</si>
  <si>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</si>
  <si>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</si>
  <si>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</si>
  <si>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</si>
  <si>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</si>
  <si>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</si>
  <si>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</si>
  <si>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</si>
  <si>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</si>
  <si>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</si>
  <si>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</si>
  <si>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</si>
  <si>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</si>
  <si>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</si>
  <si>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</si>
  <si>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</si>
  <si>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</si>
  <si>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</si>
  <si>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</si>
  <si>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</si>
  <si>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</si>
  <si>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</si>
  <si>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</si>
  <si>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</si>
  <si>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</si>
  <si>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</si>
  <si>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</si>
  <si>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</si>
  <si>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</si>
  <si>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</si>
  <si>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</si>
  <si>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</si>
  <si>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</si>
  <si>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</si>
  <si>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</si>
  <si>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</si>
  <si>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</si>
  <si>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</si>
  <si>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</si>
  <si>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</si>
  <si>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</si>
  <si>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</si>
  <si>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</si>
  <si>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</si>
  <si>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</si>
  <si>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</si>
  <si>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</si>
  <si>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</si>
  <si>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</si>
  <si>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</si>
  <si>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</si>
  <si>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</si>
  <si>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</si>
  <si>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</si>
  <si>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</si>
  <si>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</si>
  <si>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</si>
  <si>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</si>
  <si>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</si>
  <si>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</si>
  <si>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</si>
  <si>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</si>
  <si>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</si>
  <si>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</si>
  <si>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</si>
  <si>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</si>
  <si>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</si>
  <si>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</si>
  <si>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</si>
  <si>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</si>
  <si>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</si>
  <si>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</si>
  <si>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</si>
  <si>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</si>
  <si>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</si>
  <si>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</si>
  <si>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</si>
  <si>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</si>
  <si>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</si>
  <si>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</si>
  <si>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</si>
  <si>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</si>
  <si>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</si>
  <si>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</si>
  <si>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</si>
  <si>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</si>
  <si>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</si>
  <si>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</si>
  <si>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</si>
  <si>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</si>
  <si>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</si>
  <si>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</si>
  <si>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</si>
  <si>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</si>
  <si>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</si>
  <si>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</si>
  <si>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</si>
  <si>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</si>
  <si>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</si>
  <si>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</si>
  <si>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</si>
  <si>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</si>
  <si>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</si>
  <si>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</si>
  <si>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</si>
  <si>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</si>
  <si>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</si>
  <si>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</si>
  <si>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</si>
  <si>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</si>
  <si>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</si>
  <si>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</si>
  <si>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</si>
  <si>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</si>
  <si>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</si>
  <si>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</si>
  <si>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</si>
  <si>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</si>
  <si>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</si>
  <si>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</si>
  <si>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</si>
  <si>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</si>
  <si>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</si>
  <si>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</si>
  <si>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</si>
  <si>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</si>
  <si>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</si>
  <si>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</si>
  <si>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</si>
  <si>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</si>
  <si>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</si>
  <si>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</si>
  <si>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</si>
  <si>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</si>
  <si>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</si>
  <si>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</si>
  <si>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</si>
  <si>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</si>
  <si>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</si>
  <si>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</si>
  <si>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</si>
  <si>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</si>
  <si>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</si>
  <si>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</si>
  <si>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</si>
  <si>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</si>
  <si>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</si>
  <si>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</si>
  <si>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</si>
  <si>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</si>
  <si>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</si>
  <si>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</si>
  <si>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</si>
  <si>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</si>
  <si>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</si>
  <si>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</si>
  <si>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</si>
  <si>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</si>
  <si>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</si>
  <si>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</si>
  <si>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</si>
  <si>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</si>
  <si>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</si>
  <si>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</si>
  <si>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</si>
  <si>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</si>
  <si>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</si>
  <si>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</si>
  <si>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</si>
  <si>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</si>
  <si>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</si>
  <si>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</si>
  <si>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</si>
  <si>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</si>
  <si>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</si>
  <si>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</si>
  <si>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</si>
  <si>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</si>
  <si>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</si>
  <si>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</si>
  <si>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</si>
  <si>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</si>
  <si>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</si>
  <si>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</si>
  <si>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</si>
  <si>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</si>
  <si>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</si>
  <si>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</si>
  <si>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</si>
  <si>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</si>
  <si>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</si>
  <si>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</si>
  <si>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</si>
  <si>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</si>
  <si>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</si>
  <si>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</si>
  <si>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</si>
  <si>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</si>
  <si>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</si>
  <si>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</si>
  <si>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</si>
  <si>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</si>
  <si>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</si>
  <si>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</si>
  <si>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</si>
  <si>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</si>
  <si>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</si>
  <si>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</si>
  <si>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</si>
  <si>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</si>
  <si>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</si>
  <si>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</si>
  <si>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</si>
  <si>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</si>
  <si>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</si>
  <si>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</si>
  <si>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</si>
  <si>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</si>
  <si>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</si>
  <si>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</si>
  <si>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</si>
  <si>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</si>
  <si>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</si>
  <si>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</si>
  <si>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</si>
  <si>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</si>
  <si>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</si>
  <si>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</si>
  <si>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</si>
  <si>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</si>
  <si>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</si>
  <si>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</si>
  <si>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</si>
  <si>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</si>
  <si>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</si>
  <si>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</si>
  <si>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</si>
  <si>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</si>
  <si>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</si>
  <si>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</si>
  <si>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</si>
  <si>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</si>
  <si>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</si>
  <si>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</si>
  <si>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</si>
  <si>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</si>
  <si>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</si>
  <si>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</si>
  <si>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</si>
  <si>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</si>
  <si>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</si>
  <si>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</si>
  <si>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</si>
  <si>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</si>
  <si>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</si>
  <si>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</si>
  <si>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</si>
  <si>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</si>
  <si>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</si>
  <si>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</si>
  <si>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</si>
  <si>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</si>
  <si>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</si>
  <si>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</si>
  <si>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</si>
  <si>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</si>
  <si>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</si>
  <si>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</si>
  <si>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</si>
  <si>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</si>
  <si>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</si>
  <si>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</si>
  <si>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</si>
  <si>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</si>
  <si>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</si>
  <si>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</si>
  <si>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</si>
  <si>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</si>
  <si>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</si>
  <si>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</si>
  <si>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</si>
  <si>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</si>
  <si>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</si>
  <si>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</si>
  <si>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</si>
  <si>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</si>
  <si>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</si>
  <si>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</si>
  <si>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</si>
  <si>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</si>
  <si>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</si>
  <si>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</si>
  <si>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</si>
  <si>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</si>
  <si>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</si>
  <si>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</si>
  <si>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</si>
  <si>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</si>
  <si>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</si>
  <si>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</si>
  <si>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</si>
  <si>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</si>
  <si>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</si>
  <si>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</si>
  <si>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</si>
  <si>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</si>
  <si>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</si>
  <si>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</si>
  <si>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</si>
  <si>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</si>
  <si>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</si>
  <si>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</si>
  <si>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</si>
  <si>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</si>
  <si>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</si>
  <si>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</si>
  <si>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</si>
  <si>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</si>
  <si>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</si>
  <si>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</si>
  <si>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</si>
  <si>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</si>
  <si>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</si>
  <si>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</si>
  <si>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</si>
  <si>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</si>
  <si>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</si>
  <si>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</si>
  <si>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</si>
  <si>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</si>
  <si>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</si>
  <si>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</si>
  <si>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</si>
  <si>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</si>
  <si>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</si>
  <si>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</si>
  <si>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</si>
  <si>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</si>
  <si>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</si>
  <si>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</si>
  <si>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</si>
  <si>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</si>
  <si>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</si>
  <si>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</si>
  <si>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</si>
  <si>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</si>
  <si>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</si>
  <si>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</si>
  <si>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</si>
  <si>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</si>
  <si>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</si>
  <si>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</si>
  <si>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</si>
  <si>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</si>
  <si>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</si>
  <si>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</si>
  <si>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</si>
  <si>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</si>
  <si>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</si>
  <si>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</si>
  <si>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</si>
  <si>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</si>
  <si>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</si>
  <si>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</si>
  <si>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</si>
  <si>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</si>
  <si>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</si>
  <si>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</si>
  <si>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</si>
  <si>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</si>
  <si>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</si>
  <si>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</si>
  <si>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</si>
  <si>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</si>
  <si>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</si>
  <si>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</si>
  <si>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</si>
  <si>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</si>
  <si>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</si>
  <si>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</si>
  <si>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</si>
  <si>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</si>
  <si>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</si>
  <si>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</si>
  <si>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</si>
  <si>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</si>
  <si>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</si>
  <si>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</si>
  <si>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</si>
  <si>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</si>
  <si>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</si>
  <si>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</si>
  <si>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</si>
  <si>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</si>
  <si>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</si>
  <si>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</si>
  <si>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</si>
  <si>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</si>
  <si>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</si>
  <si>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</si>
  <si>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</si>
  <si>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</si>
  <si>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</si>
  <si>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</si>
  <si>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</si>
  <si>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</si>
  <si>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</si>
  <si>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</si>
  <si>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</si>
  <si>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</si>
  <si>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</si>
  <si>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</si>
  <si>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</si>
  <si>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</si>
  <si>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</si>
  <si>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</si>
  <si>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</si>
  <si>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</si>
  <si>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</si>
  <si>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</si>
  <si>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</si>
  <si>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</si>
  <si>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</si>
  <si>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</si>
  <si>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</si>
  <si>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</si>
  <si>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</si>
  <si>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</si>
  <si>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</si>
  <si>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</si>
  <si>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</si>
  <si>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</si>
  <si>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</si>
  <si>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</si>
  <si>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</si>
  <si>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</si>
  <si>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</si>
  <si>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</si>
  <si>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</si>
  <si>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</si>
  <si>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</si>
  <si>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</si>
  <si>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</si>
  <si>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</si>
  <si>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</si>
  <si>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</si>
  <si>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</si>
  <si>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</si>
  <si>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</si>
  <si>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</si>
  <si>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</si>
  <si>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</si>
  <si>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</si>
  <si>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</si>
  <si>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</si>
  <si>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</si>
  <si>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</si>
  <si>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</si>
  <si>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</si>
  <si>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</si>
  <si>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</si>
  <si>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</si>
  <si>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</si>
  <si>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</si>
  <si>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</si>
  <si>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</si>
  <si>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</si>
  <si>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</si>
  <si>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</si>
  <si>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</si>
  <si>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</si>
  <si>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</si>
  <si>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</si>
  <si>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</si>
  <si>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</si>
  <si>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</si>
  <si>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</si>
  <si>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</si>
  <si>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</si>
  <si>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</si>
  <si>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</si>
  <si>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</si>
  <si>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</si>
  <si>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</si>
  <si>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</si>
  <si>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</si>
  <si>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</si>
  <si>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</si>
  <si>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</si>
  <si>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</si>
  <si>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</si>
  <si>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</si>
  <si>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</si>
  <si>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</si>
  <si>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</si>
  <si>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</si>
  <si>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</si>
  <si>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</si>
  <si>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</si>
  <si>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</si>
  <si>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</si>
  <si>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</si>
  <si>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</si>
  <si>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</si>
  <si>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</si>
  <si>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</si>
  <si>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</si>
  <si>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</si>
  <si>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</si>
  <si>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</si>
  <si>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</si>
  <si>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</si>
  <si>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</si>
  <si>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</si>
  <si>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</si>
  <si>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</si>
  <si>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</si>
  <si>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</si>
  <si>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</si>
  <si>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</si>
  <si>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</si>
  <si>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</si>
  <si>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</si>
  <si>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</si>
  <si>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</si>
  <si>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</si>
  <si>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</si>
  <si>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</si>
  <si>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</si>
  <si>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</si>
  <si>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</si>
  <si>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</si>
  <si>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</si>
  <si>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</si>
  <si>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</si>
  <si>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</si>
  <si>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</si>
  <si>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</si>
  <si>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</si>
  <si>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</si>
  <si>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</si>
  <si>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</si>
  <si>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</si>
  <si>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</si>
  <si>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</si>
  <si>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</si>
  <si>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</si>
  <si>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</si>
  <si>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</si>
  <si>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</si>
  <si>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</si>
  <si>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</si>
  <si>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</si>
  <si>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</si>
  <si>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</si>
  <si>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</si>
  <si>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</si>
  <si>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</si>
  <si>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</si>
  <si>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</si>
  <si>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</si>
  <si>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</si>
  <si>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</si>
  <si>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</si>
  <si>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</si>
  <si>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</si>
  <si>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</si>
  <si>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</si>
  <si>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</si>
  <si>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</si>
  <si>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</si>
  <si>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</si>
  <si>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</si>
  <si>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</si>
  <si>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</si>
  <si>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</si>
  <si>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</si>
  <si>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</si>
  <si>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</si>
  <si>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</si>
  <si>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</si>
  <si>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</si>
  <si>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</si>
  <si>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</si>
  <si>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</si>
  <si>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</si>
  <si>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</si>
  <si>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</si>
  <si>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</si>
  <si>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</si>
  <si>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</si>
  <si>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</si>
  <si>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</si>
  <si>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</si>
  <si>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</si>
  <si>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</si>
  <si>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</si>
  <si>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</si>
  <si>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</si>
  <si>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</si>
  <si>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</si>
  <si>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</si>
  <si>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</si>
  <si>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</si>
  <si>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</si>
  <si>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</si>
  <si>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</si>
  <si>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</si>
  <si>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</si>
  <si>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</si>
  <si>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</si>
  <si>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</si>
  <si>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</si>
  <si>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</si>
  <si>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</si>
  <si>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</si>
  <si>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</si>
  <si>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</si>
  <si>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</si>
  <si>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</si>
  <si>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</si>
  <si>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</si>
  <si>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</si>
  <si>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</si>
  <si>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</si>
  <si>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</si>
  <si>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</si>
  <si>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</si>
  <si>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</si>
  <si>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</si>
  <si>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</si>
  <si>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</si>
  <si>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</si>
  <si>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</si>
  <si>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</si>
  <si>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</si>
  <si>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</si>
  <si>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</si>
  <si>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</si>
  <si>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</si>
  <si>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</si>
  <si>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</si>
  <si>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</si>
  <si>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</si>
  <si>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</si>
  <si>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</si>
  <si>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</si>
  <si>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</si>
  <si>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</si>
  <si>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</si>
  <si>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</si>
  <si>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</si>
  <si>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</si>
  <si>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</si>
  <si>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</si>
  <si>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</si>
  <si>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</si>
  <si>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</si>
  <si>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</si>
  <si>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</si>
  <si>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</si>
  <si>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</si>
  <si>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</si>
  <si>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</si>
  <si>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</si>
  <si>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</si>
  <si>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</si>
  <si>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</si>
  <si>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</si>
  <si>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</si>
  <si>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</si>
  <si>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</si>
  <si>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</si>
  <si>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</si>
  <si>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</si>
  <si>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</si>
  <si>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</si>
  <si>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</si>
  <si>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</si>
  <si>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</si>
  <si>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</si>
  <si>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</si>
  <si>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</si>
  <si>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</si>
  <si>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</si>
  <si>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</si>
  <si>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</si>
  <si>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</si>
  <si>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</si>
  <si>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</si>
  <si>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</si>
  <si>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</si>
  <si>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</si>
  <si>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</si>
  <si>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</si>
  <si>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</si>
  <si>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</si>
  <si>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</si>
  <si>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</si>
  <si>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</si>
  <si>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</si>
  <si>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</si>
  <si>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</si>
  <si>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</si>
  <si>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</si>
  <si>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</si>
  <si>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</si>
  <si>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</si>
  <si>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</si>
  <si>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</si>
  <si>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</si>
  <si>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</si>
  <si>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</si>
  <si>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</si>
  <si>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</si>
  <si>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</si>
  <si>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</si>
  <si>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</si>
  <si>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</si>
  <si>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</si>
  <si>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</si>
  <si>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</si>
  <si>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</si>
  <si>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</si>
  <si>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</si>
  <si>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</si>
  <si>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</si>
  <si>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</si>
  <si>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</si>
  <si>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</si>
  <si>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</si>
  <si>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</si>
  <si>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</si>
  <si>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</si>
  <si>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</si>
  <si>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</si>
  <si>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</si>
  <si>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</si>
  <si>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</si>
  <si>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</si>
  <si>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</si>
  <si>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</si>
  <si>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</si>
  <si>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</si>
  <si>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</si>
  <si>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</si>
  <si>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</si>
  <si>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</si>
  <si>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</si>
  <si>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</si>
  <si>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</si>
  <si>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</si>
  <si>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</si>
  <si>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</si>
  <si>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</si>
  <si>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</si>
  <si>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</si>
  <si>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</si>
  <si>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</si>
  <si>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</si>
  <si>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</si>
  <si>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</si>
  <si>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</si>
  <si>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</si>
  <si>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</si>
  <si>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</si>
  <si>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</si>
  <si>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</si>
  <si>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</si>
  <si>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</si>
  <si>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</si>
  <si>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</si>
  <si>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</si>
  <si>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</si>
  <si>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</si>
  <si>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</si>
  <si>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</si>
  <si>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</si>
  <si>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</si>
  <si>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</si>
  <si>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</si>
  <si>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</si>
  <si>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</si>
  <si>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</si>
  <si>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</si>
  <si>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</si>
  <si>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</si>
  <si>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</si>
  <si>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</si>
  <si>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</si>
  <si>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</si>
  <si>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</si>
  <si>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</si>
  <si>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</si>
  <si>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</si>
  <si>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</si>
  <si>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</si>
  <si>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</si>
  <si>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</si>
  <si>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</si>
  <si>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</si>
  <si>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</si>
  <si>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</si>
  <si>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</si>
  <si>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</si>
  <si>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</si>
  <si>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</si>
  <si>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</si>
  <si>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</si>
  <si>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</si>
  <si>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</si>
  <si>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</si>
  <si>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</si>
  <si>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</si>
  <si>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</si>
  <si>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</si>
  <si>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</si>
  <si>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</si>
  <si>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</si>
  <si>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</si>
  <si>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</si>
  <si>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</si>
  <si>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</si>
  <si>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</si>
  <si>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</si>
  <si>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</si>
  <si>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</si>
  <si>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</si>
  <si>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</si>
  <si>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</si>
  <si>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</si>
  <si>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</si>
  <si>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</si>
  <si>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</si>
  <si>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</si>
  <si>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</si>
  <si>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</si>
  <si>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</si>
  <si>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</si>
  <si>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</si>
  <si>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</si>
  <si>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</si>
  <si>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</si>
  <si>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</si>
  <si>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</si>
  <si>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</si>
  <si>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</si>
  <si>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</si>
  <si>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</si>
  <si>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</si>
  <si>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</si>
  <si>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</si>
  <si>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</si>
  <si>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</si>
  <si>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</si>
  <si>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</si>
  <si>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</si>
  <si>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</si>
  <si>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</si>
  <si>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</si>
  <si>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</si>
  <si>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</si>
  <si>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</si>
  <si>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</si>
  <si>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</si>
  <si>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</si>
  <si>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</si>
  <si>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</si>
  <si>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</si>
  <si>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</si>
  <si>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</si>
  <si>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</si>
  <si>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</si>
  <si>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</si>
  <si>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</si>
  <si>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</si>
  <si>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</si>
  <si>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</si>
  <si>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</si>
  <si>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</si>
  <si>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</si>
  <si>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</si>
  <si>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</si>
  <si>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</si>
  <si>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</si>
  <si>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</si>
  <si>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</si>
  <si>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</si>
  <si>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</si>
  <si>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</si>
  <si>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</si>
  <si>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</si>
  <si>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</si>
  <si>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</si>
  <si>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</si>
  <si>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</si>
  <si>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</si>
  <si>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</si>
  <si>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</si>
  <si>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</si>
  <si>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</si>
  <si>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</si>
  <si>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</si>
  <si>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</si>
  <si>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</si>
  <si>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</si>
  <si>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</si>
  <si>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</si>
  <si>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</si>
  <si>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</si>
  <si>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</si>
  <si>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</si>
  <si>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</si>
  <si>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</si>
  <si>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</si>
  <si>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</si>
  <si>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</si>
  <si>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</si>
  <si>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</si>
  <si>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</si>
  <si>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</si>
  <si>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</si>
  <si>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</si>
  <si>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</si>
  <si>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</si>
  <si>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</si>
  <si>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</si>
  <si>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</si>
  <si>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</si>
  <si>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</si>
  <si>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</si>
  <si>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</si>
  <si>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</si>
  <si>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</si>
  <si>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</si>
  <si>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</si>
  <si>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</si>
  <si>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</si>
  <si>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</si>
  <si>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</si>
  <si>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</si>
  <si>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</si>
  <si>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</si>
  <si>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</si>
  <si>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</si>
  <si>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</si>
  <si>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</si>
  <si>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</si>
  <si>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</si>
  <si>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</si>
  <si>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</si>
  <si>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</si>
  <si>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</si>
  <si>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</si>
  <si>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</si>
  <si>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</si>
  <si>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</si>
  <si>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</si>
  <si>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</si>
  <si>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</si>
  <si>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</si>
  <si>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</si>
  <si>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</si>
  <si>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</si>
  <si>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</si>
  <si>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</si>
  <si>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</si>
  <si>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</si>
  <si>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</si>
  <si>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</si>
  <si>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</si>
  <si>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</si>
  <si>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</si>
  <si>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</si>
  <si>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</si>
  <si>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</si>
  <si>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</si>
  <si>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</si>
  <si>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</si>
  <si>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</si>
  <si>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</si>
  <si>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</si>
  <si>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</si>
  <si>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</si>
  <si>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</si>
  <si>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</si>
  <si>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</si>
  <si>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</si>
  <si>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</si>
  <si>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</si>
  <si>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</si>
  <si>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</si>
  <si>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Kontaktná osoba zodpovedná za vyplnený formulár
meno a priezvisko: Vladimír Merkovský 
e-mail:merkovskyv@gmail.com 
tel. kontakt (mobil):0903712927</t>
  </si>
  <si>
    <t>a - bowling - bežné transfery</t>
  </si>
  <si>
    <t>D001</t>
  </si>
  <si>
    <t>2500023</t>
  </si>
  <si>
    <t xml:space="preserve">Reprezentačné polokošele a mikiny - polokošeľa 20ks, Tepláková bunda SLOVAKIA 10 kusov </t>
  </si>
  <si>
    <t>00698113</t>
  </si>
  <si>
    <t xml:space="preserve">ATAK, výrobné družstvo, Jarková 4, Prešov, </t>
  </si>
  <si>
    <t>D002</t>
  </si>
  <si>
    <t>218</t>
  </si>
  <si>
    <t xml:space="preserve">Štartovný poplatok juniorov na ME juniorov 2025 v Turecku meste Samsun. Účasť 4 juniorov ( Hrušovský, Špaček, Juhás, Barak)  SR a reprezentačného trénera SR Costasa Mitsingasa </t>
  </si>
  <si>
    <t>Turkiye Bocce Bowling ve Dart Federasyonu, Korkut ReisMah.Necatibey Cad. No 8, Cankaya Ankara 06420, Turkey</t>
  </si>
  <si>
    <t>D003</t>
  </si>
  <si>
    <t>600</t>
  </si>
  <si>
    <t xml:space="preserve">Ubytovanie pre juniorských hráčov SR na podujatí ME juniorov 2025 v Turecku Samsun. Termín ubyrtovania 11.4.-21.4.2025 spolu 3 izby /10 nocí </t>
  </si>
  <si>
    <t>D004</t>
  </si>
  <si>
    <t>20250611</t>
  </si>
  <si>
    <t>Letenky pre juniorských hráčov na ME juniorov 2025 v Turecku. Let Budapest-Samsun-Budapest 4 kusy spiatočných leteniek prew juniorov Špaček, Barak, Juhás, Hrušovský</t>
  </si>
  <si>
    <t>45329753</t>
  </si>
  <si>
    <t xml:space="preserve">Nadosah spol. s.r.o., Weberova 6967/2, Prešov </t>
  </si>
  <si>
    <t>D005</t>
  </si>
  <si>
    <t>202500005</t>
  </si>
  <si>
    <t>36717185</t>
  </si>
  <si>
    <t xml:space="preserve">THERMPRES s.r.o., Turbínová 1, Bratislava </t>
  </si>
  <si>
    <t>Prenájom bowlingových dráh zo dňa 12.1.2025 za účelom konania tréningového kempu v Bratislave BNC</t>
  </si>
  <si>
    <t>D006</t>
  </si>
  <si>
    <t>202500026</t>
  </si>
  <si>
    <t>D007</t>
  </si>
  <si>
    <t>202500027</t>
  </si>
  <si>
    <t>Prenájom bowlingových dráh v dňoch 17.-18.1.2025 za účelom konania juniorského bowlingového kempu pod vedením rerezantačného trénera SR Costasa Mitsingasa</t>
  </si>
  <si>
    <t>Prenájom bowlingových dráh za účelom konania 1. ligy trojčlenných družstiev SBwZ divízia západ dňa 19.1.2025</t>
  </si>
  <si>
    <t>D008</t>
  </si>
  <si>
    <t>202500003</t>
  </si>
  <si>
    <t>Prenájom bowlingových dráh za účelom konania 2. ligy trojčlenných družstiev Bratislava "A"</t>
  </si>
  <si>
    <t>D009</t>
  </si>
  <si>
    <t>20259003</t>
  </si>
  <si>
    <t>Prenájom kancelárskych priestorov sídla Slovenského bowlingového zväzu v Košiciach na ul. Dunajská 12 za mesiac marec 2025</t>
  </si>
  <si>
    <t>31725180</t>
  </si>
  <si>
    <t xml:space="preserve">TS STEEL s.r.o., Košice, Dunajská 12 </t>
  </si>
  <si>
    <t>D010</t>
  </si>
  <si>
    <t>47949155</t>
  </si>
  <si>
    <t>Prenájom bowlingových dráh za účelomm konania 2. ligy trojčlenných družstiev divízia Bratislava 13.2.2025</t>
  </si>
  <si>
    <t>250011</t>
  </si>
  <si>
    <t xml:space="preserve">LANE SPORT, s.r.o. Turbínová 1, Bratislava </t>
  </si>
  <si>
    <t>D011</t>
  </si>
  <si>
    <t>250001</t>
  </si>
  <si>
    <t xml:space="preserve">Prenájom bowlingového centra za účelom konania 1. ligy trojčlenných družstiev Bratislava </t>
  </si>
  <si>
    <t>D012</t>
  </si>
  <si>
    <t>250016</t>
  </si>
  <si>
    <t>Prenájom bowlingových dráh za účelom konania 2. ligy trojčlenných družstiev zo dňa 6.3.2025</t>
  </si>
  <si>
    <t>D013</t>
  </si>
  <si>
    <t xml:space="preserve">Športové trofeje pre účastníkov Oblastných Majstrovstiev SR jednotlivcov v bowlingu pre rok 2025. Celkový počet trofejí 72 kusov  </t>
  </si>
  <si>
    <t>25FV0029</t>
  </si>
  <si>
    <t>46870733</t>
  </si>
  <si>
    <t xml:space="preserve">MAAD.sk, s.r.o. Dunajská 12, Košice </t>
  </si>
  <si>
    <t>D014</t>
  </si>
  <si>
    <t>4/2025</t>
  </si>
  <si>
    <t>36758949</t>
  </si>
  <si>
    <t xml:space="preserve">Citybowling Poprad s.r.o., Námestie sv. Egídia 4/7, Poprad </t>
  </si>
  <si>
    <t>D015</t>
  </si>
  <si>
    <t>5/2025</t>
  </si>
  <si>
    <t xml:space="preserve">Prenájom bowlingových dráh za účelom konania Oblastných Majstrovstiev SR jednotlivcov Poprad 16.1.2025 - 1. hrací deň </t>
  </si>
  <si>
    <t xml:space="preserve">Prenájom bowlingových dráh za účelom konania Oblastných Majstrovstiev SR jednotlivcov Poprad 18.1.2025 - 2. hrací deň + finále </t>
  </si>
  <si>
    <t>D016</t>
  </si>
  <si>
    <t>31/2025</t>
  </si>
  <si>
    <t xml:space="preserve">Prenájom bowlingových dráh za účelom konania Extraligy trojčlenných družstiev 2.3.2025 v Poprade </t>
  </si>
  <si>
    <t>D017</t>
  </si>
  <si>
    <t>3/2025</t>
  </si>
  <si>
    <t xml:space="preserve">Prenájom bowlingových dráh za účelom konania 2. bowlingovej ligy trojčlenných družstiev 2025 v Poprade </t>
  </si>
  <si>
    <t>D018</t>
  </si>
  <si>
    <t>25-146</t>
  </si>
  <si>
    <t>European Bowling Federation, Dr. Schaepmanlaan 14, Veghel, The Netherlands</t>
  </si>
  <si>
    <t>D019</t>
  </si>
  <si>
    <t>202500100</t>
  </si>
  <si>
    <t xml:space="preserve">Poplatok medzinárodnej Európskej a svetovej bowlingovej federácii EBF a IBF pre Slovenský bowlingový zväz za rok 2025 </t>
  </si>
  <si>
    <t>Prenájom bowlingových dráh za účelom konania Extraligy trojčlenných družstiev zo dňa 2.3.2025 v Bratislave</t>
  </si>
  <si>
    <t>D020</t>
  </si>
  <si>
    <t>250027</t>
  </si>
  <si>
    <t xml:space="preserve">Prenájom bowlingových dráh za účelom konania juniorského kempu v termíne 27.-29.3.2025 v PBC Bratislava </t>
  </si>
  <si>
    <t>D021</t>
  </si>
  <si>
    <t>250034</t>
  </si>
  <si>
    <t>Prenájom bowlingových dráh za účelom konania 1. ligy trojčlenných družstiev Bratislava dňa 12.4.2025</t>
  </si>
  <si>
    <t>D022</t>
  </si>
  <si>
    <t>61</t>
  </si>
  <si>
    <t xml:space="preserve">Organizovanie juniorského kempu v bowlingovom centre Bowling Academy Žilina v termíne 2.-4.5.2025 reprezentačným trénerom SR Costasom Mitsingasom   </t>
  </si>
  <si>
    <t>CY00714737X</t>
  </si>
  <si>
    <t xml:space="preserve">Costas Mitsingas, 26 Agiou losif Str. Troullis Court 3 Apt 103, Arradippou, Cyprus </t>
  </si>
  <si>
    <t>D023</t>
  </si>
  <si>
    <t>250024</t>
  </si>
  <si>
    <t xml:space="preserve">Bowlingový tréningový kemp pre hráčov Slovenského bowlingového zväzu v termíne 21.-23.3.2025 v bowlingovom centre Bowling Academy Žilina </t>
  </si>
  <si>
    <t>50418645</t>
  </si>
  <si>
    <t>Bowling Academy s.r.o., Blankytná 1161, Žilina 01003</t>
  </si>
  <si>
    <t>D024</t>
  </si>
  <si>
    <t>250026</t>
  </si>
  <si>
    <t>D025</t>
  </si>
  <si>
    <t>2500</t>
  </si>
  <si>
    <t>Prenájom bowlingových dráh za účelom konania bowlingovej ligy trojčlenných družstiev Nepočujúcich športovcov SR 2025 v Bowling Academy Žilina dňa 5.4.2025</t>
  </si>
  <si>
    <t>Prenájom bowlingových dráh za účelom konania Seniorskej bowlingovej ligy trojčlenných družstiev v Bowling Academy Žilina dňa 12.4.2025</t>
  </si>
  <si>
    <t>D026</t>
  </si>
  <si>
    <t>Prenájom kancelárskych priestorov sídla Slovenského bowlingového zväzu v Košiciach na ul. Dunajská 12 za mesiac máj 2025</t>
  </si>
  <si>
    <t>20259005</t>
  </si>
  <si>
    <t>D027</t>
  </si>
  <si>
    <t>673</t>
  </si>
  <si>
    <t xml:space="preserve">Ubytovanie pre reprezentantov SR mužov na ME mužov 2025 v Dánsku. Poplatok za 1 izbu na 12 nocí.  Účastníci reprezentanti SR - Basala, Malcho, Hrušovský Š., Jaroš, Hrušovský M.  </t>
  </si>
  <si>
    <t>74581026692</t>
  </si>
  <si>
    <t>Lovvang Bowling Centre, Lovbakken 8, 9400 Norresundby, Denmark</t>
  </si>
  <si>
    <t>D028</t>
  </si>
  <si>
    <t>236</t>
  </si>
  <si>
    <t>Štartovný poplatok pre účastníkov ME mužov 2025 v Dánsku. Účastníci reprezentanti SR - Basala, Malcho, Hrušovský Š., Jaroš, Hrušovský M. Mitsingas C. tréner</t>
  </si>
  <si>
    <t>D029</t>
  </si>
  <si>
    <t>00032025</t>
  </si>
  <si>
    <t xml:space="preserve">Ubytovanie, štartovný poplatok, neoficiálne tréningy, letenka, odmena reprezentačného trénera SR Costasa Mitsingasa na ME mužov 2025 v Dánsku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</si>
</sst>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6" val="3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7" t="s">
        <v>0</v>
      </c>
      <c r="C1" s="315"/>
      <c r="D1" s="315"/>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1355</v>
      </c>
      <c r="C6" s="205"/>
      <c r="D6" s="205"/>
    </row>
    <row r="7" spans="1:4" s="18" customFormat="1" ht="15" customHeight="1" x14ac:dyDescent="0.15">
      <c r="A7" s="295" t="s">
        <v>4</v>
      </c>
      <c r="C7" s="205"/>
      <c r="D7" s="205"/>
    </row>
    <row r="8" spans="1:4" s="18" customFormat="1" ht="15" customHeight="1" x14ac:dyDescent="0.15">
      <c r="A8" s="269" t="s">
        <v>1356</v>
      </c>
      <c r="C8" s="205"/>
      <c r="D8" s="205"/>
    </row>
    <row r="9" spans="1:4" s="18" customFormat="1" ht="15" customHeight="1" x14ac:dyDescent="0.15">
      <c r="A9" s="269" t="s">
        <v>1357</v>
      </c>
      <c r="C9" s="205"/>
      <c r="D9" s="205"/>
    </row>
    <row r="10" spans="1:4" s="18" customFormat="1" ht="15.75" customHeight="1" x14ac:dyDescent="0.15">
      <c r="A10" s="295" t="s">
        <v>1358</v>
      </c>
      <c r="C10" s="205"/>
      <c r="D10" s="205"/>
    </row>
    <row r="11" spans="1:4" s="18" customFormat="1" ht="42.75" customHeight="1" x14ac:dyDescent="0.15">
      <c r="A11" s="295" t="s">
        <v>1359</v>
      </c>
      <c r="C11" s="205"/>
      <c r="D11" s="205"/>
    </row>
    <row r="12" spans="1:4" s="18" customFormat="1" ht="20.5" customHeight="1" x14ac:dyDescent="0.15">
      <c r="A12" s="303" t="s">
        <v>1378</v>
      </c>
      <c r="C12" s="205"/>
      <c r="D12" s="205"/>
    </row>
    <row r="13" spans="1:4" s="18" customFormat="1" ht="23.5" customHeight="1" x14ac:dyDescent="0.15">
      <c r="A13" s="308"/>
      <c r="C13" s="205"/>
      <c r="D13" s="205"/>
    </row>
    <row r="14" spans="1:4" s="18" customFormat="1" ht="18" x14ac:dyDescent="0.15">
      <c r="A14" s="309" t="s">
        <v>5</v>
      </c>
      <c r="C14" s="205"/>
      <c r="D14" s="205"/>
    </row>
    <row r="15" spans="1:4" ht="16.25" customHeight="1" x14ac:dyDescent="0.15">
      <c r="A15" s="127"/>
      <c r="C15" s="21"/>
    </row>
    <row r="16" spans="1:4" ht="332" x14ac:dyDescent="0.15">
      <c r="A16" s="297" t="s">
        <v>6</v>
      </c>
      <c r="C16" s="21"/>
    </row>
    <row r="17" spans="1:4" ht="17.5" customHeight="1" x14ac:dyDescent="0.15">
      <c r="A17" s="21"/>
      <c r="C17" s="21"/>
    </row>
    <row r="18" spans="1:4" ht="226.5" customHeight="1" x14ac:dyDescent="0.15">
      <c r="A18" s="297" t="s">
        <v>7</v>
      </c>
      <c r="B18" s="257"/>
      <c r="C18" s="21"/>
    </row>
    <row r="19" spans="1:4" ht="30.75" customHeight="1" x14ac:dyDescent="0.15">
      <c r="A19" s="21"/>
      <c r="B19" s="257"/>
      <c r="C19" s="21"/>
    </row>
    <row r="20" spans="1:4" ht="26.25" customHeight="1" x14ac:dyDescent="0.15">
      <c r="A20" s="298" t="s">
        <v>8</v>
      </c>
      <c r="C20" s="21"/>
    </row>
    <row r="21" spans="1:4" ht="42" x14ac:dyDescent="0.15">
      <c r="A21" s="19" t="s">
        <v>9</v>
      </c>
      <c r="C21" s="316"/>
      <c r="D21" s="316"/>
    </row>
    <row r="22" spans="1:4" x14ac:dyDescent="0.15">
      <c r="C22" s="317"/>
      <c r="D22" s="316"/>
    </row>
    <row r="23" spans="1:4" ht="70" x14ac:dyDescent="0.15">
      <c r="A23" s="23" t="s">
        <v>1379</v>
      </c>
      <c r="C23" s="255"/>
      <c r="D23" s="256"/>
    </row>
    <row r="24" spans="1:4" ht="12.75" customHeight="1" x14ac:dyDescent="0.15">
      <c r="C24" s="313"/>
      <c r="D24" s="314"/>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1360</v>
      </c>
    </row>
    <row r="32" spans="1:4" ht="12.75" customHeight="1" x14ac:dyDescent="0.15"/>
    <row r="33" spans="1:3" ht="15.75" customHeight="1" x14ac:dyDescent="0.15">
      <c r="A33" s="19" t="s">
        <v>1361</v>
      </c>
    </row>
    <row r="34" spans="1:3" ht="12.75" customHeight="1" x14ac:dyDescent="0.15"/>
    <row r="35" spans="1:3" ht="56" x14ac:dyDescent="0.15">
      <c r="A35" s="19" t="s">
        <v>1363</v>
      </c>
    </row>
    <row r="36" spans="1:3" ht="12" customHeight="1" x14ac:dyDescent="0.15"/>
    <row r="37" spans="1:3" ht="28" x14ac:dyDescent="0.15">
      <c r="A37" s="271" t="s">
        <v>1362</v>
      </c>
    </row>
    <row r="39" spans="1:3" ht="84" x14ac:dyDescent="0.15">
      <c r="A39" s="23" t="s">
        <v>1364</v>
      </c>
    </row>
    <row r="40" spans="1:3" ht="12.75" customHeight="1" x14ac:dyDescent="0.15"/>
    <row r="41" spans="1:3" ht="28" x14ac:dyDescent="0.15">
      <c r="A41" s="19" t="s">
        <v>13</v>
      </c>
    </row>
    <row r="42" spans="1:3" ht="12.75" customHeight="1" x14ac:dyDescent="0.15"/>
    <row r="43" spans="1:3" ht="81.75" customHeight="1" x14ac:dyDescent="0.15">
      <c r="A43" s="293" t="s">
        <v>14</v>
      </c>
      <c r="C43" s="22"/>
    </row>
    <row r="44" spans="1:3" ht="64.5" customHeight="1" x14ac:dyDescent="0.15">
      <c r="A44" s="299" t="s">
        <v>1365</v>
      </c>
      <c r="C44" s="22"/>
    </row>
    <row r="45" spans="1:3" ht="12.75" customHeight="1" x14ac:dyDescent="0.15">
      <c r="A45" s="292"/>
      <c r="C45" s="22"/>
    </row>
    <row r="46" spans="1:3" ht="41.5" customHeight="1" x14ac:dyDescent="0.15">
      <c r="A46" s="300" t="s">
        <v>15</v>
      </c>
      <c r="C46" s="22"/>
    </row>
    <row r="47" spans="1:3" ht="11.5" customHeight="1" x14ac:dyDescent="0.15"/>
    <row r="48" spans="1:3" ht="14" x14ac:dyDescent="0.15">
      <c r="A48" s="301" t="s">
        <v>1366</v>
      </c>
    </row>
    <row r="49" spans="1:1" ht="12" customHeight="1" x14ac:dyDescent="0.15"/>
    <row r="50" spans="1:1" ht="42" x14ac:dyDescent="0.15">
      <c r="A50" s="19" t="s">
        <v>1367</v>
      </c>
    </row>
    <row r="51" spans="1:1" ht="12.75" customHeight="1" x14ac:dyDescent="0.15"/>
    <row r="52" spans="1:1" ht="84" x14ac:dyDescent="0.15">
      <c r="A52" s="19" t="s">
        <v>1368</v>
      </c>
    </row>
    <row r="53" spans="1:1" ht="12.75" customHeight="1" x14ac:dyDescent="0.15"/>
    <row r="54" spans="1:1" ht="42" x14ac:dyDescent="0.15">
      <c r="A54" s="19" t="s">
        <v>1369</v>
      </c>
    </row>
    <row r="56" spans="1:1" ht="14" x14ac:dyDescent="0.15">
      <c r="A56" s="19" t="s">
        <v>16</v>
      </c>
    </row>
    <row r="58" spans="1:1" ht="14" x14ac:dyDescent="0.15">
      <c r="A58" s="19" t="s">
        <v>17</v>
      </c>
    </row>
    <row r="60" spans="1:1" ht="121.75" customHeight="1" x14ac:dyDescent="0.15">
      <c r="A60" s="23" t="s">
        <v>1370</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1371</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10" t="s">
        <v>1389</v>
      </c>
    </row>
    <row r="73" spans="1:1" ht="42" x14ac:dyDescent="0.15">
      <c r="A73" s="23" t="s">
        <v>1390</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4"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1380</v>
      </c>
    </row>
    <row r="96" spans="1:2" x14ac:dyDescent="0.15">
      <c r="A96" s="23"/>
    </row>
    <row r="97" spans="1:4" ht="14" x14ac:dyDescent="0.15">
      <c r="A97" s="260" t="s">
        <v>40</v>
      </c>
    </row>
    <row r="98" spans="1:4" ht="68.5" customHeight="1" x14ac:dyDescent="0.15">
      <c r="A98" s="23" t="s">
        <v>1381</v>
      </c>
    </row>
    <row r="99" spans="1:4" x14ac:dyDescent="0.15">
      <c r="A99" s="23"/>
    </row>
    <row r="100" spans="1:4" ht="14" x14ac:dyDescent="0.15">
      <c r="A100" s="260" t="s">
        <v>41</v>
      </c>
    </row>
    <row r="101" spans="1:4" ht="84" x14ac:dyDescent="0.15">
      <c r="A101" s="23" t="s">
        <v>1382</v>
      </c>
    </row>
    <row r="102" spans="1:4" x14ac:dyDescent="0.15">
      <c r="A102" s="23"/>
    </row>
    <row r="103" spans="1:4" ht="14" x14ac:dyDescent="0.15">
      <c r="A103" s="296" t="s">
        <v>42</v>
      </c>
    </row>
    <row r="104" spans="1:4" ht="56" x14ac:dyDescent="0.15">
      <c r="A104" s="23" t="s">
        <v>1383</v>
      </c>
    </row>
    <row r="105" spans="1:4" x14ac:dyDescent="0.15">
      <c r="A105" s="23"/>
      <c r="B105" s="20" t="s">
        <v>43</v>
      </c>
    </row>
    <row r="106" spans="1:4" ht="14" x14ac:dyDescent="0.15">
      <c r="A106" s="260" t="s">
        <v>44</v>
      </c>
    </row>
    <row r="107" spans="1:4" ht="71.25" customHeight="1" x14ac:dyDescent="0.15">
      <c r="A107" s="19" t="s">
        <v>1384</v>
      </c>
    </row>
    <row r="108" spans="1:4" ht="42" x14ac:dyDescent="0.15">
      <c r="A108" s="19" t="s">
        <v>1374</v>
      </c>
    </row>
    <row r="109" spans="1:4" ht="28" x14ac:dyDescent="0.15">
      <c r="A109" s="19" t="s">
        <v>45</v>
      </c>
    </row>
    <row r="110" spans="1:4" ht="10.5" customHeight="1" x14ac:dyDescent="0.15">
      <c r="D110" s="20" t="s">
        <v>43</v>
      </c>
    </row>
    <row r="111" spans="1:4" ht="99.75" customHeight="1" x14ac:dyDescent="0.15">
      <c r="A111" s="23" t="s">
        <v>1373</v>
      </c>
    </row>
    <row r="112" spans="1:4" ht="28" x14ac:dyDescent="0.15">
      <c r="A112" s="19" t="s">
        <v>1372</v>
      </c>
    </row>
    <row r="114" spans="1:2" ht="196" x14ac:dyDescent="0.15">
      <c r="A114" s="23" t="s">
        <v>1385</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1386</v>
      </c>
    </row>
    <row r="128" spans="1:2" ht="12.75" customHeight="1" x14ac:dyDescent="0.15">
      <c r="A128" s="306" t="s">
        <v>23</v>
      </c>
    </row>
    <row r="129" spans="1:1" ht="15.75" customHeight="1" x14ac:dyDescent="0.15">
      <c r="A129" s="305" t="s">
        <v>55</v>
      </c>
    </row>
    <row r="130" spans="1:1" ht="12.75" customHeight="1" x14ac:dyDescent="0.15">
      <c r="A130" s="23"/>
    </row>
    <row r="131" spans="1:1" ht="14" x14ac:dyDescent="0.15">
      <c r="A131" s="296" t="s">
        <v>56</v>
      </c>
    </row>
    <row r="132" spans="1:1" ht="40.75" customHeight="1" x14ac:dyDescent="0.15">
      <c r="A132" s="23" t="s">
        <v>1375</v>
      </c>
    </row>
    <row r="133" spans="1:1" ht="61.5" customHeight="1" x14ac:dyDescent="0.15">
      <c r="A133" s="302" t="s">
        <v>1387</v>
      </c>
    </row>
    <row r="134" spans="1:1" ht="14" x14ac:dyDescent="0.15">
      <c r="A134" s="260" t="s">
        <v>1388</v>
      </c>
    </row>
    <row r="135" spans="1:1" ht="112" x14ac:dyDescent="0.15">
      <c r="A135" s="302" t="s">
        <v>1376</v>
      </c>
    </row>
    <row r="136" spans="1:1" x14ac:dyDescent="0.15">
      <c r="A136"/>
    </row>
    <row r="137" spans="1:1" ht="71.5" customHeight="1" x14ac:dyDescent="0.15">
      <c r="A137" s="301" t="s">
        <v>1377</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18" t="s">
        <v>57</v>
      </c>
      <c r="B1" s="318"/>
      <c r="C1" s="318"/>
      <c r="D1" s="318"/>
      <c r="E1" s="318"/>
      <c r="F1" s="318"/>
      <c r="G1" s="318"/>
      <c r="H1" s="318"/>
      <c r="I1" s="52"/>
      <c r="J1" s="37"/>
    </row>
    <row r="2" spans="1:11" ht="16" x14ac:dyDescent="0.2">
      <c r="A2" s="324" t="s">
        <v>58</v>
      </c>
      <c r="B2" s="324"/>
      <c r="C2" s="324"/>
      <c r="D2" s="324"/>
      <c r="E2" s="324"/>
      <c r="F2" s="324"/>
      <c r="G2" s="324"/>
      <c r="H2" s="322" t="str">
        <f>+Doklady!I100</f>
        <v>V2</v>
      </c>
      <c r="I2" s="322"/>
    </row>
    <row r="3" spans="1:11" ht="14" x14ac:dyDescent="0.15">
      <c r="A3" s="40"/>
      <c r="B3" s="40"/>
      <c r="C3" s="40"/>
      <c r="D3" s="40"/>
      <c r="E3" s="40"/>
      <c r="F3" s="40"/>
      <c r="G3" s="40"/>
      <c r="H3" s="323">
        <f>+Doklady!I101</f>
        <v>45887</v>
      </c>
      <c r="I3" s="323"/>
    </row>
    <row r="4" spans="1:11" ht="15.75" customHeight="1" x14ac:dyDescent="0.15">
      <c r="A4" s="41" t="s">
        <v>59</v>
      </c>
      <c r="B4" s="319" t="s">
        <v>60</v>
      </c>
      <c r="C4" s="320"/>
      <c r="D4" s="320"/>
      <c r="E4" s="321"/>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27" t="s">
        <v>311</v>
      </c>
      <c r="B1" s="328"/>
      <c r="C1" s="174">
        <v>45688</v>
      </c>
      <c r="D1" s="26"/>
      <c r="G1" s="252">
        <v>45688</v>
      </c>
    </row>
    <row r="2" spans="1:7" ht="14" x14ac:dyDescent="0.15">
      <c r="A2" s="28"/>
      <c r="B2" s="28"/>
      <c r="G2" s="252">
        <v>45716</v>
      </c>
    </row>
    <row r="3" spans="1:7" ht="14" x14ac:dyDescent="0.15">
      <c r="A3" s="30" t="s">
        <v>312</v>
      </c>
      <c r="B3" s="325" t="str">
        <f>INDEX(Adr!B:B,Doklady!B102+1)</f>
        <v>Slovenský bowlingový zväz</v>
      </c>
      <c r="C3" s="325"/>
      <c r="D3" s="325"/>
      <c r="G3" s="252">
        <v>45747</v>
      </c>
    </row>
    <row r="4" spans="1:7" ht="14" x14ac:dyDescent="0.15">
      <c r="A4" s="30" t="s">
        <v>313</v>
      </c>
      <c r="B4" s="29" t="str">
        <f>RIGHT("0000"&amp;INDEX(Adr!A:A,Doklady!B102+1),8)</f>
        <v>36128147</v>
      </c>
      <c r="G4" s="252">
        <v>45777</v>
      </c>
    </row>
    <row r="5" spans="1:7" ht="14" x14ac:dyDescent="0.15">
      <c r="A5" s="30" t="s">
        <v>314</v>
      </c>
      <c r="B5" s="29" t="str">
        <f>INDEX(Adr!D:D,Doklady!B102+1)&amp;", "&amp;INDEX(Adr!E:E,Doklady!B102+1)</f>
        <v xml:space="preserve">Dunajská 12, Košice </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30910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30910</v>
      </c>
      <c r="G15" s="252"/>
    </row>
    <row r="16" spans="1:7" ht="14" x14ac:dyDescent="0.15">
      <c r="G16" s="252"/>
    </row>
    <row r="17" spans="1:5" ht="72" customHeight="1" x14ac:dyDescent="0.15">
      <c r="A17" s="326" t="s">
        <v>328</v>
      </c>
      <c r="B17" s="326"/>
      <c r="C17" s="326"/>
      <c r="D17" s="326"/>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4" sqref="B144"/>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32" customHeight="1" x14ac:dyDescent="0.2">
      <c r="A1" s="348" t="s">
        <v>1503</v>
      </c>
      <c r="B1" s="348"/>
      <c r="C1" s="348"/>
      <c r="D1" s="348"/>
      <c r="E1" s="348"/>
      <c r="F1" s="348"/>
      <c r="G1" s="348"/>
      <c r="H1" s="348"/>
      <c r="I1" s="348"/>
    </row>
    <row r="2" spans="1:26" ht="7.5" customHeight="1" x14ac:dyDescent="0.15">
      <c r="C2" s="8"/>
      <c r="D2" s="8"/>
      <c r="E2" s="8"/>
      <c r="F2" s="8"/>
      <c r="G2" s="8"/>
      <c r="H2" s="8"/>
      <c r="I2" s="8"/>
    </row>
    <row r="3" spans="1:26" s="9" customFormat="1" ht="26.25" customHeight="1" x14ac:dyDescent="0.15">
      <c r="B3" s="160" t="s">
        <v>59</v>
      </c>
      <c r="C3" s="349" t="str">
        <f>INDEX(Adr!B2:B87,Doklady!B102)</f>
        <v>Slovenský bowlingový zväz</v>
      </c>
      <c r="D3" s="349"/>
      <c r="E3" s="349"/>
      <c r="F3" s="349"/>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INDEX(Adr!A2:A89,Doklady!B102)</f>
        <v>36128147</v>
      </c>
      <c r="I4" s="65">
        <f>Doklady!I101</f>
        <v>45887</v>
      </c>
      <c r="J4" s="85"/>
      <c r="K4" s="85"/>
      <c r="L4" s="85"/>
      <c r="M4" s="85"/>
      <c r="N4" s="85"/>
      <c r="O4" s="85"/>
      <c r="P4" s="85"/>
      <c r="Q4" s="85"/>
      <c r="R4" s="85"/>
      <c r="S4" s="85"/>
      <c r="T4" s="85"/>
      <c r="U4" s="85"/>
      <c r="V4" s="85"/>
      <c r="W4" s="85"/>
      <c r="X4" s="85"/>
      <c r="Y4" s="85"/>
      <c r="Z4" s="85"/>
    </row>
    <row r="5" spans="1:26" s="9" customFormat="1" ht="13" x14ac:dyDescent="0.1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INDEX(Adr!D2:D89,Doklady!B102)&amp;", "&amp;INDEX(Adr!E2:E89,Doklady!B102)&amp;", "&amp;INDEX(Adr!F2:F89,Doklady!B102)</f>
        <v>Dunajská 12, Košice , 040 11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330</v>
      </c>
      <c r="C9" s="125" t="s">
        <v>331</v>
      </c>
      <c r="D9" s="125" t="s">
        <v>332</v>
      </c>
      <c r="E9" s="350" t="s">
        <v>333</v>
      </c>
      <c r="F9" s="351"/>
      <c r="J9" s="8"/>
      <c r="L9" s="118"/>
      <c r="M9" s="118"/>
      <c r="N9" s="118"/>
      <c r="O9" s="118"/>
      <c r="P9" s="118"/>
      <c r="Q9" s="118"/>
      <c r="R9" s="118"/>
      <c r="S9" s="118"/>
    </row>
    <row r="10" spans="1:26" ht="18" x14ac:dyDescent="0.2">
      <c r="A10" s="69" t="s">
        <v>317</v>
      </c>
      <c r="B10" s="70" t="s">
        <v>318</v>
      </c>
      <c r="C10" s="126">
        <f>SUMIF(FP!J:J,Doklady!$B$1&amp;A10,FP!D:D)</f>
        <v>0</v>
      </c>
      <c r="D10" s="126">
        <f>C10-E10</f>
        <v>0</v>
      </c>
      <c r="E10" s="344">
        <f>SUMIF(K:K,A10,I:I)</f>
        <v>0</v>
      </c>
      <c r="F10" s="345"/>
      <c r="L10" s="120" t="s">
        <v>334</v>
      </c>
      <c r="M10" s="118"/>
      <c r="N10" s="118"/>
      <c r="O10" s="118"/>
      <c r="P10" s="118"/>
      <c r="Q10" s="118"/>
      <c r="R10" s="118"/>
      <c r="S10" s="118"/>
    </row>
    <row r="11" spans="1:26" ht="18" x14ac:dyDescent="0.2">
      <c r="A11" s="69" t="s">
        <v>319</v>
      </c>
      <c r="B11" s="70" t="s">
        <v>320</v>
      </c>
      <c r="C11" s="126">
        <f>SUMIF(FP!J:J,Doklady!$B$1&amp;A11,FP!D:D)</f>
        <v>30910</v>
      </c>
      <c r="D11" s="126">
        <f>+C11-E11</f>
        <v>30910</v>
      </c>
      <c r="E11" s="352">
        <f>+I39-I42+I44-I47</f>
        <v>0</v>
      </c>
      <c r="F11" s="353"/>
      <c r="J11" s="176"/>
      <c r="L11" s="161" t="str">
        <f>L41</f>
        <v>a - bowling - bežné transfery</v>
      </c>
      <c r="M11" s="118"/>
      <c r="N11" s="118"/>
      <c r="O11" s="118"/>
      <c r="P11" s="118"/>
      <c r="Q11" s="118"/>
      <c r="R11" s="118"/>
      <c r="S11" s="118"/>
    </row>
    <row r="12" spans="1:26" ht="18" x14ac:dyDescent="0.2">
      <c r="A12" s="69" t="s">
        <v>321</v>
      </c>
      <c r="B12" s="70" t="s">
        <v>322</v>
      </c>
      <c r="C12" s="126">
        <f>SUMIF(FP!J:J,Doklady!$B$1&amp;A12,FP!D:D)</f>
        <v>0</v>
      </c>
      <c r="D12" s="126">
        <f>C12-E12</f>
        <v>0</v>
      </c>
      <c r="E12" s="344">
        <f>SUMIF(K:K,A12,I:I)</f>
        <v>0</v>
      </c>
      <c r="F12" s="345"/>
      <c r="J12" s="177"/>
      <c r="L12" s="161" t="str">
        <f>L42</f>
        <v>a - bowling - kapitálové transfery</v>
      </c>
      <c r="N12" s="118"/>
      <c r="O12" s="118"/>
      <c r="P12" s="118"/>
      <c r="Q12" s="118"/>
      <c r="R12" s="118"/>
      <c r="S12" s="118"/>
    </row>
    <row r="13" spans="1:26" ht="18" x14ac:dyDescent="0.2">
      <c r="A13" s="69" t="s">
        <v>323</v>
      </c>
      <c r="B13" s="70" t="s">
        <v>324</v>
      </c>
      <c r="C13" s="126">
        <f>SUMIF(FP!J:J,Doklady!$B$1&amp;A13,FP!D:D)</f>
        <v>0</v>
      </c>
      <c r="D13" s="126">
        <f>C13-E13</f>
        <v>0</v>
      </c>
      <c r="E13" s="344">
        <f>SUMIF(K:K,A13,I:I)</f>
        <v>0</v>
      </c>
      <c r="F13" s="345"/>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4">
        <f>SUMIF(K:K,A14,I:I)</f>
        <v>0</v>
      </c>
      <c r="F14" s="355"/>
      <c r="J14" s="8"/>
      <c r="L14" s="161" t="str">
        <f>L47</f>
        <v>2</v>
      </c>
      <c r="N14" s="118"/>
      <c r="O14" s="118"/>
      <c r="P14" s="118"/>
      <c r="Q14" s="118"/>
      <c r="R14" s="118"/>
      <c r="S14" s="118"/>
    </row>
    <row r="15" spans="1:26" ht="5.25" customHeight="1" thickTop="1" x14ac:dyDescent="0.15">
      <c r="I15" s="9"/>
    </row>
    <row r="16" spans="1:26" s="9" customFormat="1" ht="13" x14ac:dyDescent="0.15">
      <c r="A16" s="117" t="s">
        <v>335</v>
      </c>
      <c r="B16" s="336" t="s">
        <v>336</v>
      </c>
      <c r="C16" s="337"/>
      <c r="D16" s="337"/>
      <c r="E16" s="337"/>
      <c r="F16" s="337"/>
      <c r="G16" s="337"/>
      <c r="H16" s="338"/>
      <c r="I16" s="136" t="s">
        <v>337</v>
      </c>
      <c r="J16" s="85"/>
      <c r="K16" s="85"/>
      <c r="L16" s="85"/>
      <c r="M16" s="85"/>
      <c r="N16" s="85"/>
      <c r="O16" s="85"/>
      <c r="P16" s="85"/>
      <c r="Q16" s="85"/>
      <c r="R16" s="85"/>
      <c r="S16" s="85"/>
      <c r="T16" s="85"/>
      <c r="U16" s="85"/>
      <c r="V16" s="85"/>
      <c r="W16" s="85"/>
      <c r="X16" s="85"/>
      <c r="Y16" s="85"/>
      <c r="Z16" s="85"/>
    </row>
    <row r="17" spans="1:20" ht="12" x14ac:dyDescent="0.15">
      <c r="A17" s="115" t="s">
        <v>338</v>
      </c>
      <c r="B17" s="339" t="s">
        <v>339</v>
      </c>
      <c r="C17" s="339"/>
      <c r="D17" s="339"/>
      <c r="E17" s="339"/>
      <c r="F17" s="339"/>
      <c r="G17" s="339"/>
      <c r="H17" s="339"/>
      <c r="I17" s="73">
        <f>SUMIF(FP!I:I,Doklady!$B$1&amp;A17,FP!D:D)</f>
        <v>30910</v>
      </c>
      <c r="T17" s="86"/>
    </row>
    <row r="18" spans="1:20" x14ac:dyDescent="0.15">
      <c r="A18" s="135" t="s">
        <v>340</v>
      </c>
      <c r="B18" s="339" t="s">
        <v>341</v>
      </c>
      <c r="C18" s="339"/>
      <c r="D18" s="339"/>
      <c r="E18" s="339"/>
      <c r="F18" s="339"/>
      <c r="G18" s="339"/>
      <c r="H18" s="339"/>
      <c r="I18" s="73">
        <f>SUMIF(FP!I:I,Doklady!$B$1&amp;A18,FP!D:D)</f>
        <v>0</v>
      </c>
    </row>
    <row r="19" spans="1:20" ht="12" x14ac:dyDescent="0.15">
      <c r="A19" s="115" t="s">
        <v>342</v>
      </c>
      <c r="B19" s="339" t="s">
        <v>343</v>
      </c>
      <c r="C19" s="339"/>
      <c r="D19" s="339"/>
      <c r="E19" s="339"/>
      <c r="F19" s="339"/>
      <c r="G19" s="339"/>
      <c r="H19" s="339"/>
      <c r="I19" s="73">
        <f>SUMIF(FP!I:I,Doklady!$B$1&amp;A19,FP!D:D)</f>
        <v>0</v>
      </c>
    </row>
    <row r="20" spans="1:20" x14ac:dyDescent="0.15">
      <c r="A20" s="135" t="s">
        <v>344</v>
      </c>
      <c r="B20" s="333" t="s">
        <v>345</v>
      </c>
      <c r="C20" s="334"/>
      <c r="D20" s="334"/>
      <c r="E20" s="334"/>
      <c r="F20" s="334"/>
      <c r="G20" s="334"/>
      <c r="H20" s="335"/>
      <c r="I20" s="73">
        <f>SUMIF(FP!I:I,Doklady!$B$1&amp;A20,FP!D:D)</f>
        <v>0</v>
      </c>
      <c r="T20" s="86"/>
    </row>
    <row r="21" spans="1:20" ht="12" x14ac:dyDescent="0.15">
      <c r="A21" s="115" t="s">
        <v>346</v>
      </c>
      <c r="B21" s="333" t="s">
        <v>347</v>
      </c>
      <c r="C21" s="334"/>
      <c r="D21" s="334"/>
      <c r="E21" s="334"/>
      <c r="F21" s="334"/>
      <c r="G21" s="334"/>
      <c r="H21" s="335"/>
      <c r="I21" s="73">
        <f>SUMIF(FP!I:I,Doklady!$B$1&amp;A21,FP!D:D)</f>
        <v>0</v>
      </c>
      <c r="T21" s="86"/>
    </row>
    <row r="22" spans="1:20" x14ac:dyDescent="0.15">
      <c r="A22" s="135" t="s">
        <v>348</v>
      </c>
      <c r="B22" s="340" t="s">
        <v>349</v>
      </c>
      <c r="C22" s="341"/>
      <c r="D22" s="341"/>
      <c r="E22" s="341"/>
      <c r="F22" s="341"/>
      <c r="G22" s="341"/>
      <c r="H22" s="342"/>
      <c r="I22" s="73">
        <f>SUMIF(FP!I:I,Doklady!$B$1&amp;A22,FP!D:D)</f>
        <v>0</v>
      </c>
      <c r="T22" s="86"/>
    </row>
    <row r="23" spans="1:20" ht="12" x14ac:dyDescent="0.15">
      <c r="A23" s="115" t="s">
        <v>350</v>
      </c>
      <c r="B23" s="333" t="s">
        <v>351</v>
      </c>
      <c r="C23" s="334"/>
      <c r="D23" s="334"/>
      <c r="E23" s="334"/>
      <c r="F23" s="334"/>
      <c r="G23" s="334"/>
      <c r="H23" s="335"/>
      <c r="I23" s="73">
        <f>SUMIF(FP!I:I,Doklady!$B$1&amp;A23,FP!D:D)</f>
        <v>0</v>
      </c>
      <c r="T23" s="86"/>
    </row>
    <row r="24" spans="1:20" x14ac:dyDescent="0.15">
      <c r="A24" s="135" t="s">
        <v>352</v>
      </c>
      <c r="B24" s="333" t="s">
        <v>353</v>
      </c>
      <c r="C24" s="334"/>
      <c r="D24" s="334"/>
      <c r="E24" s="334"/>
      <c r="F24" s="334"/>
      <c r="G24" s="334"/>
      <c r="H24" s="335"/>
      <c r="I24" s="73">
        <f>SUMIF(FP!I:I,Doklady!$B$1&amp;A24,FP!D:D)</f>
        <v>0</v>
      </c>
      <c r="T24" s="86"/>
    </row>
    <row r="25" spans="1:20" ht="12" x14ac:dyDescent="0.15">
      <c r="A25" s="115" t="s">
        <v>354</v>
      </c>
      <c r="B25" s="356" t="s">
        <v>355</v>
      </c>
      <c r="C25" s="357"/>
      <c r="D25" s="357"/>
      <c r="E25" s="357"/>
      <c r="F25" s="357"/>
      <c r="G25" s="357"/>
      <c r="H25" s="358"/>
      <c r="I25" s="73">
        <f>SUMIF(FP!I:I,Doklady!$B$1&amp;A25,FP!D:D)</f>
        <v>0</v>
      </c>
      <c r="T25" s="86"/>
    </row>
    <row r="26" spans="1:20" x14ac:dyDescent="0.15">
      <c r="A26" s="135" t="s">
        <v>356</v>
      </c>
      <c r="B26" s="333" t="s">
        <v>357</v>
      </c>
      <c r="C26" s="334"/>
      <c r="D26" s="334"/>
      <c r="E26" s="334"/>
      <c r="F26" s="334"/>
      <c r="G26" s="334"/>
      <c r="H26" s="335"/>
      <c r="I26" s="73">
        <f>SUMIF(FP!I:I,Doklady!$B$1&amp;A26,FP!D:D)</f>
        <v>0</v>
      </c>
      <c r="T26" s="86"/>
    </row>
    <row r="27" spans="1:20" ht="12" x14ac:dyDescent="0.15">
      <c r="A27" s="115" t="s">
        <v>358</v>
      </c>
      <c r="B27" s="333" t="s">
        <v>359</v>
      </c>
      <c r="C27" s="334"/>
      <c r="D27" s="334"/>
      <c r="E27" s="334"/>
      <c r="F27" s="334"/>
      <c r="G27" s="334"/>
      <c r="H27" s="335"/>
      <c r="I27" s="73">
        <f>SUMIF(FP!I:I,Doklady!$B$1&amp;A27,FP!D:D)</f>
        <v>0</v>
      </c>
      <c r="T27" s="86"/>
    </row>
    <row r="28" spans="1:20" x14ac:dyDescent="0.15">
      <c r="A28" s="135" t="s">
        <v>360</v>
      </c>
      <c r="B28" s="333" t="s">
        <v>361</v>
      </c>
      <c r="C28" s="334"/>
      <c r="D28" s="334"/>
      <c r="E28" s="334"/>
      <c r="F28" s="334"/>
      <c r="G28" s="334"/>
      <c r="H28" s="335"/>
      <c r="I28" s="73">
        <f>SUMIF(FP!I:I,Doklady!$B$1&amp;A28,FP!D:D)</f>
        <v>0</v>
      </c>
      <c r="T28" s="86"/>
    </row>
    <row r="29" spans="1:20" ht="12" x14ac:dyDescent="0.15">
      <c r="A29" s="115" t="s">
        <v>362</v>
      </c>
      <c r="B29" s="333" t="s">
        <v>363</v>
      </c>
      <c r="C29" s="334"/>
      <c r="D29" s="334"/>
      <c r="E29" s="334"/>
      <c r="F29" s="334"/>
      <c r="G29" s="334"/>
      <c r="H29" s="335"/>
      <c r="I29" s="73">
        <f>SUMIF(FP!I:I,Doklady!$B$1&amp;A29,FP!D:D)</f>
        <v>0</v>
      </c>
      <c r="T29" s="86"/>
    </row>
    <row r="30" spans="1:20" hidden="1" x14ac:dyDescent="0.15">
      <c r="A30" s="135" t="s">
        <v>364</v>
      </c>
      <c r="B30" s="333"/>
      <c r="C30" s="334"/>
      <c r="D30" s="334"/>
      <c r="E30" s="334"/>
      <c r="F30" s="334"/>
      <c r="G30" s="334"/>
      <c r="H30" s="335"/>
      <c r="I30" s="73">
        <f>SUMIF(FP!I:I,Doklady!$B$1&amp;A30,FP!D:D)</f>
        <v>0</v>
      </c>
      <c r="T30" s="86"/>
    </row>
    <row r="31" spans="1:20" ht="12" hidden="1" x14ac:dyDescent="0.15">
      <c r="A31" s="115" t="s">
        <v>365</v>
      </c>
      <c r="B31" s="333"/>
      <c r="C31" s="334"/>
      <c r="D31" s="334"/>
      <c r="E31" s="334"/>
      <c r="F31" s="334"/>
      <c r="G31" s="334"/>
      <c r="H31" s="335"/>
      <c r="I31" s="73">
        <f>SUMIF(FP!I:I,Doklady!$B$1&amp;A31,FP!D:D)</f>
        <v>0</v>
      </c>
      <c r="T31" s="86"/>
    </row>
    <row r="32" spans="1:20" hidden="1" x14ac:dyDescent="0.15">
      <c r="A32" s="135" t="s">
        <v>366</v>
      </c>
      <c r="B32" s="329"/>
      <c r="C32" s="330"/>
      <c r="D32" s="330"/>
      <c r="E32" s="330"/>
      <c r="F32" s="330"/>
      <c r="G32" s="330"/>
      <c r="H32" s="331"/>
      <c r="I32" s="73">
        <f>SUMIF(FP!I:I,Doklady!$B$1&amp;A32,FP!D:D)</f>
        <v>0</v>
      </c>
      <c r="T32" s="86"/>
    </row>
    <row r="33" spans="1:21" ht="12" hidden="1" x14ac:dyDescent="0.15">
      <c r="A33" s="115" t="s">
        <v>367</v>
      </c>
      <c r="B33" s="329"/>
      <c r="C33" s="330"/>
      <c r="D33" s="330"/>
      <c r="E33" s="330"/>
      <c r="F33" s="330"/>
      <c r="G33" s="330"/>
      <c r="H33" s="331"/>
      <c r="I33" s="73">
        <f>SUMIF(FP!I:I,Doklady!$B$1&amp;A33,FP!D:D)</f>
        <v>0</v>
      </c>
      <c r="T33" s="86"/>
    </row>
    <row r="34" spans="1:21" hidden="1" x14ac:dyDescent="0.15">
      <c r="A34" s="135" t="s">
        <v>368</v>
      </c>
      <c r="B34" s="332"/>
      <c r="C34" s="332"/>
      <c r="D34" s="332"/>
      <c r="E34" s="332"/>
      <c r="F34" s="332"/>
      <c r="G34" s="332"/>
      <c r="H34" s="332"/>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335</v>
      </c>
      <c r="B38" s="67" t="str">
        <f>"Šport "&amp;K40</f>
        <v>Šport bowling</v>
      </c>
      <c r="C38" s="68" t="s">
        <v>370</v>
      </c>
      <c r="D38" s="68" t="s">
        <v>371</v>
      </c>
      <c r="E38" s="68" t="s">
        <v>372</v>
      </c>
      <c r="F38" s="68" t="s">
        <v>373</v>
      </c>
      <c r="G38" s="68" t="s">
        <v>374</v>
      </c>
      <c r="H38" s="68" t="s">
        <v>375</v>
      </c>
      <c r="I38" s="67" t="s">
        <v>327</v>
      </c>
      <c r="L38" s="84">
        <f>COUNTIF(FP!N:N,Doklady!B1&amp;"aB")</f>
        <v>1</v>
      </c>
    </row>
    <row r="39" spans="1:21" ht="12" x14ac:dyDescent="0.15">
      <c r="A39" s="115" t="s">
        <v>338</v>
      </c>
      <c r="B39" s="116" t="s">
        <v>376</v>
      </c>
      <c r="C39" s="78">
        <f>I39*0</f>
        <v>0</v>
      </c>
      <c r="D39" s="78">
        <f>I39*0</f>
        <v>0</v>
      </c>
      <c r="E39" s="78">
        <f>I39*0</f>
        <v>0</v>
      </c>
      <c r="F39" s="78">
        <f>+I39*0.2</f>
        <v>6182</v>
      </c>
      <c r="G39" s="78">
        <f>+MAX(I39-C39-D39-E39-F39-H39,0)</f>
        <v>24728</v>
      </c>
      <c r="H39" s="78">
        <f>+IFERROR(VLOOKUP(K40&amp;" - kapitálové transfery",B$53:C$90,2,0),0)</f>
        <v>0</v>
      </c>
      <c r="I39" s="73">
        <f>SUMIF(FP!K:K,K40,FP!D:D)</f>
        <v>30910</v>
      </c>
      <c r="L39" s="84">
        <f>COUNTIF(FP!N:N,Doklady!B1&amp;"aK")</f>
        <v>0</v>
      </c>
      <c r="T39" s="86"/>
    </row>
    <row r="40" spans="1:21" ht="12" x14ac:dyDescent="0.15">
      <c r="A40" s="115" t="s">
        <v>338</v>
      </c>
      <c r="B40" s="116" t="s">
        <v>377</v>
      </c>
      <c r="C40" s="78">
        <f>DSUM(Doklady!A103:J10000,"GGG",Spolu!L40:M42)</f>
        <v>1618.4</v>
      </c>
      <c r="D40" s="78">
        <f>DSUM(Doklady!A103:J10000,"GGG",Spolu!N40:O42)</f>
        <v>5286.59</v>
      </c>
      <c r="E40" s="78">
        <f>DSUM(Doklady!A103:J10000,"GGG",Spolu!P40:Q42)</f>
        <v>17744.12</v>
      </c>
      <c r="F40" s="78">
        <f>DSUM(Doklady!A103:J10000,"GGG",Spolu!R40:S42)</f>
        <v>1984</v>
      </c>
      <c r="G40" s="78">
        <f>DSUM(Doklady!A103:J10000,"GGG",Spolu!T40:U42)-H40</f>
        <v>4276.8900000000003</v>
      </c>
      <c r="H40" s="78">
        <f>+IFERROR(VLOOKUP(K40&amp;" - kapitálové transfery",B$53:D$90,3,0),0)</f>
        <v>0</v>
      </c>
      <c r="I40" s="73">
        <f>+C40+D40+E40+F40+G40+H40</f>
        <v>30910</v>
      </c>
      <c r="J40" s="218" t="str">
        <f>+K45</f>
        <v>.</v>
      </c>
      <c r="K40" s="218" t="str">
        <f>IF(L38&gt;0,INDEX(FP!K:K,Doklady!B2),".")</f>
        <v>bowling</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1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bowling - bežné transfery</v>
      </c>
      <c r="M41" s="120">
        <v>1</v>
      </c>
      <c r="N41" s="161" t="str">
        <f>+L41</f>
        <v>a - bowling - bežné transfery</v>
      </c>
      <c r="O41" s="120">
        <v>2</v>
      </c>
      <c r="P41" s="161" t="str">
        <f>+L41</f>
        <v>a - bowling - bežné transfery</v>
      </c>
      <c r="Q41" s="120">
        <v>3</v>
      </c>
      <c r="R41" s="161" t="str">
        <f>+L41</f>
        <v>a - bowling - bežné transfery</v>
      </c>
      <c r="S41" s="120">
        <v>4</v>
      </c>
      <c r="T41" s="161" t="str">
        <f>+L41</f>
        <v>a - bowling - bežné transfery</v>
      </c>
      <c r="U41" s="120">
        <v>5</v>
      </c>
    </row>
    <row r="42" spans="1:21" ht="10.5" customHeight="1" x14ac:dyDescent="0.15">
      <c r="A42" s="115" t="s">
        <v>338</v>
      </c>
      <c r="B42" s="116" t="s">
        <v>380</v>
      </c>
      <c r="C42" s="73">
        <f>+C40</f>
        <v>1618.4</v>
      </c>
      <c r="D42" s="216">
        <f>+D40</f>
        <v>5286.59</v>
      </c>
      <c r="E42" s="216">
        <f>+E40</f>
        <v>17744.12</v>
      </c>
      <c r="F42" s="216">
        <f>+MIN(F39:F40)</f>
        <v>1984</v>
      </c>
      <c r="G42" s="216">
        <f>+MIN(G39+MAX(F39-F40,0)-MAX(E40-E39,0)-MAX(D40-D39,0)-MAX(C40-C39,0),G40)</f>
        <v>4276.8900000000003</v>
      </c>
      <c r="H42" s="216">
        <f>+MIN(H39:H40)</f>
        <v>0</v>
      </c>
      <c r="I42" s="73">
        <f>+C42+D42+E42+MIN(F39:F40)+G42+H42</f>
        <v>30910</v>
      </c>
      <c r="J42" s="219">
        <f>+K47</f>
        <v>0</v>
      </c>
      <c r="K42" s="219">
        <f>+I42-H42</f>
        <v>30910</v>
      </c>
      <c r="L42" s="161" t="str">
        <f>+SUBSTITUTE(L41,"bežné","kapitálové")</f>
        <v>a - bowling - kapitálové transfery</v>
      </c>
      <c r="M42" s="120">
        <v>1</v>
      </c>
      <c r="N42" s="161" t="str">
        <f>+L42</f>
        <v>a - bowling - kapitálové transfery</v>
      </c>
      <c r="O42" s="120">
        <v>2</v>
      </c>
      <c r="P42" s="161" t="str">
        <f>+L42</f>
        <v>a - bowling - kapitálové transfery</v>
      </c>
      <c r="Q42" s="120">
        <v>3</v>
      </c>
      <c r="R42" s="161" t="str">
        <f>+L42</f>
        <v>a - bowling - kapitálové transfery</v>
      </c>
      <c r="S42" s="120">
        <v>4</v>
      </c>
      <c r="T42" s="161" t="str">
        <f>+L42</f>
        <v>a - bowling - kapitálové transfery</v>
      </c>
      <c r="U42" s="120">
        <v>5</v>
      </c>
    </row>
    <row r="43" spans="1:21" ht="24" x14ac:dyDescent="0.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ht="12" x14ac:dyDescent="0.1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ht="12" x14ac:dyDescent="0.1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2" x14ac:dyDescent="0.1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6"/>
      <c r="B50" s="347"/>
      <c r="C50" s="347"/>
      <c r="D50" s="347"/>
      <c r="E50" s="347"/>
      <c r="F50" s="347"/>
      <c r="G50" s="347"/>
      <c r="H50" s="347"/>
      <c r="I50" s="347"/>
      <c r="T50" s="86"/>
    </row>
    <row r="51" spans="1:20" x14ac:dyDescent="0.15">
      <c r="A51" s="112"/>
      <c r="B51" s="113"/>
      <c r="C51" s="111"/>
      <c r="D51" s="114"/>
      <c r="E51" s="114"/>
      <c r="F51" s="114"/>
      <c r="G51" s="222"/>
      <c r="H51" s="114"/>
      <c r="I51" s="114"/>
      <c r="T51" s="86"/>
    </row>
    <row r="52" spans="1:20" ht="24" x14ac:dyDescent="0.1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15">
      <c r="A53" s="75" t="str">
        <f>Doklady!D1</f>
        <v>a</v>
      </c>
      <c r="B53" s="119" t="str">
        <f>Doklady!H1</f>
        <v>bowling - bežné transfery</v>
      </c>
      <c r="C53" s="73">
        <f>IF(A53&lt;&gt;"",INDEX(FP!D:D,Doklady!B$2+(ROW()-53)),"")</f>
        <v>30910</v>
      </c>
      <c r="D53" s="73">
        <f>IF(A53&lt;&gt;"",Doklady!I1-Doklady!J1,"")</f>
        <v>30909.999999999996</v>
      </c>
      <c r="E53" s="73">
        <f>IF(A53&lt;&gt;"",MIN(D53,C53)*Doklady!C1/(1-Doklady!C1),"")</f>
        <v>0</v>
      </c>
      <c r="F53" s="71">
        <f>IF(A53&lt;&gt;"",Doklady!J1,"")</f>
        <v>0</v>
      </c>
      <c r="G53" s="73">
        <f>+IFERROR(HLOOKUP(IF(RIGHT(B53,15)="bežné transfery",LEFT(B53,LEN(B53)-18),0),$J$40:$K$42,3,0),MIN(C53,D53))</f>
        <v>30910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15">
      <c r="A130" s="226" t="str">
        <f>Doklady!D66</f>
        <v/>
      </c>
      <c r="B130" s="227" t="s">
        <v>327</v>
      </c>
      <c r="C130" s="228">
        <f>SUM(C53:C129)</f>
        <v>30910</v>
      </c>
      <c r="D130" s="228">
        <f t="shared" ref="D130:I130" si="9">SUM(D53:D129)</f>
        <v>30909.999999999996</v>
      </c>
      <c r="E130" s="228">
        <f t="shared" si="9"/>
        <v>0</v>
      </c>
      <c r="F130" s="228">
        <f t="shared" si="9"/>
        <v>0</v>
      </c>
      <c r="G130" s="228">
        <f t="shared" si="9"/>
        <v>30910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395</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396</v>
      </c>
      <c r="B139" s="9"/>
      <c r="C139" s="74"/>
      <c r="D139" s="74"/>
      <c r="E139" s="74"/>
      <c r="F139" s="74"/>
      <c r="G139" s="74"/>
      <c r="H139" s="74"/>
      <c r="I139" s="74"/>
      <c r="J139" s="85"/>
    </row>
    <row r="140" spans="1:26" ht="13" x14ac:dyDescent="0.15">
      <c r="A140" s="9"/>
      <c r="B140" s="378">
        <v>46126</v>
      </c>
      <c r="C140" s="229"/>
      <c r="D140" s="359" t="s">
        <v>697</v>
      </c>
      <c r="E140" s="359"/>
      <c r="F140" s="359"/>
      <c r="G140" s="359"/>
      <c r="H140" s="359"/>
      <c r="I140" s="359"/>
      <c r="J140" s="85"/>
    </row>
    <row r="141" spans="1:26" ht="68.25" customHeight="1" x14ac:dyDescent="0.15">
      <c r="A141" s="9"/>
      <c r="B141" s="282" t="s">
        <v>1505</v>
      </c>
      <c r="C141" s="214"/>
      <c r="D141" s="343" t="s">
        <v>397</v>
      </c>
      <c r="E141" s="343"/>
      <c r="F141" s="343"/>
      <c r="G141" s="343"/>
      <c r="H141" s="343"/>
      <c r="I141" s="343"/>
      <c r="J141" s="85"/>
    </row>
    <row r="142" spans="1:26" ht="13" x14ac:dyDescent="0.15">
      <c r="A142" s="9"/>
      <c r="B142" s="281"/>
      <c r="C142" s="214"/>
      <c r="D142" s="263"/>
      <c r="E142" s="263"/>
      <c r="F142" s="263"/>
      <c r="G142" s="263"/>
      <c r="H142" s="263"/>
      <c r="I142" s="263"/>
      <c r="J142" s="85"/>
    </row>
    <row r="143" spans="1:26" ht="13" x14ac:dyDescent="0.15">
      <c r="A143" s="9"/>
      <c r="B143" s="281"/>
      <c r="C143" s="214"/>
      <c r="D143" s="263"/>
      <c r="E143" s="263"/>
      <c r="F143" s="263"/>
      <c r="G143" s="263"/>
      <c r="H143" s="263"/>
      <c r="I143" s="263"/>
      <c r="J143" s="85"/>
    </row>
    <row r="144" spans="1:26" ht="13" x14ac:dyDescent="0.15">
      <c r="A144" s="9"/>
      <c r="B144" s="282"/>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15" zoomScale="140" zoomScaleNormal="140" workbookViewId="0">
      <selection activeCell="I136" sqref="I136"/>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bowling - bežné transfery</v>
      </c>
      <c r="B1" s="232" t="str">
        <f>INDEX(Adr!A:A,B102+1)</f>
        <v>36128147</v>
      </c>
      <c r="C1" s="233">
        <f>IF(ROW()&lt;=B$3,INDEX(FP!E:E,B$2+ROW()-1),"")</f>
        <v>0</v>
      </c>
      <c r="D1" s="234" t="str">
        <f>IF(ROW()&lt;=B$3,INDEX(FP!F:F,B$2+ROW()-1),"")</f>
        <v>a</v>
      </c>
      <c r="E1" s="234"/>
      <c r="F1" s="234" t="str">
        <f>IF(ROW()&lt;=B$3,INDEX(FP!G:G,B$2+ROW()-1),"")</f>
        <v>026 02</v>
      </c>
      <c r="G1" s="234"/>
      <c r="H1" s="235" t="str">
        <f>IF(ROW()&lt;=B$3,INDEX(FP!C:C,B$2+ROW()-1),"")</f>
        <v>bowling - bežné transfery</v>
      </c>
      <c r="I1" s="236">
        <f t="shared" ref="I1:I6" si="0">IF(ROW()&lt;=B$3,SUMIF(A$107:A$10042,A1,I$107:I$10042),"")</f>
        <v>30909.999999999996</v>
      </c>
      <c r="J1" s="236">
        <f t="shared" ref="J1:J32" si="1">IF(ROW()&lt;=B$3,SUMIFS(I$103:I$50042,A$103:A$50042,K1,J$103:J$50042,L1),"")</f>
        <v>0</v>
      </c>
      <c r="K1" s="110" t="str">
        <f>$A1</f>
        <v>a - bowling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39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5" customHeight="1" x14ac:dyDescent="0.2">
      <c r="A100" s="360" t="s">
        <v>1504</v>
      </c>
      <c r="B100" s="360"/>
      <c r="C100" s="360"/>
      <c r="D100" s="360"/>
      <c r="E100" s="360"/>
      <c r="F100" s="360"/>
      <c r="G100" s="360"/>
      <c r="H100" s="360"/>
      <c r="I100" s="362" t="s">
        <v>1487</v>
      </c>
      <c r="J100" s="362"/>
      <c r="K100" s="89"/>
    </row>
    <row r="101" spans="1:25" ht="16" x14ac:dyDescent="0.2">
      <c r="A101" s="363"/>
      <c r="B101" s="363"/>
      <c r="C101" s="363"/>
      <c r="D101" s="363"/>
      <c r="E101" s="363"/>
      <c r="F101" s="363"/>
      <c r="G101" s="363"/>
      <c r="H101" s="363"/>
      <c r="I101" s="361">
        <v>45887</v>
      </c>
      <c r="J101" s="361"/>
    </row>
    <row r="102" spans="1:25" ht="14" x14ac:dyDescent="0.15">
      <c r="A102" s="249" t="s">
        <v>402</v>
      </c>
      <c r="B102" s="250">
        <v>36</v>
      </c>
      <c r="C102" s="250"/>
      <c r="D102" s="251"/>
      <c r="E102" s="251"/>
      <c r="F102" s="251"/>
      <c r="G102" s="251"/>
      <c r="H102" s="251"/>
      <c r="I102" s="86"/>
      <c r="J102" s="220"/>
    </row>
    <row r="103" spans="1:25" s="83" customFormat="1" x14ac:dyDescent="0.15">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64" t="s">
        <v>411</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4" x14ac:dyDescent="0.15">
      <c r="A107" s="14" t="s">
        <v>1506</v>
      </c>
      <c r="B107" s="14" t="s">
        <v>1507</v>
      </c>
      <c r="C107" s="14" t="s">
        <v>1508</v>
      </c>
      <c r="D107" s="16">
        <v>45686</v>
      </c>
      <c r="E107" s="16"/>
      <c r="F107" s="14" t="s">
        <v>1509</v>
      </c>
      <c r="G107" s="14" t="s">
        <v>1510</v>
      </c>
      <c r="H107" s="14" t="s">
        <v>1511</v>
      </c>
      <c r="I107" s="15">
        <v>1227.5999999999999</v>
      </c>
      <c r="J107" s="77">
        <v>3</v>
      </c>
      <c r="K107" s="92"/>
    </row>
    <row r="108" spans="1:25" ht="48" x14ac:dyDescent="0.15">
      <c r="A108" s="14" t="s">
        <v>1506</v>
      </c>
      <c r="B108" s="14" t="s">
        <v>1512</v>
      </c>
      <c r="C108" s="14" t="s">
        <v>1513</v>
      </c>
      <c r="D108" s="16">
        <v>45707</v>
      </c>
      <c r="E108" s="16"/>
      <c r="F108" s="14" t="s">
        <v>1514</v>
      </c>
      <c r="G108" s="14"/>
      <c r="H108" s="14" t="s">
        <v>1515</v>
      </c>
      <c r="I108" s="15">
        <v>1700</v>
      </c>
      <c r="J108" s="77">
        <v>3</v>
      </c>
      <c r="K108" s="92"/>
    </row>
    <row r="109" spans="1:25" ht="48" x14ac:dyDescent="0.15">
      <c r="A109" s="14" t="s">
        <v>1506</v>
      </c>
      <c r="B109" s="14" t="s">
        <v>1516</v>
      </c>
      <c r="C109" s="14" t="s">
        <v>1517</v>
      </c>
      <c r="D109" s="16">
        <v>45707</v>
      </c>
      <c r="E109" s="16"/>
      <c r="F109" s="14" t="s">
        <v>1518</v>
      </c>
      <c r="G109" s="14"/>
      <c r="H109" s="14" t="s">
        <v>1515</v>
      </c>
      <c r="I109" s="15">
        <v>4950</v>
      </c>
      <c r="J109" s="77">
        <v>3</v>
      </c>
      <c r="K109" s="92"/>
    </row>
    <row r="110" spans="1:25" ht="48" x14ac:dyDescent="0.15">
      <c r="A110" s="14" t="s">
        <v>1506</v>
      </c>
      <c r="B110" s="14" t="s">
        <v>1519</v>
      </c>
      <c r="C110" s="14" t="s">
        <v>1520</v>
      </c>
      <c r="D110" s="16">
        <v>45717</v>
      </c>
      <c r="E110" s="16"/>
      <c r="F110" s="14" t="s">
        <v>1521</v>
      </c>
      <c r="G110" s="14" t="s">
        <v>1522</v>
      </c>
      <c r="H110" s="14" t="s">
        <v>1523</v>
      </c>
      <c r="I110" s="15">
        <v>2000</v>
      </c>
      <c r="J110" s="77">
        <v>3</v>
      </c>
      <c r="K110" s="92"/>
    </row>
    <row r="111" spans="1:25" ht="36" x14ac:dyDescent="0.15">
      <c r="A111" s="14" t="s">
        <v>1506</v>
      </c>
      <c r="B111" s="14" t="s">
        <v>1524</v>
      </c>
      <c r="C111" s="14" t="s">
        <v>1525</v>
      </c>
      <c r="D111" s="16">
        <v>45719</v>
      </c>
      <c r="E111" s="16"/>
      <c r="F111" s="14" t="s">
        <v>1528</v>
      </c>
      <c r="G111" s="14" t="s">
        <v>1526</v>
      </c>
      <c r="H111" s="14" t="s">
        <v>1527</v>
      </c>
      <c r="I111" s="15">
        <v>448.08</v>
      </c>
      <c r="J111" s="77">
        <v>2</v>
      </c>
      <c r="K111" s="92"/>
    </row>
    <row r="112" spans="1:25" ht="48" x14ac:dyDescent="0.15">
      <c r="A112" s="14" t="s">
        <v>1506</v>
      </c>
      <c r="B112" s="14" t="s">
        <v>1529</v>
      </c>
      <c r="C112" s="14" t="s">
        <v>1530</v>
      </c>
      <c r="D112" s="16">
        <v>45719</v>
      </c>
      <c r="E112" s="16"/>
      <c r="F112" s="14" t="s">
        <v>1533</v>
      </c>
      <c r="G112" s="14" t="s">
        <v>1526</v>
      </c>
      <c r="H112" s="14" t="s">
        <v>1527</v>
      </c>
      <c r="I112" s="15">
        <v>903.37</v>
      </c>
      <c r="J112" s="77">
        <v>2</v>
      </c>
      <c r="K112" s="92"/>
    </row>
    <row r="113" spans="1:11" ht="36" x14ac:dyDescent="0.15">
      <c r="A113" s="14" t="s">
        <v>1506</v>
      </c>
      <c r="B113" s="14" t="s">
        <v>1531</v>
      </c>
      <c r="C113" s="14" t="s">
        <v>1532</v>
      </c>
      <c r="D113" s="16">
        <v>45719</v>
      </c>
      <c r="E113" s="16"/>
      <c r="F113" s="14" t="s">
        <v>1534</v>
      </c>
      <c r="G113" s="14" t="s">
        <v>1526</v>
      </c>
      <c r="H113" s="14" t="s">
        <v>1527</v>
      </c>
      <c r="I113" s="15">
        <v>438.05</v>
      </c>
      <c r="J113" s="77">
        <v>5</v>
      </c>
      <c r="K113" s="92"/>
    </row>
    <row r="114" spans="1:11" ht="24" x14ac:dyDescent="0.15">
      <c r="A114" s="14" t="s">
        <v>1506</v>
      </c>
      <c r="B114" s="14" t="s">
        <v>1535</v>
      </c>
      <c r="C114" s="14" t="s">
        <v>1536</v>
      </c>
      <c r="D114" s="16">
        <v>45719</v>
      </c>
      <c r="E114" s="16"/>
      <c r="F114" s="14" t="s">
        <v>1537</v>
      </c>
      <c r="G114" s="14" t="s">
        <v>1526</v>
      </c>
      <c r="H114" s="14" t="s">
        <v>1527</v>
      </c>
      <c r="I114" s="15">
        <v>229.62</v>
      </c>
      <c r="J114" s="77">
        <v>5</v>
      </c>
      <c r="K114" s="92"/>
    </row>
    <row r="115" spans="1:11" ht="36" x14ac:dyDescent="0.15">
      <c r="A115" s="14" t="s">
        <v>1506</v>
      </c>
      <c r="B115" s="14" t="s">
        <v>1538</v>
      </c>
      <c r="C115" s="14" t="s">
        <v>1539</v>
      </c>
      <c r="D115" s="16">
        <v>45731</v>
      </c>
      <c r="E115" s="16"/>
      <c r="F115" s="14" t="s">
        <v>1540</v>
      </c>
      <c r="G115" s="14" t="s">
        <v>1541</v>
      </c>
      <c r="H115" s="14" t="s">
        <v>1542</v>
      </c>
      <c r="I115" s="15">
        <v>302</v>
      </c>
      <c r="J115" s="77">
        <v>4</v>
      </c>
      <c r="K115" s="92"/>
    </row>
    <row r="116" spans="1:11" ht="24" x14ac:dyDescent="0.15">
      <c r="A116" s="14" t="s">
        <v>1506</v>
      </c>
      <c r="B116" s="14" t="s">
        <v>1543</v>
      </c>
      <c r="C116" s="14" t="s">
        <v>1546</v>
      </c>
      <c r="D116" s="16">
        <v>45736</v>
      </c>
      <c r="E116" s="16"/>
      <c r="F116" s="14" t="s">
        <v>1545</v>
      </c>
      <c r="G116" s="14" t="s">
        <v>1544</v>
      </c>
      <c r="H116" s="14" t="s">
        <v>1547</v>
      </c>
      <c r="I116" s="15">
        <v>106.25</v>
      </c>
      <c r="J116" s="77">
        <v>5</v>
      </c>
      <c r="K116" s="92"/>
    </row>
    <row r="117" spans="1:11" ht="24" x14ac:dyDescent="0.15">
      <c r="A117" s="14" t="s">
        <v>1506</v>
      </c>
      <c r="B117" s="14" t="s">
        <v>1548</v>
      </c>
      <c r="C117" s="14" t="s">
        <v>1549</v>
      </c>
      <c r="D117" s="16">
        <v>45736</v>
      </c>
      <c r="E117" s="16"/>
      <c r="F117" s="14" t="s">
        <v>1550</v>
      </c>
      <c r="G117" s="14" t="s">
        <v>1544</v>
      </c>
      <c r="H117" s="14" t="s">
        <v>1547</v>
      </c>
      <c r="I117" s="15">
        <v>506.4</v>
      </c>
      <c r="J117" s="77">
        <v>5</v>
      </c>
      <c r="K117" s="92"/>
    </row>
    <row r="118" spans="1:11" ht="24" x14ac:dyDescent="0.15">
      <c r="A118" s="14" t="s">
        <v>1506</v>
      </c>
      <c r="B118" s="14" t="s">
        <v>1551</v>
      </c>
      <c r="C118" s="14" t="s">
        <v>1552</v>
      </c>
      <c r="D118" s="16">
        <v>45736</v>
      </c>
      <c r="E118" s="16"/>
      <c r="F118" s="14" t="s">
        <v>1553</v>
      </c>
      <c r="G118" s="14" t="s">
        <v>1544</v>
      </c>
      <c r="H118" s="14" t="s">
        <v>1547</v>
      </c>
      <c r="I118" s="15">
        <v>122.64</v>
      </c>
      <c r="J118" s="77">
        <v>5</v>
      </c>
      <c r="K118" s="92"/>
    </row>
    <row r="119" spans="1:11" ht="36" x14ac:dyDescent="0.15">
      <c r="A119" s="14" t="s">
        <v>1506</v>
      </c>
      <c r="B119" s="14" t="s">
        <v>1554</v>
      </c>
      <c r="C119" s="14" t="s">
        <v>1556</v>
      </c>
      <c r="D119" s="16">
        <v>45740</v>
      </c>
      <c r="E119" s="16"/>
      <c r="F119" s="14" t="s">
        <v>1555</v>
      </c>
      <c r="G119" s="14" t="s">
        <v>1557</v>
      </c>
      <c r="H119" s="14" t="s">
        <v>1558</v>
      </c>
      <c r="I119" s="15">
        <v>693.02</v>
      </c>
      <c r="J119" s="77">
        <v>5</v>
      </c>
      <c r="K119" s="92"/>
    </row>
    <row r="120" spans="1:11" ht="36" x14ac:dyDescent="0.15">
      <c r="A120" s="14" t="s">
        <v>1506</v>
      </c>
      <c r="B120" s="14" t="s">
        <v>1559</v>
      </c>
      <c r="C120" s="14" t="s">
        <v>1560</v>
      </c>
      <c r="D120" s="16">
        <v>45742</v>
      </c>
      <c r="E120" s="16"/>
      <c r="F120" s="14" t="s">
        <v>1565</v>
      </c>
      <c r="G120" s="14" t="s">
        <v>1561</v>
      </c>
      <c r="H120" s="14" t="s">
        <v>1562</v>
      </c>
      <c r="I120" s="15">
        <v>96.25</v>
      </c>
      <c r="J120" s="77">
        <v>5</v>
      </c>
      <c r="K120" s="92"/>
    </row>
    <row r="121" spans="1:11" ht="36" x14ac:dyDescent="0.15">
      <c r="A121" s="14" t="s">
        <v>1506</v>
      </c>
      <c r="B121" s="14" t="s">
        <v>1563</v>
      </c>
      <c r="C121" s="14" t="s">
        <v>1564</v>
      </c>
      <c r="D121" s="16">
        <v>45742</v>
      </c>
      <c r="E121" s="16"/>
      <c r="F121" s="14" t="s">
        <v>1566</v>
      </c>
      <c r="G121" s="14" t="s">
        <v>1561</v>
      </c>
      <c r="H121" s="14" t="s">
        <v>1562</v>
      </c>
      <c r="I121" s="15">
        <v>332</v>
      </c>
      <c r="J121" s="77">
        <v>5</v>
      </c>
      <c r="K121" s="92"/>
    </row>
    <row r="122" spans="1:11" ht="24" x14ac:dyDescent="0.15">
      <c r="A122" s="14" t="s">
        <v>1506</v>
      </c>
      <c r="B122" s="14" t="s">
        <v>1567</v>
      </c>
      <c r="C122" s="14" t="s">
        <v>1568</v>
      </c>
      <c r="D122" s="16">
        <v>45742</v>
      </c>
      <c r="E122" s="16"/>
      <c r="F122" s="14" t="s">
        <v>1569</v>
      </c>
      <c r="G122" s="14" t="s">
        <v>1561</v>
      </c>
      <c r="H122" s="14" t="s">
        <v>1562</v>
      </c>
      <c r="I122" s="15">
        <v>332</v>
      </c>
      <c r="J122" s="77">
        <v>5</v>
      </c>
      <c r="K122" s="92"/>
    </row>
    <row r="123" spans="1:11" ht="36" x14ac:dyDescent="0.15">
      <c r="A123" s="14" t="s">
        <v>1506</v>
      </c>
      <c r="B123" s="14" t="s">
        <v>1570</v>
      </c>
      <c r="C123" s="14" t="s">
        <v>1571</v>
      </c>
      <c r="D123" s="16">
        <v>45742</v>
      </c>
      <c r="E123" s="16"/>
      <c r="F123" s="14" t="s">
        <v>1572</v>
      </c>
      <c r="G123" s="14" t="s">
        <v>1561</v>
      </c>
      <c r="H123" s="14" t="s">
        <v>1562</v>
      </c>
      <c r="I123" s="15">
        <v>138</v>
      </c>
      <c r="J123" s="77">
        <v>5</v>
      </c>
      <c r="K123" s="92"/>
    </row>
    <row r="124" spans="1:11" ht="36" x14ac:dyDescent="0.15">
      <c r="A124" s="14" t="s">
        <v>1506</v>
      </c>
      <c r="B124" s="14" t="s">
        <v>1573</v>
      </c>
      <c r="C124" s="14" t="s">
        <v>1574</v>
      </c>
      <c r="D124" s="16">
        <v>45769</v>
      </c>
      <c r="E124" s="16"/>
      <c r="F124" s="14" t="s">
        <v>1578</v>
      </c>
      <c r="G124" s="14"/>
      <c r="H124" s="14" t="s">
        <v>1575</v>
      </c>
      <c r="I124" s="15">
        <v>1380</v>
      </c>
      <c r="J124" s="77">
        <v>4</v>
      </c>
      <c r="K124" s="92"/>
    </row>
    <row r="125" spans="1:11" ht="36" x14ac:dyDescent="0.15">
      <c r="A125" s="14" t="s">
        <v>1506</v>
      </c>
      <c r="B125" s="14" t="s">
        <v>1576</v>
      </c>
      <c r="C125" s="14" t="s">
        <v>1577</v>
      </c>
      <c r="D125" s="16">
        <v>45782</v>
      </c>
      <c r="E125" s="16"/>
      <c r="F125" s="14" t="s">
        <v>1579</v>
      </c>
      <c r="G125" s="14" t="s">
        <v>1526</v>
      </c>
      <c r="H125" s="14" t="s">
        <v>1527</v>
      </c>
      <c r="I125" s="15">
        <v>461.56</v>
      </c>
      <c r="J125" s="77">
        <v>5</v>
      </c>
      <c r="K125" s="92"/>
    </row>
    <row r="126" spans="1:11" ht="36" x14ac:dyDescent="0.15">
      <c r="A126" s="14" t="s">
        <v>1506</v>
      </c>
      <c r="B126" s="14" t="s">
        <v>1580</v>
      </c>
      <c r="C126" s="14" t="s">
        <v>1581</v>
      </c>
      <c r="D126" s="16">
        <v>45782</v>
      </c>
      <c r="E126" s="16"/>
      <c r="F126" s="14" t="s">
        <v>1582</v>
      </c>
      <c r="G126" s="14" t="s">
        <v>1544</v>
      </c>
      <c r="H126" s="14" t="s">
        <v>1547</v>
      </c>
      <c r="I126" s="15">
        <v>1618.4</v>
      </c>
      <c r="J126" s="77">
        <v>1</v>
      </c>
      <c r="K126" s="92"/>
    </row>
    <row r="127" spans="1:11" ht="24" x14ac:dyDescent="0.15">
      <c r="A127" s="14" t="s">
        <v>1506</v>
      </c>
      <c r="B127" s="14" t="s">
        <v>1583</v>
      </c>
      <c r="C127" s="14" t="s">
        <v>1584</v>
      </c>
      <c r="D127" s="16">
        <v>45782</v>
      </c>
      <c r="E127" s="16"/>
      <c r="F127" s="14" t="s">
        <v>1585</v>
      </c>
      <c r="G127" s="14" t="s">
        <v>1544</v>
      </c>
      <c r="H127" s="14" t="s">
        <v>1547</v>
      </c>
      <c r="I127" s="15">
        <v>520</v>
      </c>
      <c r="J127" s="77">
        <v>5</v>
      </c>
      <c r="K127" s="92"/>
    </row>
    <row r="128" spans="1:11" ht="48" x14ac:dyDescent="0.15">
      <c r="A128" s="14" t="s">
        <v>1506</v>
      </c>
      <c r="B128" s="14" t="s">
        <v>1586</v>
      </c>
      <c r="C128" s="14" t="s">
        <v>1587</v>
      </c>
      <c r="D128" s="16">
        <v>45786</v>
      </c>
      <c r="E128" s="16"/>
      <c r="F128" s="14" t="s">
        <v>1588</v>
      </c>
      <c r="G128" s="14" t="s">
        <v>1589</v>
      </c>
      <c r="H128" s="14" t="s">
        <v>1590</v>
      </c>
      <c r="I128" s="15">
        <v>2625</v>
      </c>
      <c r="J128" s="77">
        <v>2</v>
      </c>
      <c r="K128" s="92"/>
    </row>
    <row r="129" spans="1:11" ht="36" x14ac:dyDescent="0.15">
      <c r="A129" s="14" t="s">
        <v>1506</v>
      </c>
      <c r="B129" s="14" t="s">
        <v>1591</v>
      </c>
      <c r="C129" s="14" t="s">
        <v>1592</v>
      </c>
      <c r="D129" s="16">
        <v>45790</v>
      </c>
      <c r="E129" s="16"/>
      <c r="F129" s="14" t="s">
        <v>1593</v>
      </c>
      <c r="G129" s="14" t="s">
        <v>1594</v>
      </c>
      <c r="H129" s="14" t="s">
        <v>1595</v>
      </c>
      <c r="I129" s="15">
        <v>750</v>
      </c>
      <c r="J129" s="77">
        <v>2</v>
      </c>
      <c r="K129" s="92"/>
    </row>
    <row r="130" spans="1:11" ht="48" x14ac:dyDescent="0.15">
      <c r="A130" s="14" t="s">
        <v>1506</v>
      </c>
      <c r="B130" s="14" t="s">
        <v>1596</v>
      </c>
      <c r="C130" s="14" t="s">
        <v>1597</v>
      </c>
      <c r="D130" s="16">
        <v>45790</v>
      </c>
      <c r="E130" s="16"/>
      <c r="F130" s="14" t="s">
        <v>1600</v>
      </c>
      <c r="G130" s="14" t="s">
        <v>1594</v>
      </c>
      <c r="H130" s="14" t="s">
        <v>1595</v>
      </c>
      <c r="I130" s="15">
        <v>560.14</v>
      </c>
      <c r="J130" s="77">
        <v>2</v>
      </c>
      <c r="K130" s="92"/>
    </row>
    <row r="131" spans="1:11" ht="36" x14ac:dyDescent="0.15">
      <c r="A131" s="14" t="s">
        <v>1506</v>
      </c>
      <c r="B131" s="14" t="s">
        <v>1598</v>
      </c>
      <c r="C131" s="14" t="s">
        <v>1599</v>
      </c>
      <c r="D131" s="16">
        <v>45790</v>
      </c>
      <c r="E131" s="16"/>
      <c r="F131" s="14" t="s">
        <v>1601</v>
      </c>
      <c r="G131" s="14" t="s">
        <v>1594</v>
      </c>
      <c r="H131" s="14" t="s">
        <v>1595</v>
      </c>
      <c r="I131" s="15">
        <v>301.10000000000002</v>
      </c>
      <c r="J131" s="77">
        <v>5</v>
      </c>
      <c r="K131" s="92"/>
    </row>
    <row r="132" spans="1:11" ht="36" x14ac:dyDescent="0.15">
      <c r="A132" s="14" t="s">
        <v>1506</v>
      </c>
      <c r="B132" s="14" t="s">
        <v>1602</v>
      </c>
      <c r="C132" s="14" t="s">
        <v>1604</v>
      </c>
      <c r="D132" s="16">
        <v>45801</v>
      </c>
      <c r="E132" s="16"/>
      <c r="F132" s="14" t="s">
        <v>1603</v>
      </c>
      <c r="G132" s="14" t="s">
        <v>1541</v>
      </c>
      <c r="H132" s="14" t="s">
        <v>1542</v>
      </c>
      <c r="I132" s="15">
        <v>302</v>
      </c>
      <c r="J132" s="77">
        <v>4</v>
      </c>
      <c r="K132" s="92"/>
    </row>
    <row r="133" spans="1:11" ht="48" x14ac:dyDescent="0.15">
      <c r="A133" s="14" t="s">
        <v>1506</v>
      </c>
      <c r="B133" s="14" t="s">
        <v>1605</v>
      </c>
      <c r="C133" s="14" t="s">
        <v>1606</v>
      </c>
      <c r="D133" s="16">
        <v>45812</v>
      </c>
      <c r="E133" s="16"/>
      <c r="F133" s="14" t="s">
        <v>1607</v>
      </c>
      <c r="G133" s="14" t="s">
        <v>1608</v>
      </c>
      <c r="H133" s="14" t="s">
        <v>1609</v>
      </c>
      <c r="I133" s="15">
        <v>1981.58</v>
      </c>
      <c r="J133" s="77">
        <v>3</v>
      </c>
      <c r="K133" s="92"/>
    </row>
    <row r="134" spans="1:11" ht="48" x14ac:dyDescent="0.15">
      <c r="A134" s="14" t="s">
        <v>1506</v>
      </c>
      <c r="B134" s="14" t="s">
        <v>1610</v>
      </c>
      <c r="C134" s="14" t="s">
        <v>1611</v>
      </c>
      <c r="D134" s="16">
        <v>45812</v>
      </c>
      <c r="E134" s="16"/>
      <c r="F134" s="14" t="s">
        <v>1612</v>
      </c>
      <c r="G134" s="14" t="s">
        <v>1608</v>
      </c>
      <c r="H134" s="14" t="s">
        <v>1609</v>
      </c>
      <c r="I134" s="15">
        <v>2450</v>
      </c>
      <c r="J134" s="77">
        <v>3</v>
      </c>
      <c r="K134" s="92"/>
    </row>
    <row r="135" spans="1:11" ht="36" x14ac:dyDescent="0.15">
      <c r="A135" s="14" t="s">
        <v>1506</v>
      </c>
      <c r="B135" s="14" t="s">
        <v>1613</v>
      </c>
      <c r="C135" s="14" t="s">
        <v>1614</v>
      </c>
      <c r="D135" s="16">
        <v>45813</v>
      </c>
      <c r="E135" s="16"/>
      <c r="F135" s="14" t="s">
        <v>1615</v>
      </c>
      <c r="G135" s="14" t="s">
        <v>1589</v>
      </c>
      <c r="H135" s="14" t="s">
        <v>1590</v>
      </c>
      <c r="I135" s="15">
        <v>3434.94</v>
      </c>
      <c r="J135" s="77">
        <v>3</v>
      </c>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x14ac:dyDescent="0.1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ht="12" x14ac:dyDescent="0.15">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12" x14ac:dyDescent="0.15">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ht="12" x14ac:dyDescent="0.15">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ht="12" x14ac:dyDescent="0.15">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ht="12" x14ac:dyDescent="0.15">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ht="12" x14ac:dyDescent="0.15">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12" x14ac:dyDescent="0.15">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ht="12" x14ac:dyDescent="0.15">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ht="12" x14ac:dyDescent="0.15">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ht="12" x14ac:dyDescent="0.15">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12" x14ac:dyDescent="0.15">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ht="12" x14ac:dyDescent="0.15">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ht="12" x14ac:dyDescent="0.15">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ht="12" x14ac:dyDescent="0.15">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ht="12" x14ac:dyDescent="0.15">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ht="12" x14ac:dyDescent="0.15">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ht="12" x14ac:dyDescent="0.15">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ht="12" x14ac:dyDescent="0.15">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ht="12" x14ac:dyDescent="0.15">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ht="12" x14ac:dyDescent="0.15">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12" x14ac:dyDescent="0.15">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ht="12" x14ac:dyDescent="0.15">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ht="12" x14ac:dyDescent="0.15">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ht="12" x14ac:dyDescent="0.15">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ht="12" x14ac:dyDescent="0.15">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ht="12" x14ac:dyDescent="0.15">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ht="12" x14ac:dyDescent="0.15">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ht="12" x14ac:dyDescent="0.15">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ht="12" x14ac:dyDescent="0.15">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ht="12" x14ac:dyDescent="0.15">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ht="12" x14ac:dyDescent="0.15">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ht="12" x14ac:dyDescent="0.15">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ht="12" x14ac:dyDescent="0.15">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ht="12" x14ac:dyDescent="0.15">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ht="12" x14ac:dyDescent="0.15">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ht="12" x14ac:dyDescent="0.15">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ht="12" x14ac:dyDescent="0.15">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ht="12" x14ac:dyDescent="0.15">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ht="12" x14ac:dyDescent="0.15">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ht="12" x14ac:dyDescent="0.15">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ht="12" x14ac:dyDescent="0.15">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ht="12" x14ac:dyDescent="0.15">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ht="12" x14ac:dyDescent="0.15">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ht="12" x14ac:dyDescent="0.15">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12" x14ac:dyDescent="0.15">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ht="12" x14ac:dyDescent="0.15">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ht="12" x14ac:dyDescent="0.15">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ht="12" x14ac:dyDescent="0.15">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ht="12" x14ac:dyDescent="0.15">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ht="12" x14ac:dyDescent="0.15">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ht="12" x14ac:dyDescent="0.15">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ht="12" x14ac:dyDescent="0.15">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ht="12" x14ac:dyDescent="0.15">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ht="12" x14ac:dyDescent="0.15">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ht="12" x14ac:dyDescent="0.15">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ht="12" x14ac:dyDescent="0.15">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ht="12" x14ac:dyDescent="0.15">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ht="12" x14ac:dyDescent="0.15">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ht="12" x14ac:dyDescent="0.15">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ht="12" x14ac:dyDescent="0.15">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ht="12" x14ac:dyDescent="0.15">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ht="12" x14ac:dyDescent="0.15">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ht="12" x14ac:dyDescent="0.15">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ht="12" x14ac:dyDescent="0.15">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ht="12" x14ac:dyDescent="0.15">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ht="12" x14ac:dyDescent="0.15">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ht="12" x14ac:dyDescent="0.15">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15">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15">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15">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15">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15">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15">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15">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15">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15">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15">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15">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15">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15">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15">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15">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15">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15">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15">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15">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15">
      <c r="A88" s="203"/>
      <c r="B88" s="286"/>
      <c r="C88" s="286"/>
      <c r="D88" s="286"/>
      <c r="E88" s="286"/>
      <c r="F88" s="286"/>
      <c r="G88" s="286"/>
      <c r="H88" s="286"/>
      <c r="I88" s="286"/>
      <c r="J88" s="286"/>
      <c r="K88" s="286"/>
      <c r="L88" s="287"/>
      <c r="M88" s="286"/>
      <c r="N88" s="286"/>
      <c r="O88" s="286"/>
      <c r="P88" s="286"/>
      <c r="R88" s="276">
        <f t="shared" si="2"/>
        <v>0</v>
      </c>
    </row>
    <row r="89" spans="1:18" x14ac:dyDescent="0.15">
      <c r="A89" s="203"/>
      <c r="B89" s="286"/>
      <c r="C89" s="286"/>
      <c r="D89" s="286"/>
      <c r="E89" s="286"/>
      <c r="F89" s="286"/>
      <c r="G89" s="286"/>
      <c r="H89" s="286"/>
      <c r="I89" s="286"/>
      <c r="J89" s="286"/>
      <c r="K89" s="286"/>
      <c r="L89" s="287"/>
      <c r="M89" s="286"/>
      <c r="N89" s="286"/>
      <c r="O89" s="286"/>
      <c r="P89" s="286"/>
      <c r="R89" s="276">
        <f t="shared" si="2"/>
        <v>0</v>
      </c>
    </row>
    <row r="90" spans="1:18" x14ac:dyDescent="0.15">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15">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15">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15">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15">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15">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ht="12" x14ac:dyDescent="0.15">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ht="12" x14ac:dyDescent="0.15">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ht="12" x14ac:dyDescent="0.15">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ht="12" x14ac:dyDescent="0.15">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ht="12" x14ac:dyDescent="0.15">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15">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15">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ht="12" x14ac:dyDescent="0.15">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15">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ht="12" x14ac:dyDescent="0.15">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15">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ht="12" x14ac:dyDescent="0.15">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ht="12" x14ac:dyDescent="0.15">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15">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15">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15">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15">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ht="12" x14ac:dyDescent="0.15">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15">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15">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15">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15">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15">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15">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ht="12" x14ac:dyDescent="0.15">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15">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15">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15">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15">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15">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15">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15">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15">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15">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15">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15">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15">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15">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15">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15">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ht="12" x14ac:dyDescent="0.15">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15">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ht="12" x14ac:dyDescent="0.15">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15">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15">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ht="12" x14ac:dyDescent="0.15">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ht="12" x14ac:dyDescent="0.15">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15">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ht="12" x14ac:dyDescent="0.15">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15">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15">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15">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15">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15">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15">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ht="12" x14ac:dyDescent="0.15">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15">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15">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15">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15">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15">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ht="12" x14ac:dyDescent="0.15">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ht="12" x14ac:dyDescent="0.15">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ht="12" x14ac:dyDescent="0.15">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15">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ht="12" x14ac:dyDescent="0.15">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ht="12" x14ac:dyDescent="0.15">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15">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15">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15">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15">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15">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15">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15">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15">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15">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ht="12" x14ac:dyDescent="0.15">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ht="12" x14ac:dyDescent="0.15">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ht="12" x14ac:dyDescent="0.15">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15">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15">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15">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15">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15">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15">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ht="12" x14ac:dyDescent="0.15">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ht="12" x14ac:dyDescent="0.15">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15">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15">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15">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15">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15">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15">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15">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15">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15">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15">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15">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15">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15">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15">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15">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15">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15">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15">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15">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15">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15">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15">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15">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15">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15">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15">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15">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15">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15">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15">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15">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15">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15">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15">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15">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15">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15">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15">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15">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15">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15">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15">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15">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15">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15">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15">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15">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15">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15">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15">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15">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15">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15">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15">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15">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15">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15">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15">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15">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15">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15">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15">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15">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15">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15">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15">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15">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15">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15">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15">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15">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15">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15">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15">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15">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15">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15">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15">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15">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15">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15">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15">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15">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15">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15">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15">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15">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15">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15">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15">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15">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15">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15">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15">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15">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15">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15">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15">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15">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15">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15">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15">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15">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15">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15">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15">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15">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15">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15">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15">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15">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15">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15">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15">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15">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15">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15">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15">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15">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15">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15">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15">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15">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15">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15">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15">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15">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15">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15">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15">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15">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15">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15">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15">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15">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15">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15">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15">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15">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15">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15">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15">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15">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15">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15">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15">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15">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15">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15">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15">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15">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15">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15">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15">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15">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15">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15">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15">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15">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15">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15">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15">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15">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15">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15">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15">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15">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15">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15">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15">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15">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15">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15">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15">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15">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15">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15">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15">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15">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15">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15">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15">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15">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15">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15">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15">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15">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15">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15">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15">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15">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15">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15">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15">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15">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15">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15">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15">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15">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15">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15">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15">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15">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15">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15">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15">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15">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15">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15">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15">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15">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15">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15">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15">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15">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15">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15">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15">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15">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15">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15">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15">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15">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15">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15">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15">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15">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15">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15">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15">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15">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15">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15">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15">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15">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15">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15">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15">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15">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15">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15">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15">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15">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15">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15">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15">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15">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15">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15">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15">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15">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15">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15">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15">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15">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15">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15">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15">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15">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15">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15">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15">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15">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15">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15">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15">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15">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15">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15">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15">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15">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15">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15">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15">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15">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15">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15">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15">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15">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15">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15">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15">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15">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15">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15">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15">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15">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15">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15">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15">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15">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15">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15">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15">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15">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15">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15">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15">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15">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15">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15">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15">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15">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15">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15">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15">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15">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15">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15">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15">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15">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15">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15">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15">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15">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15">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15">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15">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15">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15">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15">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15">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15">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15">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15">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15">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15">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15">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15">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15">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15">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15">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15">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15">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15">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15">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15">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15">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15">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15">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15">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15">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15">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15">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15">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15">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15">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15">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15">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15">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15">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15">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15">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15">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15">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15">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15">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15">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15">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15">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15">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15">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15">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15">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15">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15">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15">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15">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15">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15">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15">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15">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15">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15">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15">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15">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15">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15">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15">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15">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15">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15">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15">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15">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15">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15">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15">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15">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15">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15">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15">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15">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15">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15">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15">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15">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15">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15">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15">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15">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15">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15">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15">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15">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15">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15">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15">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15">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15">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15">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15">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15">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15">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15">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15">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15">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15">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15">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15">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15">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15">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15">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15">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15">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15">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15">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15">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15">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15">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15">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15">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15">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15">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15">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15">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15">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15">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15">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15">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15">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15">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15">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15">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15">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15">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15">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15">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15">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15">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15">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15">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15">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15">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15">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15">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15">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15">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15">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15">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15">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15">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15">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15">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15">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15">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15">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15">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15">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15">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15">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15">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15">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15">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15">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15">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15">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15">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15">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15">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15">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15">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15">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15">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15">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15">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15">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15">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15">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15">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15">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15">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15">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15">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15">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15">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15">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15">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15">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15">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15">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15">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15">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15">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15">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15">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15">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15">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15">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15">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15">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15">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15">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15">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15">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15">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15">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15">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15">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15">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15">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15">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15">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15">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15">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15">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15">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15">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15">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15">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15">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15">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15">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15">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15">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15">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15">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15">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15">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15">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15">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15">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15">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15">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15">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15">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15">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15">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15">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15">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15">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15">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15">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15">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15">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15">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15">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15">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15">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15">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15">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15">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15">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15">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15">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15">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15">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15">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15">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15">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15">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15">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15">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15">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15">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15">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15">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15">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15">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15">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15">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15">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15">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15">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15">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15">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15">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15">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15">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15">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15">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15">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15">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15">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15">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15">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15">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15">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15">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15">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15">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15">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15">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15">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15">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15">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15">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15">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15">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15">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15">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15">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15">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15">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15">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15">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15">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15">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15">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15">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15">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15">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15">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15">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15">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15">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15">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15">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15">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15">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15">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15">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15">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15">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15">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15">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15">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15">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15">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15">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15">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15">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15">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15">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15">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15">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15">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15">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15">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15">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15">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15">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15">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15">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15">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15">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15">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15">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15">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15">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15">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15">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15">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15">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15">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15">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15">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15">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15">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15">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15">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15">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15">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15">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15">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15">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15">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15">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15">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15">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15">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15">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15">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15">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15">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15">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15">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15">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15">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15">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15">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15">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15">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15">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15">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15">
      <c r="C788" s="196"/>
      <c r="G788" s="185"/>
      <c r="H788" s="185"/>
    </row>
    <row r="789" spans="1:14" x14ac:dyDescent="0.15">
      <c r="C789" s="196"/>
      <c r="G789" s="185"/>
      <c r="H789" s="185"/>
    </row>
    <row r="790" spans="1:14" x14ac:dyDescent="0.15">
      <c r="G790" s="185"/>
      <c r="H790" s="185"/>
    </row>
    <row r="791" spans="1:14" x14ac:dyDescent="0.15">
      <c r="G791" s="185"/>
      <c r="H791" s="185"/>
    </row>
    <row r="792" spans="1:14" x14ac:dyDescent="0.15">
      <c r="G792" s="185"/>
      <c r="H792" s="185"/>
    </row>
    <row r="793" spans="1:14" x14ac:dyDescent="0.15">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1053</v>
      </c>
      <c r="B1" s="2"/>
      <c r="C1" s="2" t="s">
        <v>335</v>
      </c>
      <c r="D1" s="2" t="s">
        <v>1218</v>
      </c>
      <c r="E1" s="2" t="s">
        <v>1219</v>
      </c>
      <c r="F1" s="2" t="s">
        <v>315</v>
      </c>
      <c r="G1" s="2" t="s">
        <v>1220</v>
      </c>
      <c r="H1" s="2"/>
      <c r="I1" s="2" t="s">
        <v>315</v>
      </c>
      <c r="J1" s="2" t="s">
        <v>1221</v>
      </c>
      <c r="K1" s="2"/>
      <c r="L1" s="2"/>
      <c r="M1" s="2"/>
      <c r="N1" s="2"/>
    </row>
    <row r="2" spans="1:14" x14ac:dyDescent="0.15">
      <c r="A2" t="s">
        <v>1222</v>
      </c>
      <c r="C2" t="s">
        <v>338</v>
      </c>
      <c r="D2" t="s">
        <v>1223</v>
      </c>
      <c r="E2">
        <v>1</v>
      </c>
      <c r="F2" t="s">
        <v>319</v>
      </c>
      <c r="G2" t="s">
        <v>1224</v>
      </c>
      <c r="I2" t="s">
        <v>317</v>
      </c>
      <c r="J2" t="s">
        <v>1225</v>
      </c>
    </row>
    <row r="3" spans="1:14" x14ac:dyDescent="0.15">
      <c r="A3" t="s">
        <v>1059</v>
      </c>
      <c r="C3" t="s">
        <v>340</v>
      </c>
      <c r="D3" t="s">
        <v>1226</v>
      </c>
      <c r="E3">
        <v>1</v>
      </c>
      <c r="F3" t="s">
        <v>319</v>
      </c>
      <c r="G3" t="s">
        <v>1224</v>
      </c>
      <c r="I3" t="s">
        <v>319</v>
      </c>
      <c r="J3" t="s">
        <v>320</v>
      </c>
    </row>
    <row r="4" spans="1:14" x14ac:dyDescent="0.15">
      <c r="A4" t="s">
        <v>1123</v>
      </c>
      <c r="C4" t="s">
        <v>342</v>
      </c>
      <c r="D4" t="s">
        <v>1227</v>
      </c>
      <c r="E4">
        <v>1</v>
      </c>
      <c r="F4" t="s">
        <v>319</v>
      </c>
      <c r="G4" t="s">
        <v>1224</v>
      </c>
      <c r="I4" t="s">
        <v>321</v>
      </c>
      <c r="J4" t="s">
        <v>322</v>
      </c>
    </row>
    <row r="5" spans="1:14" x14ac:dyDescent="0.15">
      <c r="A5" t="s">
        <v>1079</v>
      </c>
      <c r="C5" t="s">
        <v>344</v>
      </c>
      <c r="D5" t="s">
        <v>1228</v>
      </c>
      <c r="E5">
        <v>1</v>
      </c>
      <c r="F5" t="s">
        <v>319</v>
      </c>
      <c r="G5" t="s">
        <v>1224</v>
      </c>
      <c r="I5" t="s">
        <v>323</v>
      </c>
      <c r="J5" t="s">
        <v>324</v>
      </c>
    </row>
    <row r="6" spans="1:14" x14ac:dyDescent="0.15">
      <c r="A6" t="s">
        <v>1229</v>
      </c>
      <c r="C6" t="s">
        <v>346</v>
      </c>
      <c r="D6" t="s">
        <v>1230</v>
      </c>
      <c r="E6">
        <v>1</v>
      </c>
      <c r="F6" t="s">
        <v>319</v>
      </c>
      <c r="G6" t="s">
        <v>1224</v>
      </c>
      <c r="I6" t="s">
        <v>325</v>
      </c>
      <c r="J6" t="s">
        <v>1231</v>
      </c>
    </row>
    <row r="7" spans="1:14" x14ac:dyDescent="0.15">
      <c r="A7" t="s">
        <v>1232</v>
      </c>
      <c r="C7" t="s">
        <v>348</v>
      </c>
      <c r="D7" t="s">
        <v>1233</v>
      </c>
      <c r="E7">
        <v>2</v>
      </c>
      <c r="F7" t="s">
        <v>321</v>
      </c>
      <c r="G7" t="s">
        <v>1234</v>
      </c>
    </row>
    <row r="8" spans="1:14" x14ac:dyDescent="0.15">
      <c r="A8" t="s">
        <v>1087</v>
      </c>
      <c r="C8" t="s">
        <v>350</v>
      </c>
      <c r="D8" t="s">
        <v>1235</v>
      </c>
      <c r="E8">
        <v>3</v>
      </c>
      <c r="F8" t="s">
        <v>321</v>
      </c>
      <c r="G8" t="s">
        <v>1236</v>
      </c>
    </row>
    <row r="9" spans="1:14" x14ac:dyDescent="0.15">
      <c r="A9" t="s">
        <v>1237</v>
      </c>
      <c r="C9" t="s">
        <v>352</v>
      </c>
      <c r="D9" t="s">
        <v>1238</v>
      </c>
      <c r="E9">
        <v>3</v>
      </c>
      <c r="F9" t="s">
        <v>321</v>
      </c>
      <c r="G9" t="s">
        <v>1239</v>
      </c>
    </row>
    <row r="10" spans="1:14" x14ac:dyDescent="0.15">
      <c r="A10" t="s">
        <v>1161</v>
      </c>
      <c r="C10" t="s">
        <v>354</v>
      </c>
      <c r="D10" t="s">
        <v>1240</v>
      </c>
      <c r="E10">
        <v>4</v>
      </c>
      <c r="F10" t="s">
        <v>321</v>
      </c>
      <c r="G10" t="s">
        <v>1241</v>
      </c>
    </row>
    <row r="11" spans="1:14" x14ac:dyDescent="0.15">
      <c r="A11" t="s">
        <v>1163</v>
      </c>
      <c r="C11" t="s">
        <v>356</v>
      </c>
      <c r="D11" t="s">
        <v>1242</v>
      </c>
      <c r="E11">
        <v>4</v>
      </c>
      <c r="F11" t="s">
        <v>317</v>
      </c>
      <c r="G11" t="s">
        <v>1241</v>
      </c>
    </row>
    <row r="12" spans="1:14" x14ac:dyDescent="0.15">
      <c r="A12" t="s">
        <v>1125</v>
      </c>
      <c r="C12" t="s">
        <v>358</v>
      </c>
      <c r="D12" t="s">
        <v>1243</v>
      </c>
      <c r="E12">
        <v>4</v>
      </c>
      <c r="F12" t="s">
        <v>317</v>
      </c>
      <c r="G12" t="s">
        <v>1241</v>
      </c>
    </row>
    <row r="13" spans="1:14" x14ac:dyDescent="0.15">
      <c r="A13" t="s">
        <v>1165</v>
      </c>
      <c r="C13" t="s">
        <v>360</v>
      </c>
      <c r="D13" t="s">
        <v>1244</v>
      </c>
      <c r="E13">
        <v>4</v>
      </c>
      <c r="F13" t="s">
        <v>325</v>
      </c>
      <c r="G13" t="s">
        <v>1241</v>
      </c>
    </row>
    <row r="14" spans="1:14" x14ac:dyDescent="0.15">
      <c r="A14" t="s">
        <v>1061</v>
      </c>
      <c r="C14" t="s">
        <v>362</v>
      </c>
      <c r="D14" t="s">
        <v>1245</v>
      </c>
      <c r="E14">
        <v>4</v>
      </c>
      <c r="F14" t="s">
        <v>321</v>
      </c>
      <c r="G14" t="s">
        <v>1241</v>
      </c>
    </row>
    <row r="15" spans="1:14" x14ac:dyDescent="0.15">
      <c r="A15" t="s">
        <v>1063</v>
      </c>
      <c r="C15" t="s">
        <v>364</v>
      </c>
    </row>
    <row r="16" spans="1:14" x14ac:dyDescent="0.15">
      <c r="A16" t="s">
        <v>1127</v>
      </c>
      <c r="C16" t="s">
        <v>365</v>
      </c>
    </row>
    <row r="17" spans="1:3" x14ac:dyDescent="0.15">
      <c r="A17" t="s">
        <v>1089</v>
      </c>
      <c r="C17" t="s">
        <v>366</v>
      </c>
    </row>
    <row r="18" spans="1:3" x14ac:dyDescent="0.15">
      <c r="A18" t="s">
        <v>1129</v>
      </c>
      <c r="C18" t="s">
        <v>367</v>
      </c>
    </row>
    <row r="19" spans="1:3" x14ac:dyDescent="0.15">
      <c r="A19" t="s">
        <v>1131</v>
      </c>
      <c r="C19" t="s">
        <v>368</v>
      </c>
    </row>
    <row r="20" spans="1:3" x14ac:dyDescent="0.15">
      <c r="A20" t="s">
        <v>1167</v>
      </c>
      <c r="C20" t="s">
        <v>1246</v>
      </c>
    </row>
    <row r="21" spans="1:3" x14ac:dyDescent="0.15">
      <c r="A21" t="s">
        <v>1247</v>
      </c>
      <c r="C21" t="s">
        <v>1248</v>
      </c>
    </row>
    <row r="22" spans="1:3" x14ac:dyDescent="0.15">
      <c r="A22" t="s">
        <v>1249</v>
      </c>
      <c r="C22" t="s">
        <v>1250</v>
      </c>
    </row>
    <row r="23" spans="1:3" x14ac:dyDescent="0.15">
      <c r="A23" t="s">
        <v>1169</v>
      </c>
      <c r="C23" t="s">
        <v>1251</v>
      </c>
    </row>
    <row r="24" spans="1:3" x14ac:dyDescent="0.15">
      <c r="A24" t="s">
        <v>1252</v>
      </c>
      <c r="C24" t="s">
        <v>1253</v>
      </c>
    </row>
    <row r="25" spans="1:3" x14ac:dyDescent="0.15">
      <c r="A25" t="s">
        <v>1171</v>
      </c>
      <c r="C25" t="s">
        <v>1254</v>
      </c>
    </row>
    <row r="26" spans="1:3" x14ac:dyDescent="0.15">
      <c r="A26" t="s">
        <v>1133</v>
      </c>
      <c r="C26" t="s">
        <v>1255</v>
      </c>
    </row>
    <row r="27" spans="1:3" x14ac:dyDescent="0.15">
      <c r="A27" t="s">
        <v>1075</v>
      </c>
      <c r="C27" t="s">
        <v>1256</v>
      </c>
    </row>
    <row r="28" spans="1:3" x14ac:dyDescent="0.15">
      <c r="A28" t="s">
        <v>1093</v>
      </c>
    </row>
    <row r="29" spans="1:3" x14ac:dyDescent="0.15">
      <c r="A29" t="s">
        <v>1095</v>
      </c>
    </row>
    <row r="30" spans="1:3" x14ac:dyDescent="0.15">
      <c r="A30" t="s">
        <v>1173</v>
      </c>
    </row>
    <row r="31" spans="1:3" x14ac:dyDescent="0.15">
      <c r="A31" t="s">
        <v>1135</v>
      </c>
    </row>
    <row r="32" spans="1:3" x14ac:dyDescent="0.15">
      <c r="A32" t="s">
        <v>1175</v>
      </c>
    </row>
    <row r="33" spans="1:1" x14ac:dyDescent="0.15">
      <c r="A33" t="s">
        <v>1099</v>
      </c>
    </row>
    <row r="34" spans="1:1" x14ac:dyDescent="0.15">
      <c r="A34" t="s">
        <v>1177</v>
      </c>
    </row>
    <row r="35" spans="1:1" x14ac:dyDescent="0.15">
      <c r="A35" t="s">
        <v>1197</v>
      </c>
    </row>
    <row r="36" spans="1:1" x14ac:dyDescent="0.15">
      <c r="A36" t="s">
        <v>1101</v>
      </c>
    </row>
    <row r="37" spans="1:1" x14ac:dyDescent="0.15">
      <c r="A37" t="s">
        <v>1179</v>
      </c>
    </row>
    <row r="38" spans="1:1" x14ac:dyDescent="0.15">
      <c r="A38" t="s">
        <v>1257</v>
      </c>
    </row>
    <row r="39" spans="1:1" x14ac:dyDescent="0.15">
      <c r="A39" t="s">
        <v>1181</v>
      </c>
    </row>
    <row r="40" spans="1:1" x14ac:dyDescent="0.15">
      <c r="A40" t="s">
        <v>1215</v>
      </c>
    </row>
    <row r="41" spans="1:1" x14ac:dyDescent="0.15">
      <c r="A41" t="s">
        <v>1077</v>
      </c>
    </row>
    <row r="42" spans="1:1" x14ac:dyDescent="0.15">
      <c r="A42" t="s">
        <v>1139</v>
      </c>
    </row>
    <row r="43" spans="1:1" x14ac:dyDescent="0.15">
      <c r="A43" t="s">
        <v>1258</v>
      </c>
    </row>
    <row r="44" spans="1:1" x14ac:dyDescent="0.15">
      <c r="A44" t="s">
        <v>1259</v>
      </c>
    </row>
    <row r="45" spans="1:1" x14ac:dyDescent="0.15">
      <c r="A45" t="s">
        <v>1260</v>
      </c>
    </row>
    <row r="46" spans="1:1" x14ac:dyDescent="0.15">
      <c r="A46" t="s">
        <v>1183</v>
      </c>
    </row>
    <row r="47" spans="1:1" x14ac:dyDescent="0.15">
      <c r="A47" t="s">
        <v>1103</v>
      </c>
    </row>
    <row r="48" spans="1:1" x14ac:dyDescent="0.15">
      <c r="A48" t="s">
        <v>1143</v>
      </c>
    </row>
    <row r="49" spans="1:1" x14ac:dyDescent="0.15">
      <c r="A49" t="s">
        <v>1141</v>
      </c>
    </row>
    <row r="50" spans="1:1" x14ac:dyDescent="0.15">
      <c r="A50" t="s">
        <v>1217</v>
      </c>
    </row>
    <row r="51" spans="1:1" x14ac:dyDescent="0.15">
      <c r="A51" t="s">
        <v>1185</v>
      </c>
    </row>
    <row r="52" spans="1:1" x14ac:dyDescent="0.15">
      <c r="A52" t="s">
        <v>1105</v>
      </c>
    </row>
    <row r="53" spans="1:1" x14ac:dyDescent="0.15">
      <c r="A53" t="s">
        <v>1261</v>
      </c>
    </row>
    <row r="54" spans="1:1" x14ac:dyDescent="0.15">
      <c r="A54" t="s">
        <v>1187</v>
      </c>
    </row>
    <row r="55" spans="1:1" x14ac:dyDescent="0.15">
      <c r="A55" t="s">
        <v>1262</v>
      </c>
    </row>
    <row r="56" spans="1:1" x14ac:dyDescent="0.15">
      <c r="A56" t="s">
        <v>1109</v>
      </c>
    </row>
    <row r="57" spans="1:1" x14ac:dyDescent="0.15">
      <c r="A57" t="s">
        <v>1263</v>
      </c>
    </row>
    <row r="58" spans="1:1" x14ac:dyDescent="0.15">
      <c r="A58" t="s">
        <v>1213</v>
      </c>
    </row>
    <row r="59" spans="1:1" x14ac:dyDescent="0.15">
      <c r="A59" t="s">
        <v>1264</v>
      </c>
    </row>
    <row r="60" spans="1:1" x14ac:dyDescent="0.15">
      <c r="A60" t="s">
        <v>1189</v>
      </c>
    </row>
    <row r="61" spans="1:1" x14ac:dyDescent="0.15">
      <c r="A61" t="s">
        <v>1265</v>
      </c>
    </row>
    <row r="62" spans="1:1" x14ac:dyDescent="0.15">
      <c r="A62" t="s">
        <v>1191</v>
      </c>
    </row>
    <row r="63" spans="1:1" x14ac:dyDescent="0.15">
      <c r="A63" t="s">
        <v>1266</v>
      </c>
    </row>
    <row r="64" spans="1:1" x14ac:dyDescent="0.15">
      <c r="A64" t="s">
        <v>1111</v>
      </c>
    </row>
    <row r="65" spans="1:1" x14ac:dyDescent="0.15">
      <c r="A65" t="s">
        <v>1193</v>
      </c>
    </row>
    <row r="66" spans="1:1" x14ac:dyDescent="0.15">
      <c r="A66" t="s">
        <v>1145</v>
      </c>
    </row>
    <row r="67" spans="1:1" x14ac:dyDescent="0.15">
      <c r="A67" t="s">
        <v>1267</v>
      </c>
    </row>
    <row r="68" spans="1:1" x14ac:dyDescent="0.15">
      <c r="A68" t="s">
        <v>1195</v>
      </c>
    </row>
    <row r="69" spans="1:1" x14ac:dyDescent="0.15">
      <c r="A69" t="s">
        <v>1268</v>
      </c>
    </row>
    <row r="70" spans="1:1" x14ac:dyDescent="0.15">
      <c r="A70" t="s">
        <v>1269</v>
      </c>
    </row>
    <row r="71" spans="1:1" x14ac:dyDescent="0.15">
      <c r="A71" t="s">
        <v>1071</v>
      </c>
    </row>
    <row r="72" spans="1:1" x14ac:dyDescent="0.15">
      <c r="A72" t="s">
        <v>1113</v>
      </c>
    </row>
    <row r="73" spans="1:1" x14ac:dyDescent="0.15">
      <c r="A73" t="s">
        <v>1270</v>
      </c>
    </row>
    <row r="74" spans="1:1" x14ac:dyDescent="0.15">
      <c r="A74" t="s">
        <v>1115</v>
      </c>
    </row>
    <row r="75" spans="1:1" x14ac:dyDescent="0.15">
      <c r="A75" t="s">
        <v>1117</v>
      </c>
    </row>
    <row r="76" spans="1:1" x14ac:dyDescent="0.15">
      <c r="A76" t="s">
        <v>1147</v>
      </c>
    </row>
    <row r="77" spans="1:1" x14ac:dyDescent="0.15">
      <c r="A77" t="s">
        <v>1149</v>
      </c>
    </row>
    <row r="78" spans="1:1" x14ac:dyDescent="0.15">
      <c r="A78" t="s">
        <v>1271</v>
      </c>
    </row>
    <row r="79" spans="1:1" x14ac:dyDescent="0.15">
      <c r="A79" t="s">
        <v>1272</v>
      </c>
    </row>
    <row r="80" spans="1:1" x14ac:dyDescent="0.15">
      <c r="A80" t="s">
        <v>1151</v>
      </c>
    </row>
    <row r="81" spans="1:1" x14ac:dyDescent="0.15">
      <c r="A81" t="s">
        <v>1153</v>
      </c>
    </row>
    <row r="82" spans="1:1" x14ac:dyDescent="0.15">
      <c r="A82" t="s">
        <v>1211</v>
      </c>
    </row>
    <row r="83" spans="1:1" x14ac:dyDescent="0.15">
      <c r="A83" t="s">
        <v>1273</v>
      </c>
    </row>
    <row r="84" spans="1:1" x14ac:dyDescent="0.15">
      <c r="A84" t="s">
        <v>1199</v>
      </c>
    </row>
    <row r="85" spans="1:1" x14ac:dyDescent="0.15">
      <c r="A85" t="s">
        <v>1073</v>
      </c>
    </row>
    <row r="86" spans="1:1" x14ac:dyDescent="0.15">
      <c r="A86" t="s">
        <v>1083</v>
      </c>
    </row>
    <row r="87" spans="1:1" x14ac:dyDescent="0.15">
      <c r="A87" t="s">
        <v>1201</v>
      </c>
    </row>
    <row r="88" spans="1:1" x14ac:dyDescent="0.15">
      <c r="A88" t="s">
        <v>1155</v>
      </c>
    </row>
    <row r="89" spans="1:1" x14ac:dyDescent="0.15">
      <c r="A89" t="s">
        <v>1107</v>
      </c>
    </row>
    <row r="90" spans="1:1" x14ac:dyDescent="0.15">
      <c r="A90" t="s">
        <v>1119</v>
      </c>
    </row>
    <row r="91" spans="1:1" x14ac:dyDescent="0.15">
      <c r="A91" t="s">
        <v>1157</v>
      </c>
    </row>
    <row r="92" spans="1:1" x14ac:dyDescent="0.15">
      <c r="A92" t="s">
        <v>1203</v>
      </c>
    </row>
    <row r="93" spans="1:1" x14ac:dyDescent="0.15">
      <c r="A93" t="s">
        <v>1274</v>
      </c>
    </row>
    <row r="94" spans="1:1" x14ac:dyDescent="0.15">
      <c r="A94" t="s">
        <v>1205</v>
      </c>
    </row>
    <row r="95" spans="1:1" x14ac:dyDescent="0.15">
      <c r="A95" t="s">
        <v>1121</v>
      </c>
    </row>
    <row r="96" spans="1:1" x14ac:dyDescent="0.15">
      <c r="A96" t="s">
        <v>1207</v>
      </c>
    </row>
    <row r="97" spans="1:1" x14ac:dyDescent="0.15">
      <c r="A97" t="s">
        <v>1065</v>
      </c>
    </row>
    <row r="98" spans="1:1" x14ac:dyDescent="0.1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68" t="str">
        <f>Spolu!C3&amp;", "&amp;Spolu!C6</f>
        <v>Slovenský bowlingový zväz, Dunajská 12, Košice , 040 11</v>
      </c>
      <c r="B1" s="368"/>
      <c r="C1" s="368"/>
      <c r="N1" s="137" t="str">
        <f>O1&amp;" - "&amp;P1</f>
        <v>a - príspevok uznaným športom</v>
      </c>
      <c r="O1" s="137" t="s">
        <v>338</v>
      </c>
      <c r="P1" s="137" t="s">
        <v>339</v>
      </c>
    </row>
    <row r="2" spans="1:16" x14ac:dyDescent="0.15">
      <c r="N2" s="137" t="str">
        <f t="shared" ref="N2:N18" si="0">O2&amp;" - "&amp;P2</f>
        <v>b - príspevok Slovenskému olympijskému a športovému výboru</v>
      </c>
      <c r="O2" s="137" t="s">
        <v>340</v>
      </c>
      <c r="P2" s="137" t="s">
        <v>341</v>
      </c>
    </row>
    <row r="3" spans="1:16" x14ac:dyDescent="0.15">
      <c r="E3" s="369" t="s">
        <v>1275</v>
      </c>
      <c r="F3" s="370"/>
      <c r="N3" s="137" t="str">
        <f t="shared" si="0"/>
        <v>c - príspevok Slovenskému paralympijskému výboru</v>
      </c>
      <c r="O3" s="137" t="s">
        <v>342</v>
      </c>
      <c r="P3" s="137" t="s">
        <v>343</v>
      </c>
    </row>
    <row r="4" spans="1:16" ht="45.75" customHeight="1" x14ac:dyDescent="0.15">
      <c r="E4" s="370"/>
      <c r="F4" s="370"/>
      <c r="N4" s="137" t="str">
        <f t="shared" si="0"/>
        <v>d - príspevok športovcom top tímu</v>
      </c>
      <c r="O4" s="137" t="s">
        <v>344</v>
      </c>
      <c r="P4" s="137" t="s">
        <v>345</v>
      </c>
    </row>
    <row r="5" spans="1:16" ht="30.75" customHeight="1" x14ac:dyDescent="0.15">
      <c r="C5" s="138" t="s">
        <v>1276</v>
      </c>
      <c r="N5" s="137" t="str">
        <f t="shared" si="0"/>
        <v>e - rozvoj športov, ktoré nie sú uznanými podľa zákona č. 440/2015 Z. z.</v>
      </c>
      <c r="O5" s="137" t="s">
        <v>346</v>
      </c>
      <c r="P5" s="137" t="s">
        <v>351</v>
      </c>
    </row>
    <row r="6" spans="1:16" ht="34" x14ac:dyDescent="0.15">
      <c r="C6" s="138" t="s">
        <v>1277</v>
      </c>
      <c r="E6" s="140" t="s">
        <v>1278</v>
      </c>
      <c r="F6" s="149"/>
      <c r="N6" s="137" t="str">
        <f t="shared" si="0"/>
        <v>f - organizovanie významných a tradičných športových podujatí na území SR v roku 2020</v>
      </c>
      <c r="O6" s="137" t="s">
        <v>348</v>
      </c>
      <c r="P6" s="137" t="s">
        <v>1279</v>
      </c>
    </row>
    <row r="7" spans="1:16" ht="17" x14ac:dyDescent="0.15">
      <c r="C7" s="138" t="s">
        <v>1280</v>
      </c>
      <c r="E7" s="140" t="s">
        <v>1281</v>
      </c>
      <c r="F7" s="150"/>
      <c r="N7" s="137" t="str">
        <f t="shared" si="0"/>
        <v>g - projekty školského, univerzitného športu a športu pre všetkých</v>
      </c>
      <c r="O7" s="137" t="s">
        <v>350</v>
      </c>
      <c r="P7" s="137" t="s">
        <v>1282</v>
      </c>
    </row>
    <row r="8" spans="1:16" ht="17" x14ac:dyDescent="0.15">
      <c r="C8" s="138" t="s">
        <v>1283</v>
      </c>
      <c r="E8" s="140" t="s">
        <v>1284</v>
      </c>
      <c r="F8" s="151"/>
      <c r="N8" s="137" t="str">
        <f t="shared" si="0"/>
        <v>h - podpora a rozvoj turistických a cykloturistických trás</v>
      </c>
      <c r="O8" s="137" t="s">
        <v>352</v>
      </c>
      <c r="P8" s="137" t="s">
        <v>353</v>
      </c>
    </row>
    <row r="9" spans="1:16" x14ac:dyDescent="0.1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15">
      <c r="N10" s="137" t="str">
        <f t="shared" si="0"/>
        <v>j - projekty pre popularizáciu pohybových aktivít detí, mládeže a seniorov</v>
      </c>
      <c r="O10" s="137" t="s">
        <v>356</v>
      </c>
      <c r="P10" s="137" t="s">
        <v>1287</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71" t="s">
        <v>1288</v>
      </c>
      <c r="B12" s="371"/>
      <c r="C12" s="371"/>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1289</v>
      </c>
    </row>
    <row r="14" spans="1:16" ht="45" customHeight="1" x14ac:dyDescent="0.1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1290</v>
      </c>
    </row>
    <row r="15" spans="1:16" ht="32.25" customHeight="1" thickBot="1" x14ac:dyDescent="0.2">
      <c r="A15" s="139" t="s">
        <v>1291</v>
      </c>
      <c r="B15" s="373" t="s">
        <v>1292</v>
      </c>
      <c r="C15" s="374"/>
      <c r="N15" s="137" t="str">
        <f t="shared" si="0"/>
        <v>o - účasť na významnej súťaži podľa § 3 písm. h) druhého až štvrtého bodu Zákona o športe vrátane prípravy na túto súťaž</v>
      </c>
      <c r="O15" s="137" t="s">
        <v>365</v>
      </c>
      <c r="P15" s="137" t="s">
        <v>1293</v>
      </c>
    </row>
    <row r="16" spans="1:16" x14ac:dyDescent="0.1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15">
      <c r="A17" s="139" t="s">
        <v>1297</v>
      </c>
      <c r="B17" s="254" t="s">
        <v>1298</v>
      </c>
      <c r="C17" s="194"/>
      <c r="E17" s="147"/>
      <c r="F17" s="283"/>
      <c r="N17" s="137" t="str">
        <f t="shared" si="0"/>
        <v xml:space="preserve">q - </v>
      </c>
      <c r="O17" s="137" t="s">
        <v>367</v>
      </c>
    </row>
    <row r="18" spans="1:16" x14ac:dyDescent="0.15">
      <c r="B18" s="193" t="s">
        <v>1299</v>
      </c>
      <c r="C18" s="142" t="str">
        <f>Spolu!C4</f>
        <v>36128147</v>
      </c>
      <c r="E18" s="147" t="s">
        <v>1300</v>
      </c>
      <c r="F18" s="283">
        <v>421947749446</v>
      </c>
      <c r="N18" s="137" t="str">
        <f t="shared" si="0"/>
        <v xml:space="preserve">r - </v>
      </c>
      <c r="O18" s="137" t="s">
        <v>368</v>
      </c>
    </row>
    <row r="19" spans="1:16" x14ac:dyDescent="0.15">
      <c r="E19" s="147" t="s">
        <v>1301</v>
      </c>
      <c r="F19" s="283">
        <v>421947749756</v>
      </c>
    </row>
    <row r="20" spans="1:16" ht="17" thickBot="1" x14ac:dyDescent="0.2">
      <c r="A20" s="139" t="s">
        <v>396</v>
      </c>
      <c r="B20" s="143">
        <f>F6</f>
        <v>0</v>
      </c>
      <c r="E20" s="208"/>
      <c r="F20" s="284"/>
    </row>
    <row r="21" spans="1:16" ht="189" customHeight="1" x14ac:dyDescent="0.15">
      <c r="B21" s="211"/>
      <c r="C21" s="144"/>
    </row>
    <row r="22" spans="1:16" ht="39.75" customHeight="1" x14ac:dyDescent="0.15">
      <c r="B22" s="367" t="s">
        <v>1302</v>
      </c>
      <c r="C22" s="367"/>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1303</v>
      </c>
    </row>
    <row r="29" spans="1:16" x14ac:dyDescent="0.15">
      <c r="N29" s="137" t="s">
        <v>1304</v>
      </c>
    </row>
    <row r="30" spans="1:16" x14ac:dyDescent="0.1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abSelected="1"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68" t="str">
        <f>Spolu!C3&amp;", "&amp;Spolu!C6</f>
        <v>Slovenský bowlingový zväz, Dunajská 12, Košice , 040 11</v>
      </c>
      <c r="B1" s="368"/>
      <c r="C1" s="368"/>
      <c r="N1" s="137" t="str">
        <f>O1&amp;" - "&amp;P1</f>
        <v>a - príspevok uznaným športom</v>
      </c>
      <c r="O1" s="137" t="s">
        <v>338</v>
      </c>
      <c r="P1" s="137" t="str">
        <f>Spolu!B17</f>
        <v>príspevok uznaným športom</v>
      </c>
    </row>
    <row r="2" spans="1:16" x14ac:dyDescent="0.15">
      <c r="N2" s="137" t="str">
        <f t="shared" ref="N2:N19" si="0">O2&amp;" - "&amp;P2</f>
        <v>b - príspevok Slovenskému olympijskému a športovému výboru</v>
      </c>
      <c r="O2" s="137" t="s">
        <v>340</v>
      </c>
      <c r="P2" s="137" t="str">
        <f>Spolu!B18</f>
        <v>príspevok Slovenskému olympijskému a športovému výboru</v>
      </c>
    </row>
    <row r="3" spans="1:16" x14ac:dyDescent="0.15">
      <c r="E3" s="369" t="s">
        <v>1275</v>
      </c>
      <c r="F3" s="370"/>
      <c r="N3" s="137" t="str">
        <f t="shared" si="0"/>
        <v>c - príspevok Slovenskému paralympijskému výboru</v>
      </c>
      <c r="O3" s="137" t="s">
        <v>342</v>
      </c>
      <c r="P3" s="137" t="str">
        <f>Spolu!B19</f>
        <v>príspevok Slovenskému paralympijskému výboru</v>
      </c>
    </row>
    <row r="4" spans="1:16" ht="45.75" customHeight="1" x14ac:dyDescent="0.15">
      <c r="E4" s="370"/>
      <c r="F4" s="370"/>
      <c r="N4" s="137" t="str">
        <f t="shared" si="0"/>
        <v>d - príspevok športovcom top tímu</v>
      </c>
      <c r="O4" s="137" t="s">
        <v>344</v>
      </c>
      <c r="P4" s="137" t="str">
        <f>Spolu!B20</f>
        <v>príspevok športovcom top tímu</v>
      </c>
    </row>
    <row r="5" spans="1:16" ht="30.75" customHeight="1" x14ac:dyDescent="0.1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4" x14ac:dyDescent="0.15">
      <c r="C6" s="138" t="s">
        <v>1277</v>
      </c>
      <c r="E6" s="140" t="s">
        <v>1278</v>
      </c>
      <c r="F6" s="149"/>
      <c r="N6" s="137" t="str">
        <f t="shared" si="0"/>
        <v>f - plnenie úloh verejného záujmu v športe</v>
      </c>
      <c r="O6" s="137" t="s">
        <v>348</v>
      </c>
      <c r="P6" s="137" t="str">
        <f>Spolu!B22</f>
        <v>plnenie úloh verejného záujmu v športe</v>
      </c>
    </row>
    <row r="7" spans="1:16" ht="17" x14ac:dyDescent="0.1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ht="17" x14ac:dyDescent="0.1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1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1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71" t="s">
        <v>1307</v>
      </c>
      <c r="B12" s="371"/>
      <c r="C12" s="371"/>
      <c r="D12" s="138"/>
      <c r="E12" s="138"/>
      <c r="F12" s="195" t="s">
        <v>1308</v>
      </c>
      <c r="G12" s="138"/>
      <c r="N12" s="137" t="str">
        <f t="shared" si="0"/>
        <v>l - podpora zdravotne postihnutých športovcov</v>
      </c>
      <c r="O12" s="137" t="s">
        <v>360</v>
      </c>
      <c r="P12" s="137" t="str">
        <f>Spolu!B28</f>
        <v>podpora zdravotne postihnutých športovcov</v>
      </c>
    </row>
    <row r="13" spans="1:16" ht="55.5" customHeight="1" x14ac:dyDescent="0.1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1399</v>
      </c>
      <c r="N13" s="137" t="str">
        <f t="shared" si="0"/>
        <v>m - organizácia tradičných športových podujatí</v>
      </c>
      <c r="O13" s="137" t="s">
        <v>362</v>
      </c>
      <c r="P13" s="137" t="str">
        <f>Spolu!B29</f>
        <v>organizácia tradičných športových podujatí</v>
      </c>
    </row>
    <row r="14" spans="1:16" ht="34.5" customHeight="1" x14ac:dyDescent="0.15">
      <c r="A14" s="139" t="s">
        <v>1291</v>
      </c>
      <c r="B14" s="373" t="s">
        <v>1309</v>
      </c>
      <c r="C14" s="374"/>
      <c r="F14" s="312"/>
      <c r="N14" s="137" t="str">
        <f t="shared" si="0"/>
        <v xml:space="preserve">n - </v>
      </c>
      <c r="O14" s="137" t="s">
        <v>364</v>
      </c>
    </row>
    <row r="15" spans="1:16" ht="34.5" customHeight="1" x14ac:dyDescent="0.15">
      <c r="A15" s="139" t="s">
        <v>1310</v>
      </c>
      <c r="B15" s="373"/>
      <c r="C15" s="374"/>
      <c r="F15" s="376"/>
      <c r="N15" s="137" t="str">
        <f t="shared" si="0"/>
        <v xml:space="preserve">o - </v>
      </c>
      <c r="O15" s="137" t="s">
        <v>365</v>
      </c>
    </row>
    <row r="16" spans="1:16" x14ac:dyDescent="0.15">
      <c r="A16" s="139" t="s">
        <v>1294</v>
      </c>
      <c r="B16" s="142">
        <f>F8</f>
        <v>0</v>
      </c>
      <c r="C16" s="137"/>
      <c r="F16" s="376"/>
      <c r="N16" s="137" t="str">
        <f t="shared" si="0"/>
        <v xml:space="preserve">p - </v>
      </c>
      <c r="O16" s="137" t="s">
        <v>366</v>
      </c>
    </row>
    <row r="17" spans="1:16" ht="32.25" customHeight="1" x14ac:dyDescent="0.15">
      <c r="A17" s="139" t="s">
        <v>1297</v>
      </c>
      <c r="B17" s="142">
        <f>F9</f>
        <v>0</v>
      </c>
      <c r="C17" s="137"/>
      <c r="F17" s="376"/>
      <c r="N17" s="137" t="str">
        <f t="shared" si="0"/>
        <v xml:space="preserve">q - </v>
      </c>
      <c r="O17" s="137" t="s">
        <v>367</v>
      </c>
    </row>
    <row r="18" spans="1:16" ht="17" thickBot="1" x14ac:dyDescent="0.2">
      <c r="B18" s="193" t="s">
        <v>1311</v>
      </c>
      <c r="C18" s="194">
        <v>31</v>
      </c>
      <c r="N18" s="137" t="str">
        <f t="shared" si="0"/>
        <v xml:space="preserve">r - </v>
      </c>
      <c r="O18" s="137" t="s">
        <v>368</v>
      </c>
    </row>
    <row r="19" spans="1:16" x14ac:dyDescent="0.15">
      <c r="B19" s="193" t="s">
        <v>1299</v>
      </c>
      <c r="C19" s="142" t="str">
        <f>Spolu!C4</f>
        <v>36128147</v>
      </c>
      <c r="F19" s="145" t="s">
        <v>1295</v>
      </c>
      <c r="G19" s="207"/>
      <c r="H19" s="146"/>
      <c r="N19" s="137" t="str">
        <f t="shared" si="0"/>
        <v xml:space="preserve"> - </v>
      </c>
    </row>
    <row r="20" spans="1:16" x14ac:dyDescent="0.15">
      <c r="A20" s="139" t="s">
        <v>396</v>
      </c>
      <c r="B20" s="143">
        <f>F6</f>
        <v>0</v>
      </c>
      <c r="C20" s="137"/>
      <c r="F20" s="147"/>
      <c r="G20" s="285"/>
      <c r="H20" s="148"/>
    </row>
    <row r="21" spans="1:16" x14ac:dyDescent="0.15">
      <c r="B21" s="137"/>
      <c r="C21" s="137"/>
      <c r="F21" s="147" t="s">
        <v>1300</v>
      </c>
      <c r="G21" s="285">
        <v>421947749446</v>
      </c>
      <c r="H21" s="148"/>
      <c r="N21" s="137" t="str">
        <f>O21&amp;" - "&amp;P21</f>
        <v>026 01 - Šport pre všetkých, školský a univerzitný šport</v>
      </c>
      <c r="O21" s="137" t="s">
        <v>317</v>
      </c>
      <c r="P21" s="137" t="s">
        <v>318</v>
      </c>
    </row>
    <row r="22" spans="1:16" x14ac:dyDescent="0.15">
      <c r="A22" s="137"/>
      <c r="B22" s="137"/>
      <c r="F22" s="147" t="s">
        <v>1301</v>
      </c>
      <c r="G22" s="285">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75" t="s">
        <v>1302</v>
      </c>
      <c r="C24" s="375"/>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1312</v>
      </c>
    </row>
    <row r="28" spans="1:16" x14ac:dyDescent="0.15">
      <c r="N28" s="137" t="s">
        <v>1313</v>
      </c>
    </row>
    <row r="29" spans="1:16" x14ac:dyDescent="0.1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scale="9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1315</v>
      </c>
    </row>
    <row r="2" spans="1:2" ht="30" customHeight="1" x14ac:dyDescent="0.15">
      <c r="A2" s="377" t="s">
        <v>1316</v>
      </c>
      <c r="B2" s="377"/>
    </row>
    <row r="3" spans="1:2" x14ac:dyDescent="0.15">
      <c r="A3" s="61" t="s">
        <v>1317</v>
      </c>
      <c r="B3" s="61" t="s">
        <v>1318</v>
      </c>
    </row>
    <row r="4" spans="1:2" x14ac:dyDescent="0.15">
      <c r="A4" s="62" t="s">
        <v>1319</v>
      </c>
      <c r="B4" s="62" t="s">
        <v>1320</v>
      </c>
    </row>
    <row r="5" spans="1:2" x14ac:dyDescent="0.15">
      <c r="A5" s="62" t="s">
        <v>1321</v>
      </c>
      <c r="B5" s="62" t="s">
        <v>1322</v>
      </c>
    </row>
    <row r="6" spans="1:2" x14ac:dyDescent="0.15">
      <c r="A6" s="62" t="s">
        <v>1323</v>
      </c>
      <c r="B6" s="62" t="s">
        <v>1324</v>
      </c>
    </row>
    <row r="7" spans="1:2" x14ac:dyDescent="0.15">
      <c r="A7" s="62" t="s">
        <v>1325</v>
      </c>
      <c r="B7" s="62" t="s">
        <v>1326</v>
      </c>
    </row>
    <row r="8" spans="1:2" x14ac:dyDescent="0.15">
      <c r="A8" s="62" t="s">
        <v>1327</v>
      </c>
      <c r="B8" s="62" t="s">
        <v>1328</v>
      </c>
    </row>
    <row r="9" spans="1:2" x14ac:dyDescent="0.15">
      <c r="A9" s="62" t="s">
        <v>1329</v>
      </c>
      <c r="B9" s="62" t="s">
        <v>1330</v>
      </c>
    </row>
    <row r="10" spans="1:2" x14ac:dyDescent="0.15">
      <c r="A10" s="62" t="s">
        <v>1331</v>
      </c>
      <c r="B10" s="62" t="s">
        <v>1332</v>
      </c>
    </row>
    <row r="11" spans="1:2" x14ac:dyDescent="0.15">
      <c r="A11" s="62" t="s">
        <v>1333</v>
      </c>
      <c r="B11" s="62" t="s">
        <v>1334</v>
      </c>
    </row>
    <row r="12" spans="1:2" x14ac:dyDescent="0.15">
      <c r="A12" s="62" t="s">
        <v>1335</v>
      </c>
      <c r="B12" s="62" t="s">
        <v>1336</v>
      </c>
    </row>
    <row r="13" spans="1:2" x14ac:dyDescent="0.15">
      <c r="A13" s="62" t="s">
        <v>1337</v>
      </c>
      <c r="B13" s="62" t="s">
        <v>1338</v>
      </c>
    </row>
    <row r="14" spans="1:2" x14ac:dyDescent="0.15">
      <c r="A14" s="62" t="s">
        <v>1339</v>
      </c>
      <c r="B14" s="62" t="s">
        <v>1340</v>
      </c>
    </row>
    <row r="15" spans="1:2" x14ac:dyDescent="0.15">
      <c r="A15" s="62" t="s">
        <v>1341</v>
      </c>
      <c r="B15" s="62" t="s">
        <v>1342</v>
      </c>
    </row>
    <row r="16" spans="1:2" x14ac:dyDescent="0.15">
      <c r="A16" s="62" t="s">
        <v>1343</v>
      </c>
      <c r="B16" s="62" t="s">
        <v>1344</v>
      </c>
    </row>
    <row r="17" spans="1:2" x14ac:dyDescent="0.15">
      <c r="A17" s="62" t="s">
        <v>1345</v>
      </c>
      <c r="B17" s="62" t="s">
        <v>1346</v>
      </c>
    </row>
    <row r="18" spans="1:2" x14ac:dyDescent="0.15">
      <c r="A18" s="62" t="s">
        <v>1347</v>
      </c>
      <c r="B18" s="62" t="s">
        <v>1348</v>
      </c>
    </row>
    <row r="19" spans="1:2" x14ac:dyDescent="0.15">
      <c r="A19" s="62" t="s">
        <v>1349</v>
      </c>
      <c r="B19" s="62" t="s">
        <v>1350</v>
      </c>
    </row>
    <row r="20" spans="1:2" x14ac:dyDescent="0.15">
      <c r="A20" s="62" t="s">
        <v>1351</v>
      </c>
      <c r="B20" s="62" t="s">
        <v>1352</v>
      </c>
    </row>
    <row r="21" spans="1:2" x14ac:dyDescent="0.15">
      <c r="A21" s="62" t="s">
        <v>1353</v>
      </c>
      <c r="B21" s="62" t="s">
        <v>1354</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Slovensky Bowlingovy Zvaz</cp:lastModifiedBy>
  <cp:revision/>
  <cp:lastPrinted>2026-04-13T14:28:46Z</cp:lastPrinted>
  <dcterms:created xsi:type="dcterms:W3CDTF">2017-02-20T06:20:12Z</dcterms:created>
  <dcterms:modified xsi:type="dcterms:W3CDTF">2026-04-13T14:28:59Z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