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ATACH\01 Zväzy a šport\JIU JITSU\2025\Vyúčtovanie MCRaŠ PUŠ 2025\"/>
    </mc:Choice>
  </mc:AlternateContent>
  <xr:revisionPtr revIDLastSave="0" documentId="13_ncr:1_{5C41DAD3-F1B9-4DD5-A2A6-1B78B88C9F2A}" xr6:coauthVersionLast="47" xr6:coauthVersionMax="47" xr10:uidLastSave="{00000000-0000-0000-0000-000000000000}"/>
  <bookViews>
    <workbookView xWindow="5040" yWindow="10950" windowWidth="18555" windowHeight="1929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L23" i="1"/>
  <c r="N23" i="1"/>
  <c r="L24" i="1"/>
  <c r="N24" i="1"/>
  <c r="L25" i="1"/>
  <c r="N25" i="1"/>
  <c r="L26" i="1"/>
  <c r="L27" i="1"/>
  <c r="L28" i="1"/>
  <c r="L29" i="1"/>
  <c r="L30" i="1"/>
  <c r="M30" i="1"/>
  <c r="L31" i="1"/>
  <c r="L32" i="1"/>
  <c r="N32" i="1"/>
  <c r="L33" i="1"/>
  <c r="L34" i="1"/>
  <c r="N34" i="1"/>
  <c r="L35" i="1"/>
  <c r="L36" i="1"/>
  <c r="L37" i="1"/>
  <c r="L38" i="1"/>
  <c r="L39" i="1"/>
  <c r="L40" i="1"/>
  <c r="L41" i="1"/>
  <c r="L42" i="1"/>
  <c r="N42" i="1"/>
  <c r="L43" i="1"/>
  <c r="L44" i="1"/>
  <c r="M44" i="1"/>
  <c r="L45" i="1"/>
  <c r="L46" i="1"/>
  <c r="L47" i="1"/>
  <c r="L48" i="1"/>
  <c r="N48" i="1"/>
  <c r="L49" i="1"/>
  <c r="L50" i="1"/>
  <c r="L51" i="1"/>
  <c r="L52" i="1"/>
  <c r="N52" i="1"/>
  <c r="L53" i="1"/>
  <c r="L54" i="1"/>
  <c r="N54" i="1"/>
  <c r="L55" i="1"/>
  <c r="L56" i="1"/>
  <c r="N56" i="1"/>
  <c r="L57" i="1"/>
  <c r="L58" i="1"/>
  <c r="L59" i="1"/>
  <c r="L60" i="1"/>
  <c r="L61" i="1"/>
  <c r="N61" i="1"/>
  <c r="L62" i="1"/>
  <c r="N62" i="1"/>
  <c r="L63" i="1"/>
  <c r="L64" i="1"/>
  <c r="N64" i="1"/>
  <c r="L65" i="1"/>
  <c r="L66" i="1"/>
  <c r="L67" i="1"/>
  <c r="L68" i="1"/>
  <c r="L69" i="1"/>
  <c r="L70" i="1"/>
  <c r="M70" i="1"/>
  <c r="L71" i="1"/>
  <c r="M71" i="1"/>
  <c r="L72" i="1"/>
  <c r="N72" i="1"/>
  <c r="L73" i="1"/>
  <c r="L74" i="1"/>
  <c r="L75" i="1"/>
  <c r="L76" i="1"/>
  <c r="L77" i="1"/>
  <c r="M77" i="1"/>
  <c r="L78" i="1"/>
  <c r="N78" i="1"/>
  <c r="L79" i="1"/>
  <c r="L80" i="1"/>
  <c r="L81" i="1"/>
  <c r="N81" i="1"/>
  <c r="L82" i="1"/>
  <c r="N82" i="1"/>
  <c r="L83" i="1"/>
  <c r="L84" i="1"/>
  <c r="N84" i="1"/>
  <c r="L85" i="1"/>
  <c r="N85" i="1"/>
  <c r="L86" i="1"/>
  <c r="L87" i="1"/>
  <c r="L88" i="1"/>
  <c r="L89" i="1"/>
  <c r="L90" i="1"/>
  <c r="L91" i="1"/>
  <c r="L92" i="1"/>
  <c r="N92" i="1"/>
  <c r="L93" i="1"/>
  <c r="N93" i="1"/>
  <c r="L94" i="1"/>
  <c r="N94" i="1"/>
  <c r="L95" i="1"/>
  <c r="N95" i="1"/>
  <c r="L96" i="1"/>
  <c r="L97" i="1"/>
  <c r="L98" i="1"/>
  <c r="L99" i="1"/>
  <c r="N99" i="1"/>
  <c r="L100" i="1"/>
  <c r="N100" i="1"/>
  <c r="L101" i="1"/>
  <c r="L102" i="1"/>
  <c r="L103" i="1"/>
  <c r="L104" i="1"/>
  <c r="N104" i="1"/>
  <c r="L105" i="1"/>
  <c r="N105" i="1"/>
  <c r="L106" i="1"/>
  <c r="N106" i="1"/>
  <c r="L107" i="1"/>
  <c r="N107" i="1"/>
  <c r="L108" i="1"/>
  <c r="L109" i="1"/>
  <c r="L110" i="1"/>
  <c r="L111" i="1"/>
  <c r="L112" i="1"/>
  <c r="L113" i="1"/>
  <c r="N113" i="1"/>
  <c r="L114" i="1"/>
  <c r="L115" i="1"/>
  <c r="L116" i="1"/>
  <c r="L117" i="1"/>
  <c r="L118" i="1"/>
  <c r="L119" i="1"/>
  <c r="N119" i="1"/>
  <c r="L120" i="1"/>
  <c r="N120" i="1"/>
  <c r="L121" i="1"/>
  <c r="L122" i="1"/>
  <c r="L123" i="1"/>
  <c r="L124" i="1"/>
  <c r="N124" i="1"/>
  <c r="L125" i="1"/>
  <c r="N125" i="1"/>
  <c r="L126" i="1"/>
  <c r="N126" i="1"/>
  <c r="L127" i="1"/>
  <c r="N127" i="1"/>
  <c r="L128" i="1"/>
  <c r="L129" i="1"/>
  <c r="L130" i="1"/>
  <c r="L131" i="1"/>
  <c r="L132" i="1"/>
  <c r="L133" i="1"/>
  <c r="N133" i="1"/>
  <c r="L134" i="1"/>
  <c r="L135" i="1"/>
  <c r="L136" i="1"/>
  <c r="L137" i="1"/>
  <c r="L138" i="1"/>
  <c r="L139" i="1"/>
  <c r="N139" i="1"/>
  <c r="L140" i="1"/>
  <c r="N140" i="1"/>
  <c r="L141" i="1"/>
  <c r="L142" i="1"/>
  <c r="L143" i="1"/>
  <c r="L144" i="1"/>
  <c r="N144" i="1"/>
  <c r="L145" i="1"/>
  <c r="N145" i="1"/>
  <c r="L146" i="1"/>
  <c r="N146" i="1"/>
  <c r="L147" i="1"/>
  <c r="N147" i="1"/>
  <c r="L148" i="1"/>
  <c r="L149" i="1"/>
  <c r="L150" i="1"/>
  <c r="L151" i="1"/>
  <c r="L152" i="1"/>
  <c r="L153" i="1"/>
  <c r="N153" i="1"/>
  <c r="L154" i="1"/>
  <c r="L155" i="1"/>
  <c r="L156" i="1"/>
  <c r="L157" i="1"/>
  <c r="L158" i="1"/>
  <c r="L159" i="1"/>
  <c r="N159" i="1"/>
  <c r="L160" i="1"/>
  <c r="N160" i="1"/>
  <c r="L161" i="1"/>
  <c r="L162" i="1"/>
  <c r="L163" i="1"/>
  <c r="L164" i="1"/>
  <c r="N164" i="1"/>
  <c r="L165" i="1"/>
  <c r="N165" i="1"/>
  <c r="L166" i="1"/>
  <c r="N166" i="1"/>
  <c r="L167" i="1"/>
  <c r="N167" i="1"/>
  <c r="L168" i="1"/>
  <c r="L169" i="1"/>
  <c r="L170" i="1"/>
  <c r="L171" i="1"/>
  <c r="L172" i="1"/>
  <c r="L173" i="1"/>
  <c r="N173" i="1"/>
  <c r="L174" i="1"/>
  <c r="L175" i="1"/>
  <c r="L176" i="1"/>
  <c r="L177" i="1"/>
  <c r="L178" i="1"/>
  <c r="L179" i="1"/>
  <c r="N179" i="1"/>
  <c r="L180" i="1"/>
  <c r="N180" i="1"/>
  <c r="L181" i="1"/>
  <c r="L182" i="1"/>
  <c r="L183" i="1"/>
  <c r="L184" i="1"/>
  <c r="N184" i="1"/>
  <c r="L185" i="1"/>
  <c r="N185" i="1"/>
  <c r="L186" i="1"/>
  <c r="N186" i="1"/>
  <c r="L187" i="1"/>
  <c r="N187" i="1"/>
  <c r="L188" i="1"/>
  <c r="L189" i="1"/>
  <c r="L190" i="1"/>
  <c r="L191" i="1"/>
  <c r="L192" i="1"/>
  <c r="L193" i="1"/>
  <c r="N193" i="1"/>
  <c r="L194" i="1"/>
  <c r="L195" i="1"/>
  <c r="L196" i="1"/>
  <c r="L197" i="1"/>
  <c r="L198" i="1"/>
  <c r="L199" i="1"/>
  <c r="N199" i="1"/>
  <c r="L200" i="1"/>
  <c r="N200" i="1"/>
  <c r="L201" i="1"/>
  <c r="L202" i="1"/>
  <c r="L203" i="1"/>
  <c r="L204" i="1"/>
  <c r="N204" i="1"/>
  <c r="L205" i="1"/>
  <c r="N205" i="1"/>
  <c r="L206" i="1"/>
  <c r="N206" i="1"/>
  <c r="L207" i="1"/>
  <c r="N207" i="1"/>
  <c r="L208" i="1"/>
  <c r="I22" i="1"/>
  <c r="N22" i="1" s="1"/>
  <c r="J22" i="1"/>
  <c r="I23" i="1"/>
  <c r="J23" i="1"/>
  <c r="I24" i="1"/>
  <c r="J24" i="1"/>
  <c r="I25" i="1"/>
  <c r="J25" i="1"/>
  <c r="I26" i="1"/>
  <c r="N26" i="1" s="1"/>
  <c r="J26" i="1"/>
  <c r="I27" i="1"/>
  <c r="N27" i="1" s="1"/>
  <c r="J27" i="1"/>
  <c r="I28" i="1"/>
  <c r="N28" i="1" s="1"/>
  <c r="J28" i="1"/>
  <c r="I29" i="1"/>
  <c r="N29" i="1" s="1"/>
  <c r="J29" i="1"/>
  <c r="I30" i="1"/>
  <c r="N30" i="1" s="1"/>
  <c r="J30" i="1"/>
  <c r="I31" i="1"/>
  <c r="N31" i="1" s="1"/>
  <c r="J31" i="1"/>
  <c r="I32" i="1"/>
  <c r="J32" i="1"/>
  <c r="I33" i="1"/>
  <c r="N33" i="1" s="1"/>
  <c r="J33" i="1"/>
  <c r="I34" i="1"/>
  <c r="J34" i="1"/>
  <c r="I35" i="1"/>
  <c r="N35" i="1" s="1"/>
  <c r="J35" i="1"/>
  <c r="I36" i="1"/>
  <c r="N36" i="1" s="1"/>
  <c r="J36" i="1"/>
  <c r="I37" i="1"/>
  <c r="N37" i="1" s="1"/>
  <c r="J37" i="1"/>
  <c r="I38" i="1"/>
  <c r="N38" i="1" s="1"/>
  <c r="J38" i="1"/>
  <c r="I39" i="1"/>
  <c r="N39" i="1" s="1"/>
  <c r="J39" i="1"/>
  <c r="I40" i="1"/>
  <c r="N40" i="1" s="1"/>
  <c r="J40" i="1"/>
  <c r="I41" i="1"/>
  <c r="N41" i="1" s="1"/>
  <c r="J41" i="1"/>
  <c r="I42" i="1"/>
  <c r="J42" i="1"/>
  <c r="I43" i="1"/>
  <c r="N43" i="1" s="1"/>
  <c r="J43" i="1"/>
  <c r="I44" i="1"/>
  <c r="N44" i="1" s="1"/>
  <c r="J44" i="1"/>
  <c r="I45" i="1"/>
  <c r="N45" i="1" s="1"/>
  <c r="J45" i="1"/>
  <c r="I46" i="1"/>
  <c r="N46" i="1" s="1"/>
  <c r="J46" i="1"/>
  <c r="I47" i="1"/>
  <c r="N47" i="1" s="1"/>
  <c r="J47" i="1"/>
  <c r="I48" i="1"/>
  <c r="J48" i="1"/>
  <c r="I49" i="1"/>
  <c r="N49" i="1" s="1"/>
  <c r="J49" i="1"/>
  <c r="I50" i="1"/>
  <c r="N50" i="1" s="1"/>
  <c r="J50" i="1"/>
  <c r="I51" i="1"/>
  <c r="N51" i="1" s="1"/>
  <c r="J51" i="1"/>
  <c r="I52" i="1"/>
  <c r="J52" i="1"/>
  <c r="I53" i="1"/>
  <c r="N53" i="1" s="1"/>
  <c r="J53" i="1"/>
  <c r="I54" i="1"/>
  <c r="J54" i="1"/>
  <c r="I55" i="1"/>
  <c r="N55" i="1" s="1"/>
  <c r="J55" i="1"/>
  <c r="I56" i="1"/>
  <c r="J56" i="1"/>
  <c r="I57" i="1"/>
  <c r="N57" i="1" s="1"/>
  <c r="J57" i="1"/>
  <c r="I58" i="1"/>
  <c r="N58" i="1" s="1"/>
  <c r="J58" i="1"/>
  <c r="I59" i="1"/>
  <c r="N59" i="1" s="1"/>
  <c r="J59" i="1"/>
  <c r="I60" i="1"/>
  <c r="N60" i="1" s="1"/>
  <c r="J60" i="1"/>
  <c r="I61" i="1"/>
  <c r="J61" i="1"/>
  <c r="I62" i="1"/>
  <c r="J62" i="1"/>
  <c r="I63" i="1"/>
  <c r="N63" i="1" s="1"/>
  <c r="J63" i="1"/>
  <c r="I64" i="1"/>
  <c r="J64" i="1"/>
  <c r="I65" i="1"/>
  <c r="N65" i="1" s="1"/>
  <c r="J65" i="1"/>
  <c r="I66" i="1"/>
  <c r="N66" i="1" s="1"/>
  <c r="J66" i="1"/>
  <c r="I67" i="1"/>
  <c r="N67" i="1" s="1"/>
  <c r="J67" i="1"/>
  <c r="I68" i="1"/>
  <c r="N68" i="1" s="1"/>
  <c r="J68" i="1"/>
  <c r="I69" i="1"/>
  <c r="N69" i="1" s="1"/>
  <c r="J69" i="1"/>
  <c r="I70" i="1"/>
  <c r="N70" i="1" s="1"/>
  <c r="J70" i="1"/>
  <c r="I71" i="1"/>
  <c r="N71" i="1" s="1"/>
  <c r="J71" i="1"/>
  <c r="I72" i="1"/>
  <c r="J72" i="1"/>
  <c r="I73" i="1"/>
  <c r="N73" i="1" s="1"/>
  <c r="J73" i="1"/>
  <c r="I74" i="1"/>
  <c r="N74" i="1" s="1"/>
  <c r="J74" i="1"/>
  <c r="I75" i="1"/>
  <c r="N75" i="1" s="1"/>
  <c r="J75" i="1"/>
  <c r="I76" i="1"/>
  <c r="N76" i="1" s="1"/>
  <c r="J76" i="1"/>
  <c r="I77" i="1"/>
  <c r="N77" i="1" s="1"/>
  <c r="J77" i="1"/>
  <c r="I78" i="1"/>
  <c r="J78" i="1"/>
  <c r="I79" i="1"/>
  <c r="N79" i="1" s="1"/>
  <c r="J79" i="1"/>
  <c r="I80" i="1"/>
  <c r="N80" i="1" s="1"/>
  <c r="J80" i="1"/>
  <c r="I81" i="1"/>
  <c r="J81" i="1"/>
  <c r="I82" i="1"/>
  <c r="J82" i="1"/>
  <c r="I83" i="1"/>
  <c r="N83" i="1" s="1"/>
  <c r="J83" i="1"/>
  <c r="I84" i="1"/>
  <c r="J84" i="1"/>
  <c r="I85" i="1"/>
  <c r="J85" i="1"/>
  <c r="I86" i="1"/>
  <c r="N86" i="1" s="1"/>
  <c r="J86" i="1"/>
  <c r="I87" i="1"/>
  <c r="N87" i="1" s="1"/>
  <c r="J87" i="1"/>
  <c r="I88" i="1"/>
  <c r="N88" i="1" s="1"/>
  <c r="J88" i="1"/>
  <c r="I89" i="1"/>
  <c r="N89" i="1" s="1"/>
  <c r="J89" i="1"/>
  <c r="I90" i="1"/>
  <c r="N90" i="1" s="1"/>
  <c r="J90" i="1"/>
  <c r="I91" i="1"/>
  <c r="N91" i="1" s="1"/>
  <c r="J91" i="1"/>
  <c r="I92" i="1"/>
  <c r="J92" i="1"/>
  <c r="I93" i="1"/>
  <c r="J93" i="1"/>
  <c r="I94" i="1"/>
  <c r="J94" i="1"/>
  <c r="B90" i="1"/>
  <c r="M90" i="1" s="1"/>
  <c r="B88" i="1"/>
  <c r="M88" i="1" s="1"/>
  <c r="B81" i="1"/>
  <c r="M81" i="1" s="1"/>
  <c r="B77" i="1"/>
  <c r="B73" i="1"/>
  <c r="M73" i="1" s="1"/>
  <c r="B70" i="1"/>
  <c r="B71" i="1"/>
  <c r="B61" i="1"/>
  <c r="M61" i="1" s="1"/>
  <c r="B53" i="1"/>
  <c r="M53" i="1" s="1"/>
  <c r="B51" i="1"/>
  <c r="M51" i="1" s="1"/>
  <c r="B52" i="1"/>
  <c r="M52" i="1" s="1"/>
  <c r="B43" i="1"/>
  <c r="M43" i="1" s="1"/>
  <c r="B44" i="1"/>
  <c r="B30" i="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J99" i="1"/>
  <c r="I100" i="1"/>
  <c r="J100" i="1"/>
  <c r="I101" i="1"/>
  <c r="N101" i="1" s="1"/>
  <c r="J101" i="1"/>
  <c r="I102" i="1"/>
  <c r="N102" i="1" s="1"/>
  <c r="J102" i="1"/>
  <c r="I103" i="1"/>
  <c r="N103" i="1" s="1"/>
  <c r="J103" i="1"/>
  <c r="I104" i="1"/>
  <c r="J104" i="1"/>
  <c r="I105" i="1"/>
  <c r="J105" i="1"/>
  <c r="I106" i="1"/>
  <c r="J106" i="1"/>
  <c r="I107" i="1"/>
  <c r="J107" i="1"/>
  <c r="I108" i="1"/>
  <c r="N108" i="1" s="1"/>
  <c r="J108" i="1"/>
  <c r="I109" i="1"/>
  <c r="N109" i="1" s="1"/>
  <c r="J109" i="1"/>
  <c r="I110" i="1"/>
  <c r="N110" i="1" s="1"/>
  <c r="J110" i="1"/>
  <c r="I111" i="1"/>
  <c r="N111" i="1" s="1"/>
  <c r="J111" i="1"/>
  <c r="I112" i="1"/>
  <c r="N112" i="1" s="1"/>
  <c r="J112" i="1"/>
  <c r="I113" i="1"/>
  <c r="J113" i="1"/>
  <c r="I114" i="1"/>
  <c r="N114" i="1" s="1"/>
  <c r="J114" i="1"/>
  <c r="I115" i="1"/>
  <c r="N115" i="1" s="1"/>
  <c r="J115" i="1"/>
  <c r="I116" i="1"/>
  <c r="N116" i="1" s="1"/>
  <c r="J116" i="1"/>
  <c r="I117" i="1"/>
  <c r="N117" i="1" s="1"/>
  <c r="J117" i="1"/>
  <c r="I118" i="1"/>
  <c r="N118" i="1" s="1"/>
  <c r="J118" i="1"/>
  <c r="I119" i="1"/>
  <c r="J119" i="1"/>
  <c r="I120" i="1"/>
  <c r="J120" i="1"/>
  <c r="I121" i="1"/>
  <c r="N121" i="1" s="1"/>
  <c r="J121" i="1"/>
  <c r="I122" i="1"/>
  <c r="N122" i="1" s="1"/>
  <c r="J122" i="1"/>
  <c r="I123" i="1"/>
  <c r="N123" i="1" s="1"/>
  <c r="J123" i="1"/>
  <c r="I124" i="1"/>
  <c r="J124" i="1"/>
  <c r="I125" i="1"/>
  <c r="J125" i="1"/>
  <c r="I126" i="1"/>
  <c r="J126" i="1"/>
  <c r="I127" i="1"/>
  <c r="J127" i="1"/>
  <c r="I128" i="1"/>
  <c r="N128" i="1" s="1"/>
  <c r="J128" i="1"/>
  <c r="I129" i="1"/>
  <c r="N129" i="1" s="1"/>
  <c r="J129" i="1"/>
  <c r="I130" i="1"/>
  <c r="N130" i="1" s="1"/>
  <c r="J130" i="1"/>
  <c r="I131" i="1"/>
  <c r="N131" i="1" s="1"/>
  <c r="J131" i="1"/>
  <c r="I132" i="1"/>
  <c r="N132" i="1" s="1"/>
  <c r="J132" i="1"/>
  <c r="I133" i="1"/>
  <c r="J133" i="1"/>
  <c r="I134" i="1"/>
  <c r="N134" i="1" s="1"/>
  <c r="J134" i="1"/>
  <c r="I135" i="1"/>
  <c r="N135" i="1" s="1"/>
  <c r="J135" i="1"/>
  <c r="I136" i="1"/>
  <c r="N136" i="1" s="1"/>
  <c r="J136" i="1"/>
  <c r="I137" i="1"/>
  <c r="N137" i="1" s="1"/>
  <c r="J137" i="1"/>
  <c r="I138" i="1"/>
  <c r="N138" i="1" s="1"/>
  <c r="J138" i="1"/>
  <c r="I139" i="1"/>
  <c r="J139" i="1"/>
  <c r="I140" i="1"/>
  <c r="J140" i="1"/>
  <c r="I141" i="1"/>
  <c r="N141" i="1" s="1"/>
  <c r="J141" i="1"/>
  <c r="I142" i="1"/>
  <c r="N142" i="1" s="1"/>
  <c r="J142" i="1"/>
  <c r="I143" i="1"/>
  <c r="N143" i="1" s="1"/>
  <c r="J143" i="1"/>
  <c r="I144" i="1"/>
  <c r="J144" i="1"/>
  <c r="I145" i="1"/>
  <c r="J145" i="1"/>
  <c r="I146" i="1"/>
  <c r="J146" i="1"/>
  <c r="I147" i="1"/>
  <c r="J147" i="1"/>
  <c r="I148" i="1"/>
  <c r="N148" i="1" s="1"/>
  <c r="J148" i="1"/>
  <c r="I149" i="1"/>
  <c r="N149" i="1" s="1"/>
  <c r="J149" i="1"/>
  <c r="I150" i="1"/>
  <c r="N150" i="1" s="1"/>
  <c r="J150" i="1"/>
  <c r="I151" i="1"/>
  <c r="N151" i="1" s="1"/>
  <c r="J151" i="1"/>
  <c r="I152" i="1"/>
  <c r="N152" i="1" s="1"/>
  <c r="J152" i="1"/>
  <c r="I153" i="1"/>
  <c r="J153" i="1"/>
  <c r="I154" i="1"/>
  <c r="N154" i="1" s="1"/>
  <c r="J154" i="1"/>
  <c r="I155" i="1"/>
  <c r="N155" i="1" s="1"/>
  <c r="J155" i="1"/>
  <c r="I156" i="1"/>
  <c r="N156" i="1" s="1"/>
  <c r="J156" i="1"/>
  <c r="I157" i="1"/>
  <c r="N157" i="1" s="1"/>
  <c r="J157" i="1"/>
  <c r="I158" i="1"/>
  <c r="N158" i="1" s="1"/>
  <c r="J158" i="1"/>
  <c r="I159" i="1"/>
  <c r="J159" i="1"/>
  <c r="I160" i="1"/>
  <c r="J160" i="1"/>
  <c r="I161" i="1"/>
  <c r="N161" i="1" s="1"/>
  <c r="J161" i="1"/>
  <c r="I162" i="1"/>
  <c r="N162" i="1" s="1"/>
  <c r="J162" i="1"/>
  <c r="I163" i="1"/>
  <c r="N163" i="1" s="1"/>
  <c r="J163" i="1"/>
  <c r="I164" i="1"/>
  <c r="J164" i="1"/>
  <c r="I165" i="1"/>
  <c r="J165" i="1"/>
  <c r="I166" i="1"/>
  <c r="J166" i="1"/>
  <c r="I167" i="1"/>
  <c r="J167" i="1"/>
  <c r="I168" i="1"/>
  <c r="N168" i="1" s="1"/>
  <c r="J168" i="1"/>
  <c r="I169" i="1"/>
  <c r="N169" i="1" s="1"/>
  <c r="J169" i="1"/>
  <c r="I170" i="1"/>
  <c r="N170" i="1" s="1"/>
  <c r="J170" i="1"/>
  <c r="I171" i="1"/>
  <c r="N171" i="1" s="1"/>
  <c r="J171" i="1"/>
  <c r="I172" i="1"/>
  <c r="N172" i="1" s="1"/>
  <c r="J172" i="1"/>
  <c r="I173" i="1"/>
  <c r="J173" i="1"/>
  <c r="I174" i="1"/>
  <c r="N174" i="1" s="1"/>
  <c r="J174" i="1"/>
  <c r="I175" i="1"/>
  <c r="N175" i="1" s="1"/>
  <c r="J175" i="1"/>
  <c r="I176" i="1"/>
  <c r="N176" i="1" s="1"/>
  <c r="J176" i="1"/>
  <c r="I177" i="1"/>
  <c r="N177" i="1" s="1"/>
  <c r="J177" i="1"/>
  <c r="I178" i="1"/>
  <c r="N178" i="1" s="1"/>
  <c r="J178" i="1"/>
  <c r="I179" i="1"/>
  <c r="J179" i="1"/>
  <c r="I180" i="1"/>
  <c r="J180" i="1"/>
  <c r="I181" i="1"/>
  <c r="N181" i="1" s="1"/>
  <c r="J181" i="1"/>
  <c r="I182" i="1"/>
  <c r="N182" i="1" s="1"/>
  <c r="J182" i="1"/>
  <c r="I183" i="1"/>
  <c r="N183" i="1" s="1"/>
  <c r="J183" i="1"/>
  <c r="I184" i="1"/>
  <c r="J184" i="1"/>
  <c r="I185" i="1"/>
  <c r="J185" i="1"/>
  <c r="I186" i="1"/>
  <c r="J186" i="1"/>
  <c r="I187" i="1"/>
  <c r="J187" i="1"/>
  <c r="I188" i="1"/>
  <c r="N188" i="1" s="1"/>
  <c r="J188" i="1"/>
  <c r="I189" i="1"/>
  <c r="N189" i="1" s="1"/>
  <c r="J189" i="1"/>
  <c r="I190" i="1"/>
  <c r="N190" i="1" s="1"/>
  <c r="J190" i="1"/>
  <c r="I191" i="1"/>
  <c r="N191" i="1" s="1"/>
  <c r="J191" i="1"/>
  <c r="I192" i="1"/>
  <c r="N192" i="1" s="1"/>
  <c r="J192" i="1"/>
  <c r="I193" i="1"/>
  <c r="J193" i="1"/>
  <c r="I194" i="1"/>
  <c r="N194" i="1" s="1"/>
  <c r="J194" i="1"/>
  <c r="I195" i="1"/>
  <c r="N195" i="1" s="1"/>
  <c r="J195" i="1"/>
  <c r="I196" i="1"/>
  <c r="N196" i="1" s="1"/>
  <c r="J196" i="1"/>
  <c r="I197" i="1"/>
  <c r="N197" i="1" s="1"/>
  <c r="J197" i="1"/>
  <c r="I198" i="1"/>
  <c r="N198" i="1" s="1"/>
  <c r="J198" i="1"/>
  <c r="I199" i="1"/>
  <c r="J199" i="1"/>
  <c r="I200" i="1"/>
  <c r="J200" i="1"/>
  <c r="I201" i="1"/>
  <c r="N201" i="1" s="1"/>
  <c r="J201" i="1"/>
  <c r="I202" i="1"/>
  <c r="N202" i="1" s="1"/>
  <c r="J202" i="1"/>
  <c r="I203" i="1"/>
  <c r="N203" i="1" s="1"/>
  <c r="J203" i="1"/>
  <c r="I204" i="1"/>
  <c r="J204" i="1"/>
  <c r="I205" i="1"/>
  <c r="J205" i="1"/>
  <c r="I206" i="1"/>
  <c r="J206" i="1"/>
  <c r="I207" i="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N2" i="11" s="1"/>
  <c r="P3" i="11"/>
  <c r="N3" i="11" s="1"/>
  <c r="P4" i="11"/>
  <c r="P5" i="11"/>
  <c r="P6" i="11"/>
  <c r="N6" i="11" s="1"/>
  <c r="P7" i="11"/>
  <c r="N7" i="11" s="1"/>
  <c r="P8" i="11"/>
  <c r="P9" i="11"/>
  <c r="P10" i="11"/>
  <c r="P11" i="11"/>
  <c r="P12" i="11"/>
  <c r="N12" i="11"/>
  <c r="P13" i="11"/>
  <c r="N13" i="11"/>
  <c r="P1" i="11"/>
  <c r="N1" i="11" s="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N525" i="1" s="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N583" i="1" s="1"/>
  <c r="I584" i="1"/>
  <c r="I585" i="1"/>
  <c r="N585" i="1" s="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4" i="11"/>
  <c r="N5"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B584" i="1"/>
  <c r="M584" i="1" s="1"/>
  <c r="L584" i="1"/>
  <c r="N584" i="1"/>
  <c r="B585" i="1"/>
  <c r="M585" i="1" s="1"/>
  <c r="L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B3" i="6"/>
  <c r="B4" i="6"/>
  <c r="H2" i="7"/>
  <c r="N363" i="1"/>
  <c r="I33" i="9" l="1"/>
  <c r="C18" i="10"/>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<sst xmlns="http://schemas.openxmlformats.org/spreadsheetml/2006/main" count="2899" uniqueCount="1645">
  <si>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</si>
  <si>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</si>
  <si>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</si>
  <si>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</si>
  <si>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</si>
  <si>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</si>
  <si>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</si>
  <si>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</si>
  <si>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</si>
  <si>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</si>
  <si>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</si>
  <si>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</si>
  <si>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</si>
  <si>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</si>
  <si>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</si>
  <si>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</si>
  <si>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</si>
  <si>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</si>
  <si>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</si>
  <si>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</si>
  <si>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</si>
  <si>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</si>
  <si>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</si>
  <si>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</si>
  <si>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</si>
  <si>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</si>
  <si>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</si>
  <si>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</si>
  <si>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</si>
  <si>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</si>
  <si>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</si>
  <si>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</si>
  <si>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</si>
  <si>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</si>
  <si>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</si>
  <si>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</si>
  <si>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</si>
  <si>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</si>
  <si>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</si>
  <si>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</si>
  <si>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</si>
  <si>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</si>
  <si>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</si>
  <si>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</si>
  <si>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</si>
  <si>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</si>
  <si>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</si>
  <si>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</si>
  <si>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</si>
  <si>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</si>
  <si>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</si>
  <si>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</si>
  <si>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</si>
  <si>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</si>
  <si>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</si>
  <si>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</si>
  <si>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</si>
  <si>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</si>
  <si>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</si>
  <si>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</si>
  <si>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</si>
  <si>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</si>
  <si>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</si>
  <si>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</si>
  <si>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</si>
  <si>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</si>
  <si>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</si>
  <si>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</si>
  <si>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</si>
  <si>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</si>
  <si>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</si>
  <si>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</si>
  <si>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</si>
  <si>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</si>
  <si>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</si>
  <si>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</si>
  <si>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</si>
  <si>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</si>
  <si>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</si>
  <si>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</si>
  <si>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</si>
  <si>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</si>
  <si>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</si>
  <si>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</si>
  <si>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</si>
  <si>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</si>
  <si>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</si>
  <si>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</si>
  <si>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</si>
  <si>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</si>
  <si>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</si>
  <si>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</si>
  <si>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</si>
  <si>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</si>
  <si>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</si>
  <si>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</si>
  <si>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</si>
  <si>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</si>
  <si>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</si>
  <si>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</si>
  <si>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</si>
  <si>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</si>
  <si>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</si>
  <si>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</si>
  <si>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</si>
  <si>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</si>
  <si>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</si>
  <si>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</si>
  <si>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</si>
  <si>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</si>
  <si>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</si>
  <si>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</si>
  <si>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</si>
  <si>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</si>
  <si>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</si>
  <si>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</si>
  <si>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</si>
  <si>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</si>
  <si>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</si>
  <si>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</si>
  <si>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</si>
  <si>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</si>
  <si>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</si>
  <si>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</si>
  <si>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</si>
  <si>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</si>
  <si>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</si>
  <si>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</si>
  <si>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</si>
  <si>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</si>
  <si>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</si>
  <si>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</si>
  <si>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</si>
  <si>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</si>
  <si>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</si>
  <si>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</si>
  <si>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</si>
  <si>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</si>
  <si>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</si>
  <si>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</si>
  <si>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</si>
  <si>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</si>
  <si>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</si>
  <si>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</si>
  <si>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</si>
  <si>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</si>
  <si>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</si>
  <si>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</si>
  <si>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</si>
  <si>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</si>
  <si>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</si>
  <si>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</si>
  <si>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</si>
  <si>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</si>
  <si>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</si>
  <si>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</si>
  <si>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</si>
  <si>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</si>
  <si>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</si>
  <si>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</si>
  <si>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</si>
  <si>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</si>
  <si>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</si>
  <si>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</si>
  <si>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</si>
  <si>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</si>
  <si>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</si>
  <si>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</si>
  <si>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</si>
  <si>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</si>
  <si>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</si>
  <si>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</si>
  <si>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</si>
  <si>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</si>
  <si>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</si>
  <si>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</si>
  <si>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</si>
  <si>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</si>
  <si>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</si>
  <si>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</si>
  <si>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</si>
  <si>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</si>
  <si>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</si>
  <si>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</si>
  <si>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</si>
  <si>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</si>
  <si>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</si>
  <si>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</si>
  <si>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</si>
  <si>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</si>
  <si>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</si>
  <si>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</si>
  <si>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</si>
  <si>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</si>
  <si>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</si>
  <si>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</si>
  <si>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</si>
  <si>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</si>
  <si>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</si>
  <si>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</si>
  <si>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</si>
  <si>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</si>
  <si>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</si>
  <si>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</si>
  <si>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</si>
  <si>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</si>
  <si>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</si>
  <si>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</si>
  <si>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</si>
  <si>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</si>
  <si>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</si>
  <si>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</si>
  <si>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</si>
  <si>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</si>
  <si>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</si>
  <si>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</si>
  <si>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</si>
  <si>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</si>
  <si>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</si>
  <si>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</si>
  <si>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</si>
  <si>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</si>
  <si>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</si>
  <si>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</si>
  <si>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</si>
  <si>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</si>
  <si>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</si>
  <si>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</si>
  <si>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</si>
  <si>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</si>
  <si>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</si>
  <si>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</si>
  <si>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</si>
  <si>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</si>
  <si>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</si>
  <si>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</si>
  <si>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</si>
  <si>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</si>
  <si>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</si>
  <si>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</si>
  <si>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</si>
  <si>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</si>
  <si>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</si>
  <si>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</si>
  <si>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</si>
  <si>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</si>
  <si>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</si>
  <si>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</si>
  <si>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</si>
  <si>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</si>
  <si>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</si>
  <si>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</si>
  <si>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</si>
  <si>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</si>
  <si>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</si>
  <si>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</si>
  <si>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</si>
  <si>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</si>
  <si>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</si>
  <si>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</si>
  <si>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</si>
  <si>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</si>
  <si>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</si>
  <si>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</si>
  <si>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</si>
  <si>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</si>
  <si>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</si>
  <si>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</si>
  <si>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</si>
  <si>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</si>
  <si>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</si>
  <si>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</si>
  <si>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</si>
  <si>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</si>
  <si>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</si>
  <si>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</si>
  <si>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</si>
  <si>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</si>
  <si>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</si>
  <si>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</si>
  <si>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</si>
  <si>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</si>
  <si>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</si>
  <si>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</si>
  <si>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</si>
  <si>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</si>
  <si>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</si>
  <si>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</si>
  <si>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</si>
  <si>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</si>
  <si>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</si>
  <si>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</si>
  <si>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</si>
  <si>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</si>
  <si>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</si>
  <si>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</si>
  <si>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</si>
  <si>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</si>
  <si>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</si>
  <si>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</si>
  <si>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</si>
  <si>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</si>
  <si>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</si>
  <si>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</si>
  <si>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</si>
  <si>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</si>
  <si>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</si>
  <si>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</si>
  <si>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</si>
  <si>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</si>
  <si>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</si>
  <si>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</si>
  <si>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</si>
  <si>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</si>
  <si>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</si>
  <si>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</si>
  <si>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</si>
  <si>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</si>
  <si>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</si>
  <si>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</si>
  <si>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</si>
  <si>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</si>
  <si>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</si>
  <si>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</si>
  <si>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</si>
  <si>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</si>
  <si>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</si>
  <si>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</si>
  <si>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</si>
  <si>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</si>
  <si>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</si>
  <si>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</si>
  <si>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</si>
  <si>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</si>
  <si>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</si>
  <si>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</si>
  <si>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</si>
  <si>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</si>
  <si>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</si>
  <si>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</si>
  <si>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</si>
  <si>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</si>
  <si>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</si>
  <si>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</si>
  <si>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</si>
  <si>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</si>
  <si>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</si>
  <si>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</si>
  <si>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</si>
  <si>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</si>
  <si>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</si>
  <si>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</si>
  <si>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</si>
  <si>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</si>
  <si>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</si>
  <si>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</si>
  <si>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</si>
  <si>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</si>
  <si>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</si>
  <si>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</si>
  <si>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</si>
  <si>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</si>
  <si>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</si>
  <si>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</si>
  <si>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</si>
  <si>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</si>
  <si>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</si>
  <si>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</si>
  <si>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</si>
  <si>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</si>
  <si>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</si>
  <si>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</si>
  <si>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</si>
  <si>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</si>
  <si>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</si>
  <si>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</si>
  <si>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</si>
  <si>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</si>
  <si>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</si>
  <si>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</si>
  <si>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</si>
  <si>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</si>
  <si>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</si>
  <si>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</si>
  <si>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</si>
  <si>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</si>
  <si>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</si>
  <si>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</si>
  <si>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</si>
  <si>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</si>
  <si>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</si>
  <si>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</si>
  <si>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</si>
  <si>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</si>
  <si>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</si>
  <si>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</si>
  <si>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</si>
  <si>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</si>
  <si>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</si>
  <si>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</si>
  <si>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</si>
  <si>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</si>
  <si>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</si>
  <si>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</si>
  <si>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</si>
  <si>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</si>
  <si>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</si>
  <si>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</si>
  <si>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</si>
  <si>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</si>
  <si>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</si>
  <si>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</si>
  <si>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</si>
  <si>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</si>
  <si>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</si>
  <si>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</si>
  <si>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</si>
  <si>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</si>
  <si>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</si>
  <si>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</si>
  <si>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</si>
  <si>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</si>
  <si>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</si>
  <si>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</si>
  <si>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</si>
  <si>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</si>
  <si>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</si>
  <si>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</si>
  <si>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</si>
  <si>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</si>
  <si>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</si>
  <si>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</si>
  <si>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</si>
  <si>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</si>
  <si>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</si>
  <si>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</si>
  <si>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</si>
  <si>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</si>
  <si>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</si>
  <si>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</si>
  <si>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</si>
  <si>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</si>
  <si>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</si>
  <si>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</si>
  <si>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</si>
  <si>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</si>
  <si>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</si>
  <si>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</si>
  <si>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</si>
  <si>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</si>
  <si>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</si>
  <si>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</si>
  <si>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</si>
  <si>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</si>
  <si>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</si>
  <si>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</si>
  <si>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</si>
  <si>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</si>
  <si>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</si>
  <si>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</si>
  <si>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</si>
  <si>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</si>
  <si>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</si>
  <si>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</si>
  <si>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</si>
  <si>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</si>
  <si>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</si>
  <si>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</si>
  <si>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</si>
  <si>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</si>
  <si>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</si>
  <si>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</si>
  <si>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</si>
  <si>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</si>
  <si>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</si>
  <si>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</si>
  <si>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</si>
  <si>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</si>
  <si>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</si>
  <si>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</si>
  <si>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</si>
  <si>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</si>
  <si>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</si>
  <si>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</si>
  <si>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</si>
  <si>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</si>
  <si>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</si>
  <si>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</si>
  <si>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</si>
  <si>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</si>
  <si>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</si>
  <si>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</si>
  <si>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</si>
  <si>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</si>
  <si>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</si>
  <si>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</si>
  <si>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</si>
  <si>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</si>
  <si>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</si>
  <si>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</si>
  <si>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</si>
  <si>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</si>
  <si>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</si>
  <si>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</si>
  <si>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</si>
  <si>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</si>
  <si>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</si>
  <si>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</si>
  <si>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</si>
  <si>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</si>
  <si>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</si>
  <si>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</si>
  <si>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</si>
  <si>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</si>
  <si>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</si>
  <si>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</si>
  <si>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</si>
  <si>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</si>
  <si>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</si>
  <si>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</si>
  <si>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</si>
  <si>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</si>
  <si>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</si>
  <si>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</si>
  <si>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</si>
  <si>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</si>
  <si>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</si>
  <si>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</si>
  <si>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</si>
  <si>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</si>
  <si>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</si>
  <si>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</si>
  <si>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</si>
  <si>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</si>
  <si>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</si>
  <si>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</si>
  <si>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</si>
  <si>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</si>
  <si>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</si>
  <si>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</si>
  <si>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</si>
  <si>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</si>
  <si>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</si>
  <si>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</si>
  <si>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</si>
  <si>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</si>
  <si>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</si>
  <si>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</si>
  <si>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</si>
  <si>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</si>
  <si>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</si>
  <si>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</si>
  <si>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</si>
  <si>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</si>
  <si>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</si>
  <si>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</si>
  <si>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</si>
  <si>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</si>
  <si>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</si>
  <si>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</si>
  <si>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</si>
  <si>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</si>
  <si>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</si>
  <si>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</si>
  <si>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</si>
  <si>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</si>
  <si>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</si>
  <si>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</si>
  <si>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</si>
  <si>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</si>
  <si>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</si>
  <si>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</si>
  <si>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</si>
  <si>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</si>
  <si>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</si>
  <si>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</si>
  <si>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</si>
  <si>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</si>
  <si>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</si>
  <si>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</si>
  <si>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</si>
  <si>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</si>
  <si>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</si>
  <si>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</si>
  <si>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</si>
  <si>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</si>
  <si>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</si>
  <si>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</si>
  <si>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</si>
  <si>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</si>
  <si>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</si>
  <si>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</si>
  <si>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</si>
  <si>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</si>
  <si>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</si>
  <si>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</si>
  <si>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</si>
  <si>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</si>
  <si>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</si>
  <si>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</si>
  <si>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</si>
  <si>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</si>
  <si>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</si>
  <si>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</si>
  <si>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</si>
  <si>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</si>
  <si>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</si>
  <si>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</si>
  <si>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</si>
  <si>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</si>
  <si>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</si>
  <si>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</si>
  <si>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</si>
  <si>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</si>
  <si>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</si>
  <si>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</si>
  <si>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</si>
  <si>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</si>
  <si>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</si>
  <si>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</si>
  <si>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</si>
  <si>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</si>
  <si>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</si>
  <si>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</si>
  <si>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</si>
  <si>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</si>
  <si>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</si>
  <si>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</si>
  <si>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</si>
  <si>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</si>
  <si>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</si>
  <si>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</si>
  <si>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</si>
  <si>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</si>
  <si>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</si>
  <si>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</si>
  <si>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</si>
  <si>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</si>
  <si>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</si>
  <si>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</si>
  <si>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</si>
  <si>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</si>
  <si>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</si>
  <si>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</si>
  <si>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</si>
  <si>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</si>
  <si>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</si>
  <si>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</si>
  <si>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</si>
  <si>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</si>
  <si>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</si>
  <si>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</si>
  <si>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</si>
  <si>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</si>
  <si>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</si>
  <si>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</si>
  <si>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</si>
  <si>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</si>
  <si>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</si>
  <si>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</si>
  <si>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</si>
  <si>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</si>
  <si>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</si>
  <si>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</si>
  <si>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</si>
  <si>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</si>
  <si>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</si>
  <si>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</si>
  <si>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</si>
  <si>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</si>
  <si>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</si>
  <si>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</si>
  <si>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</si>
  <si>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</si>
  <si>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</si>
  <si>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</si>
  <si>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</si>
  <si>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</si>
  <si>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</si>
  <si>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</si>
  <si>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</si>
  <si>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</si>
  <si>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</si>
  <si>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</si>
  <si>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</si>
  <si>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</si>
  <si>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</si>
  <si>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</si>
  <si>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</si>
  <si>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</si>
  <si>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</si>
  <si>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</si>
  <si>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</si>
  <si>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</si>
  <si>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</si>
  <si>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</si>
  <si>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</si>
  <si>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</si>
  <si>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</si>
  <si>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</si>
  <si>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</si>
  <si>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</si>
  <si>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</si>
  <si>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</si>
  <si>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</si>
  <si>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</si>
  <si>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</si>
  <si>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</si>
  <si>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</si>
  <si>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</si>
  <si>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</si>
  <si>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</si>
  <si>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</si>
  <si>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</si>
  <si>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</si>
  <si>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</si>
  <si>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</si>
  <si>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</si>
  <si>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</si>
  <si>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</si>
  <si>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</si>
  <si>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</si>
  <si>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</si>
  <si>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</si>
  <si>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</si>
  <si>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</si>
  <si>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</si>
  <si>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</si>
  <si>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</si>
  <si>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</si>
  <si>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</si>
  <si>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</si>
  <si>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</si>
  <si>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</si>
  <si>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</si>
  <si>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</si>
  <si>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</si>
  <si>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</si>
  <si>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</si>
  <si>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</si>
  <si>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</si>
  <si>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</si>
  <si>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</si>
  <si>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</si>
  <si>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</si>
  <si>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</si>
  <si>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</si>
  <si>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</si>
  <si>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</si>
  <si>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</si>
  <si>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</si>
  <si>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</si>
  <si>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</si>
  <si>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</si>
  <si>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</si>
  <si>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</si>
  <si>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</si>
  <si>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</si>
  <si>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</si>
  <si>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</si>
  <si>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</si>
  <si>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</si>
  <si>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</si>
  <si>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</si>
  <si>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</si>
  <si>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</si>
  <si>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</si>
  <si>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</si>
  <si>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</si>
  <si>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</si>
  <si>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</si>
  <si>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</si>
  <si>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</si>
  <si>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</si>
  <si>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</si>
  <si>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</si>
  <si>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</si>
  <si>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</si>
  <si>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</si>
  <si>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</si>
  <si>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</si>
  <si>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</si>
  <si>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</si>
  <si>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</si>
  <si>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</si>
  <si>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</si>
  <si>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</si>
  <si>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</si>
  <si>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</si>
  <si>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</si>
  <si>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</si>
  <si>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</si>
  <si>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</si>
  <si>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</si>
  <si>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</si>
  <si>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</si>
  <si>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</si>
  <si>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</si>
  <si>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</si>
  <si>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</si>
  <si>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</si>
  <si>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</si>
  <si>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</si>
  <si>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</si>
  <si>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</si>
  <si>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</si>
  <si>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</si>
  <si>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</si>
  <si>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</si>
  <si>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</si>
  <si>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</si>
  <si>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</si>
  <si>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</si>
  <si>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</si>
  <si>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</si>
  <si>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</si>
  <si>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</si>
  <si>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</si>
  <si>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</si>
  <si>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</si>
  <si>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</si>
  <si>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</si>
  <si>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</si>
  <si>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</si>
  <si>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</si>
  <si>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</si>
  <si>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</si>
  <si>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</si>
  <si>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</si>
  <si>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</si>
  <si>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</si>
  <si>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</si>
  <si>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</si>
  <si>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</si>
  <si>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</si>
  <si>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</si>
  <si>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</si>
  <si>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</si>
  <si>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</si>
  <si>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</si>
  <si>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</si>
  <si>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</si>
  <si>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</si>
  <si>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</si>
  <si>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</si>
  <si>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</si>
  <si>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</si>
  <si>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</si>
  <si>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</si>
  <si>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</si>
  <si>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</si>
  <si>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</si>
  <si>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</si>
  <si>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</si>
  <si>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</si>
  <si>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</si>
  <si>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</si>
  <si>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</si>
  <si>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</si>
  <si>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</si>
  <si>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</si>
  <si>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</si>
  <si>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</si>
  <si>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</si>
  <si>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</si>
  <si>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</si>
  <si>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</si>
  <si>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</si>
  <si>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</si>
  <si>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</si>
  <si>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</si>
  <si>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</si>
  <si>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</si>
  <si>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</si>
  <si>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</si>
  <si>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</si>
  <si>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</si>
  <si>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</si>
  <si>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</si>
  <si>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</si>
  <si>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</si>
  <si>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</si>
  <si>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</si>
  <si>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</si>
  <si>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</si>
  <si>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</si>
  <si>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</si>
  <si>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</si>
  <si>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</si>
  <si>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</si>
  <si>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</si>
  <si>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</si>
  <si>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</si>
  <si>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</si>
  <si>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</si>
  <si>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</si>
  <si>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</si>
  <si>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</si>
  <si>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</si>
  <si>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</si>
  <si>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</si>
  <si>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</si>
  <si>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</si>
  <si>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</si>
  <si>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</si>
  <si>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</si>
  <si>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</si>
  <si>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</si>
  <si>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</si>
  <si>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</si>
  <si>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</si>
  <si>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</si>
  <si>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</si>
  <si>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</si>
  <si>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</si>
  <si>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</si>
  <si>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</si>
  <si>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</si>
  <si>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</si>
  <si>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</si>
  <si>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</si>
  <si>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</si>
  <si>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</si>
  <si>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</si>
  <si>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</si>
  <si>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</si>
  <si>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</si>
  <si>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</si>
  <si>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</si>
  <si>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</si>
  <si>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</si>
  <si>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</si>
  <si>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</si>
  <si>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</si>
  <si>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</si>
  <si>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</si>
  <si>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</si>
  <si>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</si>
  <si>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</si>
  <si>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</si>
  <si>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</si>
  <si>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</si>
  <si>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</si>
  <si>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</si>
  <si>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</si>
  <si>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</si>
  <si>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</si>
  <si>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</si>
  <si>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</si>
  <si>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</si>
  <si>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</si>
  <si>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</si>
  <si>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</si>
  <si>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</si>
  <si>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</si>
  <si>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</si>
  <si>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</si>
  <si>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</si>
  <si>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</si>
  <si>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</si>
  <si>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</si>
  <si>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</si>
  <si>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</si>
  <si>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</si>
  <si>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</si>
  <si>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</si>
  <si>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</si>
  <si>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</si>
  <si>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</si>
  <si>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</si>
  <si>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</si>
  <si>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</si>
  <si>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</si>
  <si>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</si>
  <si>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</si>
  <si>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</si>
  <si>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</si>
  <si>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</si>
  <si>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</si>
  <si>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</si>
  <si>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</si>
  <si>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</si>
  <si>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</si>
  <si>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</si>
  <si>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</si>
  <si>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</si>
  <si>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</si>
  <si>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</si>
  <si>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</si>
  <si>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</si>
  <si>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</si>
  <si>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</si>
  <si>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</si>
  <si>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</si>
  <si>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</si>
  <si>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</si>
  <si>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</si>
  <si>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</si>
  <si>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</si>
  <si>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</si>
  <si>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</si>
  <si>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</si>
  <si>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</si>
  <si>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</si>
  <si>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</si>
  <si>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</si>
  <si>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</si>
  <si>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</si>
  <si>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</si>
  <si>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</si>
  <si>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</si>
  <si>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</si>
  <si>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</si>
  <si>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</si>
  <si>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</si>
  <si>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</si>
  <si>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</si>
  <si>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</si>
  <si>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</si>
  <si>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</si>
  <si>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</si>
  <si>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</si>
  <si>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</si>
  <si>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</si>
  <si>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</si>
  <si>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</si>
  <si>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</si>
  <si>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</si>
  <si>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</si>
  <si>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</si>
  <si>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</si>
  <si>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</si>
  <si>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</si>
  <si>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</si>
  <si>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</si>
  <si>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</si>
  <si>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</si>
  <si>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</si>
  <si>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</si>
  <si>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</si>
  <si>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</si>
  <si>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</si>
  <si>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</si>
  <si>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</si>
  <si>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</si>
  <si>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</si>
  <si>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</si>
  <si>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</si>
  <si>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</si>
  <si>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</si>
  <si>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</si>
  <si>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</si>
  <si>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</si>
  <si>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</si>
  <si>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</si>
  <si>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</si>
  <si>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</si>
  <si>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</si>
  <si>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</si>
  <si>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</si>
  <si>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</si>
  <si>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</si>
  <si>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</si>
  <si>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</si>
  <si>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</si>
  <si>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</si>
  <si>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</si>
  <si>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</si>
  <si>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</si>
  <si>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</si>
  <si>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</si>
  <si>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</si>
  <si>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</si>
  <si>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</si>
  <si>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</si>
  <si>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</si>
  <si>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</si>
  <si>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</si>
  <si>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</si>
  <si>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</si>
  <si>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</si>
  <si>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</si>
  <si>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</si>
  <si>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</si>
  <si>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</si>
  <si>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</si>
  <si>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</si>
  <si>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</si>
  <si>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</si>
  <si>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</si>
  <si>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</si>
  <si>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</si>
  <si>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</si>
  <si>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</si>
  <si>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</si>
  <si>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</si>
  <si>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</si>
  <si>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</si>
  <si>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</si>
  <si>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</si>
  <si>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</si>
  <si>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</si>
  <si>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</si>
  <si>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</si>
  <si>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</si>
  <si>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</si>
  <si>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</si>
  <si>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</si>
  <si>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</si>
  <si>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</si>
  <si>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</si>
  <si>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</si>
  <si>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</si>
  <si>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</si>
  <si>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</si>
  <si>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</si>
  <si>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</si>
  <si>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</si>
  <si>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</si>
  <si>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</si>
  <si>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</si>
  <si>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</si>
  <si>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</si>
  <si>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</si>
  <si>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</si>
  <si>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</si>
  <si>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</si>
  <si>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</si>
  <si>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</si>
  <si>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</si>
  <si>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</si>
  <si>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</si>
  <si>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</si>
  <si>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</si>
  <si>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</si>
  <si>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</si>
  <si>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</si>
  <si>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</si>
  <si>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</si>
  <si>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</si>
  <si>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</si>
  <si>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</si>
  <si>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</si>
  <si>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</si>
  <si>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</si>
  <si>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</si>
  <si>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</si>
  <si>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</si>
  <si>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</si>
  <si>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</si>
  <si>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</si>
  <si>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</si>
  <si>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</si>
  <si>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</si>
  <si>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</si>
  <si>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</si>
  <si>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</si>
  <si>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</si>
  <si>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</si>
  <si>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</si>
  <si>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</si>
  <si>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</si>
  <si>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</si>
  <si>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</si>
  <si>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</si>
  <si>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</si>
  <si>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</si>
  <si>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</si>
  <si>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</si>
  <si>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</si>
  <si>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</si>
  <si>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</si>
  <si>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</si>
  <si>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</si>
  <si>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</si>
  <si>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</si>
  <si>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</si>
  <si>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</si>
  <si>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</si>
  <si>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</si>
  <si>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</si>
  <si>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</si>
  <si>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</si>
  <si>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</si>
  <si>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</si>
  <si>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</si>
  <si>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</si>
  <si>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</si>
  <si>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</si>
  <si>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</si>
  <si>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</si>
  <si>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</si>
  <si>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</si>
  <si>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</si>
  <si>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</si>
  <si>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</si>
  <si>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</si>
  <si>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</si>
  <si>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</si>
  <si>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</si>
  <si>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</si>
  <si>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</si>
  <si>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</si>
  <si>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</si>
  <si>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</si>
  <si>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</si>
  <si>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</si>
  <si>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</si>
  <si>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</si>
  <si>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</si>
  <si>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</si>
  <si>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</si>
  <si>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</si>
  <si>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</si>
  <si>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</si>
  <si>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</si>
  <si>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</si>
  <si>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</si>
  <si>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</si>
  <si>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</si>
  <si>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</si>
  <si>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</si>
  <si>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</si>
  <si>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</si>
  <si>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</si>
  <si>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</si>
  <si>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</si>
  <si>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</si>
  <si>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</si>
  <si>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</si>
  <si>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</si>
  <si>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</si>
  <si>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</si>
  <si>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</si>
  <si>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</si>
  <si>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</si>
  <si>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</si>
  <si>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</si>
  <si>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</si>
  <si>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</si>
  <si>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</si>
  <si>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</si>
  <si>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</si>
  <si>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</si>
  <si>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</si>
  <si>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</si>
  <si>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</si>
  <si>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</si>
  <si>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</si>
  <si>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</si>
  <si>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</si>
  <si>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</si>
  <si>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</si>
  <si>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</si>
  <si>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</si>
  <si>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</si>
  <si>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</si>
  <si>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</si>
  <si>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</si>
  <si>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</si>
  <si>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</si>
  <si>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</si>
  <si>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</si>
  <si>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</si>
  <si>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</si>
  <si>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</si>
  <si>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</si>
  <si>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</si>
  <si>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</si>
  <si>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</si>
  <si>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</si>
  <si>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</si>
  <si>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</si>
  <si>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</si>
  <si>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</si>
  <si>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</si>
  <si>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</si>
  <si>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</si>
  <si>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</si>
  <si>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</si>
  <si>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</si>
  <si>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</si>
  <si>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</si>
  <si>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</si>
  <si>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</si>
  <si>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</si>
  <si>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</si>
  <si>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</si>
  <si>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</si>
  <si>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</si>
  <si>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</si>
  <si>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</si>
  <si>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</si>
  <si>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</si>
  <si>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</si>
  <si>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</si>
  <si>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</si>
  <si>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</si>
  <si>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</si>
  <si>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</si>
  <si>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</si>
  <si>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</si>
  <si>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</si>
  <si>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</si>
  <si>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</si>
  <si>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</si>
  <si>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</si>
  <si>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</si>
  <si>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</si>
  <si>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</si>
  <si>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</si>
  <si>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</si>
  <si>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</si>
  <si>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</si>
  <si>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</si>
  <si>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</si>
  <si>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</si>
  <si>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</si>
  <si>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</si>
  <si>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</si>
  <si>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</si>
  <si>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</si>
  <si>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</si>
  <si>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</si>
  <si>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</si>
  <si>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</si>
  <si>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</si>
  <si>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</si>
  <si>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</si>
  <si>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</si>
  <si>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</si>
  <si>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</si>
  <si>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</si>
  <si>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</si>
  <si>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</si>
  <si>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</si>
  <si>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</si>
  <si>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</si>
  <si>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</si>
  <si>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</si>
  <si>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</si>
  <si>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</si>
  <si>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</si>
  <si>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</si>
  <si>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</si>
  <si>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</si>
  <si>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</si>
  <si>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</si>
  <si>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</si>
  <si>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</si>
  <si>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</si>
  <si>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</si>
  <si>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</si>
  <si>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</si>
  <si>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</si>
  <si>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</si>
  <si>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</si>
  <si>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</si>
  <si>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</si>
  <si>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</si>
  <si>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</si>
  <si>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</si>
  <si>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</si>
  <si>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</si>
  <si>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</si>
  <si>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</si>
  <si>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</si>
  <si>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</si>
  <si>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</si>
  <si>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</si>
  <si>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</si>
  <si>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</si>
  <si>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</si>
  <si>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</si>
  <si>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</si>
  <si>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</si>
  <si>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</si>
  <si>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</si>
  <si>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</si>
  <si>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</si>
  <si>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</si>
  <si>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</si>
  <si>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</si>
  <si>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</si>
  <si>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</si>
  <si>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</si>
  <si>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</si>
  <si>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</si>
  <si>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</si>
  <si>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</si>
  <si>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</si>
  <si>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</si>
  <si>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</si>
  <si>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</si>
  <si>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</si>
  <si>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</si>
  <si>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</si>
  <si>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</si>
  <si>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</si>
  <si>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</si>
  <si>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</si>
  <si>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</si>
  <si>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</si>
  <si>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</si>
  <si>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</si>
  <si>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</si>
  <si>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</si>
  <si>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</si>
  <si>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</si>
  <si>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</si>
  <si>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</si>
  <si>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</si>
  <si>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</si>
  <si>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</si>
  <si>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</si>
  <si>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</si>
  <si>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</si>
  <si>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</si>
  <si>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</si>
  <si>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</si>
  <si>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</si>
  <si>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</si>
  <si>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</si>
  <si>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</si>
  <si>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</si>
  <si>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</si>
  <si>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</si>
  <si>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</si>
  <si>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</si>
  <si>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</si>
  <si>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</si>
  <si>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</si>
  <si>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</si>
  <si>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</si>
  <si>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</si>
  <si>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</si>
  <si>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</si>
  <si>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</si>
  <si>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</si>
  <si>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</si>
  <si>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</si>
  <si>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</si>
  <si>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</si>
  <si>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</si>
  <si>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</si>
  <si>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</si>
  <si>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</si>
  <si>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</si>
  <si>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</si>
  <si>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</si>
  <si>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</si>
  <si>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</si>
  <si>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</si>
  <si>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</si>
  <si>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</si>
  <si>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</si>
  <si>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</si>
  <si>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</si>
  <si>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</si>
  <si>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</si>
  <si>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</si>
  <si>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</si>
  <si>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</si>
  <si>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</si>
  <si>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</si>
  <si>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</si>
  <si>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</si>
  <si>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</si>
  <si>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</si>
  <si>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</si>
  <si>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</si>
  <si>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</si>
  <si>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</si>
  <si>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</si>
  <si>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</si>
  <si>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</si>
  <si>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</si>
  <si>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</si>
  <si>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</si>
  <si>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</si>
  <si>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</si>
  <si>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</si>
  <si>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</si>
  <si>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</si>
  <si>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</si>
  <si>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</si>
  <si>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</si>
  <si>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</si>
  <si>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</si>
  <si>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</si>
  <si>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</si>
  <si>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</si>
  <si>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</si>
  <si>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</si>
  <si>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</si>
  <si>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</si>
  <si>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</si>
  <si>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</si>
  <si>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</si>
  <si>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</si>
  <si>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</si>
  <si>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</si>
  <si>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</si>
  <si>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</si>
  <si>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</si>
  <si>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</si>
  <si>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ju-jitsu - bežné transfery</t>
  </si>
  <si>
    <t>202572</t>
  </si>
  <si>
    <t>prenájom žineniek na 3. kolo SNWL konaného 12.1.2025. Celková suma na fakture bola 409,34. Uhrada bola z PUŠ 2024 0,9eura, a zvyšok (408,44) z PUŠ 2025</t>
  </si>
  <si>
    <t>44476493</t>
  </si>
  <si>
    <t xml:space="preserve">AMELLA s.r.o.  </t>
  </si>
  <si>
    <t>25200001</t>
  </si>
  <si>
    <t>Prenájom športovej haly na 3. kolo SNWL konaného 12.1.2025</t>
  </si>
  <si>
    <t>36785571</t>
  </si>
  <si>
    <t>SPORT SERVICES, s.r.o.</t>
  </si>
  <si>
    <t>12456</t>
  </si>
  <si>
    <t>Ročný členský poplatok do medzinárodnej federácie JJIF</t>
  </si>
  <si>
    <t>Jiu-Jitsu international Federation</t>
  </si>
  <si>
    <t>274004</t>
  </si>
  <si>
    <t>oficiálne nášivky pre reprezentáciu</t>
  </si>
  <si>
    <t>DE127491751</t>
  </si>
  <si>
    <t>meiners GMBH</t>
  </si>
  <si>
    <t>2506</t>
  </si>
  <si>
    <t>Ubytovanie na ME na Cypre v termíne 20.3. - 23.3. pre Ševčík, Jakubcová, Škorec, Kováčová</t>
  </si>
  <si>
    <t>Cyprus Ju Jitsu Federation</t>
  </si>
  <si>
    <t>2502919</t>
  </si>
  <si>
    <t>Nákup doplnkov výživy pre potreby reprezetnácie na obdobie - celý rok 2025</t>
  </si>
  <si>
    <t>25853902</t>
  </si>
  <si>
    <t>Nutrend D.S. a.s.</t>
  </si>
  <si>
    <t>spracovateľký poplatok ze prevod meny v banke</t>
  </si>
  <si>
    <t>00686930</t>
  </si>
  <si>
    <t>Tatra banka</t>
  </si>
  <si>
    <t>2813964669</t>
  </si>
  <si>
    <t>poplatok za telefon</t>
  </si>
  <si>
    <t>35697270</t>
  </si>
  <si>
    <t>Orange Slovensko a.s.</t>
  </si>
  <si>
    <t>2591</t>
  </si>
  <si>
    <t>štartovné na podujatí ME a Európsky pohár za:Jakubcová, Škorec, Kováčová a Kostúr v termína 20.3. - 23.3.2025 Cyprus</t>
  </si>
  <si>
    <t>184377</t>
  </si>
  <si>
    <t>5214038267</t>
  </si>
  <si>
    <t>MANTO P.S.A.</t>
  </si>
  <si>
    <t>202585</t>
  </si>
  <si>
    <t>Prenájom žineniek na 4. kole SNWL 1.3.2025 v Diakovej</t>
  </si>
  <si>
    <t>25200006</t>
  </si>
  <si>
    <t>prenájom športovej haly na 4. kole SNWL 1.3.2025 v Diakovej</t>
  </si>
  <si>
    <t>2818563816</t>
  </si>
  <si>
    <t>20250002</t>
  </si>
  <si>
    <t>občertvenie na podujatiach: 23.2.2025 - školenie rozhodcov, 1.3.2025 - 4. kolo SNWL, 9.3.2025 - reprezentačné sústredenie</t>
  </si>
  <si>
    <t>47378611</t>
  </si>
  <si>
    <t>ARBIT s.r.o.</t>
  </si>
  <si>
    <t>prenájom šprotovej haly na 5. kolo ligy SNWL v dňoch 5. a 6. apríla 2025</t>
  </si>
  <si>
    <t>20250003</t>
  </si>
  <si>
    <t>občerstvenie na 5. kole ligy pre rozhodcov, časomeračov a ostatných dobrovolníkov na 5. kole ligy SNWL v dňoch 5. a 6. apríla 2025</t>
  </si>
  <si>
    <t>25VF00041</t>
  </si>
  <si>
    <t>Poháre, medaile, stužky a zalievané štítky - trofeje na ukončenie ligy SNWL - ukončneie základnej časti 5. a 6. apríla 2025</t>
  </si>
  <si>
    <t>36423688</t>
  </si>
  <si>
    <t>STRIVE SPORT s.r.o.</t>
  </si>
  <si>
    <t>2025/92</t>
  </si>
  <si>
    <t>Prenájom žineniek na 5. kolo ligy SNWL v termíne 5. a 6. apríla 2025</t>
  </si>
  <si>
    <t xml:space="preserve">Zuzana Segečová - činnosť dobrovolníka 1. štvrťrok 2025. Konkretna činnosť:  27.2.2025 	- rozpis a zmeny v kategóriách GI + NO GI				- 8 hodín
28.2.2025 	- rozpis a zmeny v kategóriách GI + NO GI 				- 2 hodiny
28.2.2025 	- príprava podujatia, nosenie, pomocné práce			- 6 hodín
1.3.2025 	- zapisovanie, časomiera, 						- 9 hodín
2.3.2025 	- balenie podujatia, pomocné práce			 		- 5 hodín
			 					Celkovo počet hodín: 30 hodín	</t>
  </si>
  <si>
    <t>Zuzana Segečová</t>
  </si>
  <si>
    <t xml:space="preserve">Tomáš Šimovček - činnosť dobrovolníka 1. štvrťrok 2025.                                     Konkrétna činnosť:                                        4. kolo ligy SNWL sezóna 2024/2025 1.3.2025			- Martin Diaková
27.2.2025 - rozpis a zmeny v kategóriách GI + NO GI	- 8 hodín
28.2.2025 - rozpis a zmeny v kategóriách GI + NO GI 	- 2 hodiny
28.2.2025 - príprava podujatia, nosenie, pomocné práce- 6 hodín
1.3.2025 	- zapisovanie, časomiera,- 9 hodín
2.3.2025 	- balenie podujatia, pomocné práce	- 5 hodín
Celkovo počet hodín: 30 hodín	</t>
  </si>
  <si>
    <t>Tomáš Šimovček</t>
  </si>
  <si>
    <t xml:space="preserve">Jozef Levčík - činnosť dobrovolníka za 1. štvrťrok 2025. Konkrétna činnosť:                               3. kolo ligy SNWL sezóna 2024/2025 12.1.2025- Martin Diaková
12.1.2025 - zapisovanie, časomiera, - 5 hodín
16.1.2025 - spracovanie výsledkov GI + NO GI za 3. kolo - 6 hodín
4. kolo ligy SNWL sezóna 2024/2025 1.3.2025 - Martin Diaková
1.3.2025 	- zapisovanie, časomiera - 5 hodín
6.3.2025 	- spracovanie výsledkov GI + NO GI za 4. kolo - 4 hodiny
Celkovo počet hodín: 20 hodín	</t>
  </si>
  <si>
    <t>Jozef Levčík</t>
  </si>
  <si>
    <t xml:space="preserve">Adrián Fašianok - činnosť dobrovolníka za 1. štvrťrok 2025. konkrétna činnosť                     3. kolo ligy SNWL sezóna 2024/2025 12.1.2025- Martin Diaková
10.1.2025 - rozpis a zmeny v kategóriách GI + NO GI	- 5 hodín
11.1.2025 - rozpis a zmeny v kategóriách GI + NO GI 	- 5 hodiny
12.1.2025 - zapisovanie, časomiera, - 9 hodín
16.1.2025  spracovanie výsledkov GI + NO GI za 3. kolo 	- 6 hodín
4. kolo ligy SNWL sezóna 2024/2025 1.3.2025			- Martin Diaková
1.3.2025 	- zapisovanie, časomiera- 9 hodín
6.3.2025 	- spracovanie výsledkov GI + NO GI za 4. kolo - 6 hodín
Celkovo počet hodín: 40 hodín	</t>
  </si>
  <si>
    <t>Adrián Fašianok</t>
  </si>
  <si>
    <t xml:space="preserve">Zuzana Kováčová činnosť dobrovolníka 1. štvrťrok 2025. Konkrétna činnosť:                    3. kolo ligy SNWL sezóna 2024/2025 12.1.2025- Martin Diaková
12.1.2025 - zapisovanie, časomiera, - 8 hodín
4. kolo ligy SNWL sezóna 2024/2025 1.3.2025- Martin Diaková
28.2.2025 - príprava podujatia, nosenie, pomocné práce	- 7 hodín
Celkovo počet hodín: 15 hodín	</t>
  </si>
  <si>
    <t>Zuzana Kováčová</t>
  </si>
  <si>
    <t>2823227589</t>
  </si>
  <si>
    <t>20250788</t>
  </si>
  <si>
    <t>aktualizácia web stránky za 2. štvrťrok 2025</t>
  </si>
  <si>
    <t>37407899</t>
  </si>
  <si>
    <t>Erik Kulašiak</t>
  </si>
  <si>
    <t>2507006</t>
  </si>
  <si>
    <t>Reprezentačné oblečenie (tepláková súprava a tričko) pre reprezentáciu: L. Kostúr, A. Jakubcová, S. Škorec, Miroslav Ševčík</t>
  </si>
  <si>
    <t>48811424</t>
  </si>
  <si>
    <t>Zbynek Goralczyk</t>
  </si>
  <si>
    <t>250100015</t>
  </si>
  <si>
    <t>spracovanie účtovníctva za obdobie 2024</t>
  </si>
  <si>
    <t>54996406</t>
  </si>
  <si>
    <t>The Economy In Sport Consulting s.r.o.</t>
  </si>
  <si>
    <t>2827894989</t>
  </si>
  <si>
    <t>25200032</t>
  </si>
  <si>
    <t>prenájom športovej haly na Majstrovstvá Slovenska v termíne 24.5. a 25.5.2025</t>
  </si>
  <si>
    <t>2025/103</t>
  </si>
  <si>
    <t>prenájom žineniek na Majstrovstvá Slovenska v termíne 24.5. a 25.5.2025</t>
  </si>
  <si>
    <t>2832334140</t>
  </si>
  <si>
    <t>20250004</t>
  </si>
  <si>
    <t>občerstvenie na Majstrovstvách Slovenska v dňoch 24.5. a 25.5.2025</t>
  </si>
  <si>
    <t>250100024</t>
  </si>
  <si>
    <t>prednáška - školenie trénerov 1. kvalifikačného stupňa</t>
  </si>
  <si>
    <t>2507013</t>
  </si>
  <si>
    <t xml:space="preserve">nákup 8 zápapových reprezentačných kompletov (rashguard a šortky) pre reprezentáciu </t>
  </si>
  <si>
    <t>20250790</t>
  </si>
  <si>
    <t>aktualizácia web stránky za 3. štvrťrok 2025</t>
  </si>
  <si>
    <t>2836940804</t>
  </si>
  <si>
    <t>Martina Jáníková činnosť dobrovolníka 2 kvartál 2025. Konkrétna činnosť: Majstrovstvá Slovenska 24.5.2025 - vyhlasovanie výsledkov a odovzdávanie cien - 5 hodín, Majstrovstvá Slovenska 25.5.2025 - vyhlasovanie výsledkov a odovzdávanie cien - 5 hodín, spolu 10 hodín</t>
  </si>
  <si>
    <t>Martina Janíková</t>
  </si>
  <si>
    <t>Refundácia nákladov na základe zmluvy o poskytnutí finančných prostriedkov (PUŠ - príspevok uznanému športu), účel športu a mládeže s príslušnosťou do 23 rokov. Pre klub: SAI CLUB Martin. Športové oblečenie</t>
  </si>
  <si>
    <t>37975153</t>
  </si>
  <si>
    <t>Zbynek Goralczyk, IČO 48811424, celková výka faktury bola na 3411,43. Celková výška refundácia bola 1656 - z toho zo splátok v 1. polroku sa použilo 212eur a zvyšok 1444eur v druhom polroku</t>
  </si>
  <si>
    <t>Náhrada za použitie súkromného motorového vozidla - odovzdanie účtovnej agendy za rok 2024  dňa 24.1.2025</t>
  </si>
  <si>
    <t>Nákup kimon pre reprezentantov a trénerov reprezentov. Alexandra Jakubcová, Michal Kukumberg, Michal Mlynček, Jaroslav Bičár, René Exel, Miroslav Ševčík</t>
  </si>
  <si>
    <t>251100079</t>
  </si>
  <si>
    <t>251100080</t>
  </si>
  <si>
    <t>251100001</t>
  </si>
  <si>
    <t>251100081</t>
  </si>
  <si>
    <t>251100082</t>
  </si>
  <si>
    <t>251100083</t>
  </si>
  <si>
    <t>TB_Š009</t>
  </si>
  <si>
    <t>251100085</t>
  </si>
  <si>
    <t>251100086</t>
  </si>
  <si>
    <t>251100087</t>
  </si>
  <si>
    <t>251100088</t>
  </si>
  <si>
    <t>251100089</t>
  </si>
  <si>
    <t>251100090</t>
  </si>
  <si>
    <t>251100091</t>
  </si>
  <si>
    <t>251100092</t>
  </si>
  <si>
    <t>251100093</t>
  </si>
  <si>
    <t>251100094</t>
  </si>
  <si>
    <t>251100095</t>
  </si>
  <si>
    <t>251100096</t>
  </si>
  <si>
    <t>251100097</t>
  </si>
  <si>
    <t>251100098</t>
  </si>
  <si>
    <t>251100099</t>
  </si>
  <si>
    <t>251100100</t>
  </si>
  <si>
    <t>251100105</t>
  </si>
  <si>
    <t>251100102</t>
  </si>
  <si>
    <t>TB_Š018</t>
  </si>
  <si>
    <t>251100104</t>
  </si>
  <si>
    <t>251100101</t>
  </si>
  <si>
    <t>251100106</t>
  </si>
  <si>
    <t>251100107</t>
  </si>
  <si>
    <t>251100113</t>
  </si>
  <si>
    <t>251100109</t>
  </si>
  <si>
    <t>251100110</t>
  </si>
  <si>
    <t>TB_Š025</t>
  </si>
  <si>
    <t>251100112</t>
  </si>
  <si>
    <t>251100117</t>
  </si>
  <si>
    <t>251100114</t>
  </si>
  <si>
    <t>251100111</t>
  </si>
  <si>
    <t>251100084</t>
  </si>
  <si>
    <t>251100115</t>
  </si>
  <si>
    <t>251100103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</si>
</sst>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10"/>
      <color theme="1"/>
      <name val="Aptos Display"/>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right/>
      <top style="thin">
        <color theme="4" tint="0.39997558519241921"/>
      </top>
      <bottom style="thin">
        <color theme="4" tint="0.39997558519241921"/>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0" fontId="89" fillId="0" borderId="39" xfId="0" applyFont="1" applyBorder="1"/>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4" val="5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23"/>
      <c r="D1" s="323"/>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4"/>
      <c r="D21" s="324"/>
    </row>
    <row r="22" spans="1:4" x14ac:dyDescent="0.2">
      <c r="C22" s="325"/>
      <c r="D22" s="324"/>
    </row>
    <row r="23" spans="1:4" ht="63.75" x14ac:dyDescent="0.2">
      <c r="A23" s="23" t="s">
        <v>1380</v>
      </c>
      <c r="C23" s="255"/>
      <c r="D23" s="256"/>
    </row>
    <row r="24" spans="1:4" ht="12.75" customHeight="1" x14ac:dyDescent="0.2">
      <c r="C24" s="321"/>
      <c r="D24" s="322"/>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9"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1390</v>
      </c>
    </row>
    <row r="73" spans="1:1" ht="38.25" x14ac:dyDescent="0.2">
      <c r="A73" s="23" t="s">
        <v>1391</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650000000000006"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9"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6" t="s">
        <v>57</v>
      </c>
      <c r="B1" s="326"/>
      <c r="C1" s="326"/>
      <c r="D1" s="326"/>
      <c r="E1" s="326"/>
      <c r="F1" s="326"/>
      <c r="G1" s="326"/>
      <c r="H1" s="326"/>
      <c r="I1" s="52"/>
      <c r="J1" s="37"/>
    </row>
    <row r="2" spans="1:11" ht="15.75" x14ac:dyDescent="0.25">
      <c r="A2" s="332" t="s">
        <v>58</v>
      </c>
      <c r="B2" s="332"/>
      <c r="C2" s="332"/>
      <c r="D2" s="332"/>
      <c r="E2" s="332"/>
      <c r="F2" s="332"/>
      <c r="G2" s="332"/>
      <c r="H2" s="330" t="str">
        <f>+Doklady!I100</f>
        <v>V2</v>
      </c>
      <c r="I2" s="330"/>
    </row>
    <row r="3" spans="1:11" ht="15" x14ac:dyDescent="0.25">
      <c r="A3" s="40"/>
      <c r="B3" s="40"/>
      <c r="C3" s="40"/>
      <c r="D3" s="40"/>
      <c r="E3" s="40"/>
      <c r="F3" s="40"/>
      <c r="G3" s="40"/>
      <c r="H3" s="331">
        <f>+Doklady!I101</f>
        <v>45887</v>
      </c>
      <c r="I3" s="331"/>
    </row>
    <row r="4" spans="1:11" ht="15.75" customHeight="1" x14ac:dyDescent="0.2">
      <c r="A4" s="41" t="s">
        <v>59</v>
      </c>
      <c r="B4" s="327" t="s">
        <v>60</v>
      </c>
      <c r="C4" s="328"/>
      <c r="D4" s="328"/>
      <c r="E4" s="329"/>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9" priority="2" stopIfTrue="1">
      <formula>$A78&lt;&gt;""</formula>
    </cfRule>
  </conditionalFormatting>
  <conditionalFormatting sqref="A8:I76 I78">
    <cfRule type="expression" dxfId="108" priority="7" stopIfTrue="1">
      <formula>$A8&lt;&gt;""</formula>
    </cfRule>
  </conditionalFormatting>
  <conditionalFormatting sqref="B78:H2888">
    <cfRule type="expression" dxfId="107" priority="3" stopIfTrue="1">
      <formula>$A78&lt;&gt;""</formula>
    </cfRule>
  </conditionalFormatting>
  <conditionalFormatting sqref="D2886:D2913">
    <cfRule type="expression" dxfId="10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17"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5" t="s">
        <v>311</v>
      </c>
      <c r="B1" s="336"/>
      <c r="C1" s="174">
        <v>45688</v>
      </c>
      <c r="D1" s="26"/>
      <c r="G1" s="252">
        <v>45688</v>
      </c>
    </row>
    <row r="2" spans="1:7" ht="15" x14ac:dyDescent="0.25">
      <c r="A2" s="28"/>
      <c r="B2" s="28"/>
      <c r="G2" s="252">
        <v>45716</v>
      </c>
    </row>
    <row r="3" spans="1:7" ht="14.25" x14ac:dyDescent="0.2">
      <c r="A3" s="30" t="s">
        <v>312</v>
      </c>
      <c r="B3" s="333" t="str">
        <f>INDEX(Adr!B:B,Doklady!B102+1)</f>
        <v>Slovenský zväz športového ju-jitsu</v>
      </c>
      <c r="C3" s="333"/>
      <c r="D3" s="333"/>
      <c r="G3" s="252">
        <v>45747</v>
      </c>
    </row>
    <row r="4" spans="1:7" ht="14.25" x14ac:dyDescent="0.2">
      <c r="A4" s="30" t="s">
        <v>313</v>
      </c>
      <c r="B4" s="29" t="str">
        <f>RIGHT("0000"&amp;INDEX(Adr!A:A,Doklady!B102+1),8)</f>
        <v>42219922</v>
      </c>
      <c r="G4" s="252">
        <v>45777</v>
      </c>
    </row>
    <row r="5" spans="1:7" ht="14.25" x14ac:dyDescent="0.2">
      <c r="A5" s="30" t="s">
        <v>314</v>
      </c>
      <c r="B5" s="29" t="str">
        <f>INDEX(Adr!D:D,Doklady!B102+1)&amp;", "&amp;INDEX(Adr!E:E,Doklady!B102+1)</f>
        <v>Sládkovičova 454/16, Martin</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15790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15790</v>
      </c>
      <c r="G15" s="252"/>
    </row>
    <row r="16" spans="1:7" ht="14.25" x14ac:dyDescent="0.2">
      <c r="G16" s="252"/>
    </row>
    <row r="17" spans="1:5" ht="72" customHeight="1" x14ac:dyDescent="0.2">
      <c r="A17" s="334" t="s">
        <v>328</v>
      </c>
      <c r="B17" s="334"/>
      <c r="C17" s="334"/>
      <c r="D17" s="334"/>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1.9" customHeight="1" x14ac:dyDescent="0.25">
      <c r="A1" s="345" t="s">
        <v>1504</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
      <c r="B3" s="160" t="s">
        <v>59</v>
      </c>
      <c r="C3" s="346" t="str">
        <f>INDEX(Adr!B2:B87,Doklady!B102)</f>
        <v>Slovenský zväz športového ju-jitsu</v>
      </c>
      <c r="D3" s="346"/>
      <c r="E3" s="346"/>
      <c r="F3" s="346"/>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42219922</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Sládkovičova 454/16, Martin, 036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7" t="s">
        <v>333</v>
      </c>
      <c r="F9" s="348"/>
      <c r="J9" s="8"/>
      <c r="L9" s="118"/>
      <c r="M9" s="118"/>
      <c r="N9" s="118"/>
      <c r="O9" s="118"/>
      <c r="P9" s="118"/>
      <c r="Q9" s="118"/>
      <c r="R9" s="118"/>
      <c r="S9" s="118"/>
    </row>
    <row r="10" spans="1:26" ht="18" x14ac:dyDescent="0.25">
      <c r="A10" s="69" t="s">
        <v>317</v>
      </c>
      <c r="B10" s="70" t="s">
        <v>318</v>
      </c>
      <c r="C10" s="126">
        <f>SUMIF(FP!J:J,Doklady!$B$1&amp;A10,FP!D:D)</f>
        <v>0</v>
      </c>
      <c r="D10" s="126">
        <f>C10-E10</f>
        <v>0</v>
      </c>
      <c r="E10" s="338">
        <f>SUMIF(K:K,A10,I:I)</f>
        <v>0</v>
      </c>
      <c r="F10" s="339"/>
      <c r="L10" s="120" t="s">
        <v>334</v>
      </c>
      <c r="M10" s="118"/>
      <c r="N10" s="118"/>
      <c r="O10" s="118"/>
      <c r="P10" s="118"/>
      <c r="Q10" s="118"/>
      <c r="R10" s="118"/>
      <c r="S10" s="118"/>
    </row>
    <row r="11" spans="1:26" ht="18" x14ac:dyDescent="0.25">
      <c r="A11" s="69" t="s">
        <v>319</v>
      </c>
      <c r="B11" s="70" t="s">
        <v>320</v>
      </c>
      <c r="C11" s="126">
        <f>SUMIF(FP!J:J,Doklady!$B$1&amp;A11,FP!D:D)</f>
        <v>15790</v>
      </c>
      <c r="D11" s="126">
        <f>+C11-E11</f>
        <v>15790</v>
      </c>
      <c r="E11" s="349">
        <f>+I39-I42+I44-I47</f>
        <v>0</v>
      </c>
      <c r="F11" s="350"/>
      <c r="J11" s="176"/>
      <c r="L11" s="161" t="str">
        <f>L41</f>
        <v>a - ju-jitsu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8">
        <f>SUMIF(K:K,A12,I:I)</f>
        <v>0</v>
      </c>
      <c r="F12" s="339"/>
      <c r="J12" s="177"/>
      <c r="L12" s="161" t="str">
        <f>L42</f>
        <v>a - ju-jitsu - kapitálové transfery</v>
      </c>
      <c r="N12" s="118"/>
      <c r="O12" s="118"/>
      <c r="P12" s="118"/>
      <c r="Q12" s="118"/>
      <c r="R12" s="118"/>
      <c r="S12" s="118"/>
    </row>
    <row r="13" spans="1:26" ht="18" x14ac:dyDescent="0.25">
      <c r="A13" s="69" t="s">
        <v>323</v>
      </c>
      <c r="B13" s="70" t="s">
        <v>324</v>
      </c>
      <c r="C13" s="126">
        <f>SUMIF(FP!J:J,Doklady!$B$1&amp;A13,FP!D:D)</f>
        <v>0</v>
      </c>
      <c r="D13" s="126">
        <f>C13-E13</f>
        <v>0</v>
      </c>
      <c r="E13" s="338">
        <f>SUMIF(K:K,A13,I:I)</f>
        <v>0</v>
      </c>
      <c r="F13" s="339"/>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58" t="s">
        <v>336</v>
      </c>
      <c r="C16" s="359"/>
      <c r="D16" s="359"/>
      <c r="E16" s="359"/>
      <c r="F16" s="359"/>
      <c r="G16" s="359"/>
      <c r="H16" s="36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3" t="s">
        <v>339</v>
      </c>
      <c r="C17" s="353"/>
      <c r="D17" s="353"/>
      <c r="E17" s="353"/>
      <c r="F17" s="353"/>
      <c r="G17" s="353"/>
      <c r="H17" s="353"/>
      <c r="I17" s="73">
        <f>SUMIF(FP!I:I,Doklady!$B$1&amp;A17,FP!D:D)</f>
        <v>15790</v>
      </c>
      <c r="T17" s="86"/>
    </row>
    <row r="18" spans="1:20" x14ac:dyDescent="0.2">
      <c r="A18" s="135" t="s">
        <v>340</v>
      </c>
      <c r="B18" s="353" t="s">
        <v>341</v>
      </c>
      <c r="C18" s="353"/>
      <c r="D18" s="353"/>
      <c r="E18" s="353"/>
      <c r="F18" s="353"/>
      <c r="G18" s="353"/>
      <c r="H18" s="353"/>
      <c r="I18" s="73">
        <f>SUMIF(FP!I:I,Doklady!$B$1&amp;A18,FP!D:D)</f>
        <v>0</v>
      </c>
    </row>
    <row r="19" spans="1:20" x14ac:dyDescent="0.2">
      <c r="A19" s="115" t="s">
        <v>342</v>
      </c>
      <c r="B19" s="353" t="s">
        <v>343</v>
      </c>
      <c r="C19" s="353"/>
      <c r="D19" s="353"/>
      <c r="E19" s="353"/>
      <c r="F19" s="353"/>
      <c r="G19" s="353"/>
      <c r="H19" s="353"/>
      <c r="I19" s="73">
        <f>SUMIF(FP!I:I,Doklady!$B$1&amp;A19,FP!D:D)</f>
        <v>0</v>
      </c>
    </row>
    <row r="20" spans="1:20" x14ac:dyDescent="0.2">
      <c r="A20" s="135" t="s">
        <v>344</v>
      </c>
      <c r="B20" s="342" t="s">
        <v>345</v>
      </c>
      <c r="C20" s="343"/>
      <c r="D20" s="343"/>
      <c r="E20" s="343"/>
      <c r="F20" s="343"/>
      <c r="G20" s="343"/>
      <c r="H20" s="344"/>
      <c r="I20" s="73">
        <f>SUMIF(FP!I:I,Doklady!$B$1&amp;A20,FP!D:D)</f>
        <v>0</v>
      </c>
      <c r="T20" s="86"/>
    </row>
    <row r="21" spans="1:20" x14ac:dyDescent="0.2">
      <c r="A21" s="115" t="s">
        <v>346</v>
      </c>
      <c r="B21" s="342" t="s">
        <v>347</v>
      </c>
      <c r="C21" s="343"/>
      <c r="D21" s="343"/>
      <c r="E21" s="343"/>
      <c r="F21" s="343"/>
      <c r="G21" s="343"/>
      <c r="H21" s="344"/>
      <c r="I21" s="73">
        <f>SUMIF(FP!I:I,Doklady!$B$1&amp;A21,FP!D:D)</f>
        <v>0</v>
      </c>
      <c r="T21" s="86"/>
    </row>
    <row r="22" spans="1:20" x14ac:dyDescent="0.2">
      <c r="A22" s="135" t="s">
        <v>348</v>
      </c>
      <c r="B22" s="361" t="s">
        <v>349</v>
      </c>
      <c r="C22" s="362"/>
      <c r="D22" s="362"/>
      <c r="E22" s="362"/>
      <c r="F22" s="362"/>
      <c r="G22" s="362"/>
      <c r="H22" s="363"/>
      <c r="I22" s="73">
        <f>SUMIF(FP!I:I,Doklady!$B$1&amp;A22,FP!D:D)</f>
        <v>0</v>
      </c>
      <c r="T22" s="86"/>
    </row>
    <row r="23" spans="1:20" x14ac:dyDescent="0.2">
      <c r="A23" s="115" t="s">
        <v>350</v>
      </c>
      <c r="B23" s="342" t="s">
        <v>351</v>
      </c>
      <c r="C23" s="343"/>
      <c r="D23" s="343"/>
      <c r="E23" s="343"/>
      <c r="F23" s="343"/>
      <c r="G23" s="343"/>
      <c r="H23" s="344"/>
      <c r="I23" s="73">
        <f>SUMIF(FP!I:I,Doklady!$B$1&amp;A23,FP!D:D)</f>
        <v>0</v>
      </c>
      <c r="T23" s="86"/>
    </row>
    <row r="24" spans="1:20" x14ac:dyDescent="0.2">
      <c r="A24" s="135" t="s">
        <v>352</v>
      </c>
      <c r="B24" s="342" t="s">
        <v>353</v>
      </c>
      <c r="C24" s="343"/>
      <c r="D24" s="343"/>
      <c r="E24" s="343"/>
      <c r="F24" s="343"/>
      <c r="G24" s="343"/>
      <c r="H24" s="344"/>
      <c r="I24" s="73">
        <f>SUMIF(FP!I:I,Doklady!$B$1&amp;A24,FP!D:D)</f>
        <v>0</v>
      </c>
      <c r="T24" s="86"/>
    </row>
    <row r="25" spans="1:20" x14ac:dyDescent="0.2">
      <c r="A25" s="115" t="s">
        <v>354</v>
      </c>
      <c r="B25" s="354" t="s">
        <v>355</v>
      </c>
      <c r="C25" s="355"/>
      <c r="D25" s="355"/>
      <c r="E25" s="355"/>
      <c r="F25" s="355"/>
      <c r="G25" s="355"/>
      <c r="H25" s="356"/>
      <c r="I25" s="73">
        <f>SUMIF(FP!I:I,Doklady!$B$1&amp;A25,FP!D:D)</f>
        <v>0</v>
      </c>
      <c r="T25" s="86"/>
    </row>
    <row r="26" spans="1:20" x14ac:dyDescent="0.2">
      <c r="A26" s="135" t="s">
        <v>356</v>
      </c>
      <c r="B26" s="342" t="s">
        <v>357</v>
      </c>
      <c r="C26" s="343"/>
      <c r="D26" s="343"/>
      <c r="E26" s="343"/>
      <c r="F26" s="343"/>
      <c r="G26" s="343"/>
      <c r="H26" s="344"/>
      <c r="I26" s="73">
        <f>SUMIF(FP!I:I,Doklady!$B$1&amp;A26,FP!D:D)</f>
        <v>0</v>
      </c>
      <c r="T26" s="86"/>
    </row>
    <row r="27" spans="1:20" x14ac:dyDescent="0.2">
      <c r="A27" s="115" t="s">
        <v>358</v>
      </c>
      <c r="B27" s="342" t="s">
        <v>359</v>
      </c>
      <c r="C27" s="343"/>
      <c r="D27" s="343"/>
      <c r="E27" s="343"/>
      <c r="F27" s="343"/>
      <c r="G27" s="343"/>
      <c r="H27" s="344"/>
      <c r="I27" s="73">
        <f>SUMIF(FP!I:I,Doklady!$B$1&amp;A27,FP!D:D)</f>
        <v>0</v>
      </c>
      <c r="T27" s="86"/>
    </row>
    <row r="28" spans="1:20" x14ac:dyDescent="0.2">
      <c r="A28" s="135" t="s">
        <v>360</v>
      </c>
      <c r="B28" s="342" t="s">
        <v>361</v>
      </c>
      <c r="C28" s="343"/>
      <c r="D28" s="343"/>
      <c r="E28" s="343"/>
      <c r="F28" s="343"/>
      <c r="G28" s="343"/>
      <c r="H28" s="344"/>
      <c r="I28" s="73">
        <f>SUMIF(FP!I:I,Doklady!$B$1&amp;A28,FP!D:D)</f>
        <v>0</v>
      </c>
      <c r="T28" s="86"/>
    </row>
    <row r="29" spans="1:20" x14ac:dyDescent="0.2">
      <c r="A29" s="115" t="s">
        <v>362</v>
      </c>
      <c r="B29" s="342" t="s">
        <v>363</v>
      </c>
      <c r="C29" s="343"/>
      <c r="D29" s="343"/>
      <c r="E29" s="343"/>
      <c r="F29" s="343"/>
      <c r="G29" s="343"/>
      <c r="H29" s="344"/>
      <c r="I29" s="73">
        <f>SUMIF(FP!I:I,Doklady!$B$1&amp;A29,FP!D:D)</f>
        <v>0</v>
      </c>
      <c r="T29" s="86"/>
    </row>
    <row r="30" spans="1:20" hidden="1" x14ac:dyDescent="0.2">
      <c r="A30" s="135" t="s">
        <v>364</v>
      </c>
      <c r="B30" s="342"/>
      <c r="C30" s="343"/>
      <c r="D30" s="343"/>
      <c r="E30" s="343"/>
      <c r="F30" s="343"/>
      <c r="G30" s="343"/>
      <c r="H30" s="344"/>
      <c r="I30" s="73">
        <f>SUMIF(FP!I:I,Doklady!$B$1&amp;A30,FP!D:D)</f>
        <v>0</v>
      </c>
      <c r="T30" s="86"/>
    </row>
    <row r="31" spans="1:20" hidden="1" x14ac:dyDescent="0.2">
      <c r="A31" s="115" t="s">
        <v>365</v>
      </c>
      <c r="B31" s="342"/>
      <c r="C31" s="343"/>
      <c r="D31" s="343"/>
      <c r="E31" s="343"/>
      <c r="F31" s="343"/>
      <c r="G31" s="343"/>
      <c r="H31" s="344"/>
      <c r="I31" s="73">
        <f>SUMIF(FP!I:I,Doklady!$B$1&amp;A31,FP!D:D)</f>
        <v>0</v>
      </c>
      <c r="T31" s="86"/>
    </row>
    <row r="32" spans="1:20" hidden="1" x14ac:dyDescent="0.2">
      <c r="A32" s="135" t="s">
        <v>366</v>
      </c>
      <c r="B32" s="364"/>
      <c r="C32" s="365"/>
      <c r="D32" s="365"/>
      <c r="E32" s="365"/>
      <c r="F32" s="365"/>
      <c r="G32" s="365"/>
      <c r="H32" s="366"/>
      <c r="I32" s="73">
        <f>SUMIF(FP!I:I,Doklady!$B$1&amp;A32,FP!D:D)</f>
        <v>0</v>
      </c>
      <c r="T32" s="86"/>
    </row>
    <row r="33" spans="1:21" hidden="1" x14ac:dyDescent="0.2">
      <c r="A33" s="115" t="s">
        <v>367</v>
      </c>
      <c r="B33" s="364"/>
      <c r="C33" s="365"/>
      <c r="D33" s="365"/>
      <c r="E33" s="365"/>
      <c r="F33" s="365"/>
      <c r="G33" s="365"/>
      <c r="H33" s="366"/>
      <c r="I33" s="73">
        <f>SUMIF(FP!I:I,Doklady!$B$1&amp;A33,FP!D:D)</f>
        <v>0</v>
      </c>
      <c r="T33" s="86"/>
    </row>
    <row r="34" spans="1:21" hidden="1" x14ac:dyDescent="0.2">
      <c r="A34" s="135" t="s">
        <v>368</v>
      </c>
      <c r="B34" s="367"/>
      <c r="C34" s="367"/>
      <c r="D34" s="367"/>
      <c r="E34" s="367"/>
      <c r="F34" s="367"/>
      <c r="G34" s="367"/>
      <c r="H34" s="367"/>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ju-jitsu</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212</v>
      </c>
      <c r="D40" s="78">
        <f>DSUM(Doklady!A103:J10000,"GGG",Spolu!N40:O42)</f>
        <v>0</v>
      </c>
      <c r="E40" s="78">
        <f>DSUM(Doklady!A103:J10000,"GGG",Spolu!P40:Q42)</f>
        <v>5613.59</v>
      </c>
      <c r="F40" s="78">
        <f>DSUM(Doklady!A103:J10000,"GGG",Spolu!R40:S42)</f>
        <v>1715.4099999999996</v>
      </c>
      <c r="G40" s="78">
        <f>DSUM(Doklady!A103:J10000,"GGG",Spolu!T40:U42)-H40</f>
        <v>8249</v>
      </c>
      <c r="H40" s="78">
        <f>+IFERROR(VLOOKUP(K40&amp;" - kapitálové transfery",B$53:D$90,3,0),0)</f>
        <v>0</v>
      </c>
      <c r="I40" s="73">
        <f>+C40+D40+E40+F40+G40+H40</f>
        <v>15790</v>
      </c>
      <c r="J40" s="218" t="str">
        <f>+K45</f>
        <v>.</v>
      </c>
      <c r="K40" s="218" t="str">
        <f>IF(L38&gt;0,INDEX(FP!K:K,Doklady!B2),".")</f>
        <v>ju-jitsu</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ju-jitsu - bežné transfery</v>
      </c>
      <c r="M41" s="120">
        <v>1</v>
      </c>
      <c r="N41" s="161" t="str">
        <f>+L41</f>
        <v>a - ju-jitsu - bežné transfery</v>
      </c>
      <c r="O41" s="120">
        <v>2</v>
      </c>
      <c r="P41" s="161" t="str">
        <f>+L41</f>
        <v>a - ju-jitsu - bežné transfery</v>
      </c>
      <c r="Q41" s="120">
        <v>3</v>
      </c>
      <c r="R41" s="161" t="str">
        <f>+L41</f>
        <v>a - ju-jitsu - bežné transfery</v>
      </c>
      <c r="S41" s="120">
        <v>4</v>
      </c>
      <c r="T41" s="161" t="str">
        <f>+L41</f>
        <v>a - ju-jitsu - bežné transfery</v>
      </c>
      <c r="U41" s="120">
        <v>5</v>
      </c>
    </row>
    <row r="42" spans="1:21" ht="10.5" customHeight="1" x14ac:dyDescent="0.2">
      <c r="A42" s="115" t="s">
        <v>338</v>
      </c>
      <c r="B42" s="116" t="s">
        <v>380</v>
      </c>
      <c r="C42" s="73">
        <f>+C40</f>
        <v>212</v>
      </c>
      <c r="D42" s="216">
        <f>+D40</f>
        <v>0</v>
      </c>
      <c r="E42" s="216">
        <f>+E40</f>
        <v>5613.59</v>
      </c>
      <c r="F42" s="216">
        <f>+MIN(F39:F40)</f>
        <v>1715.4099999999996</v>
      </c>
      <c r="G42" s="216">
        <f>+MIN(G39+MAX(F39-F40,0)-MAX(E40-E39,0)-MAX(D40-D39,0)-MAX(C40-C39,0),G40)</f>
        <v>8249</v>
      </c>
      <c r="H42" s="216">
        <f>+MIN(H39:H40)</f>
        <v>0</v>
      </c>
      <c r="I42" s="73">
        <f>+C42+D42+E42+MIN(F39:F40)+G42+H42</f>
        <v>15790</v>
      </c>
      <c r="J42" s="219">
        <f>+K47</f>
        <v>0</v>
      </c>
      <c r="K42" s="219">
        <f>+I42-H42</f>
        <v>15790</v>
      </c>
      <c r="L42" s="161" t="str">
        <f>+SUBSTITUTE(L41,"bežné","kapitálové")</f>
        <v>a - ju-jitsu - kapitálové transfery</v>
      </c>
      <c r="M42" s="120">
        <v>1</v>
      </c>
      <c r="N42" s="161" t="str">
        <f>+L42</f>
        <v>a - ju-jitsu - kapitálové transfery</v>
      </c>
      <c r="O42" s="120">
        <v>2</v>
      </c>
      <c r="P42" s="161" t="str">
        <f>+L42</f>
        <v>a - ju-jitsu - kapitálové transfery</v>
      </c>
      <c r="Q42" s="120">
        <v>3</v>
      </c>
      <c r="R42" s="161" t="str">
        <f>+L42</f>
        <v>a - ju-jitsu - kapitálové transfery</v>
      </c>
      <c r="S42" s="120">
        <v>4</v>
      </c>
      <c r="T42" s="161" t="str">
        <f>+L42</f>
        <v>a - ju-jitsu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0"/>
      <c r="B50" s="341"/>
      <c r="C50" s="341"/>
      <c r="D50" s="341"/>
      <c r="E50" s="341"/>
      <c r="F50" s="341"/>
      <c r="G50" s="341"/>
      <c r="H50" s="341"/>
      <c r="I50" s="341"/>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ju-jitsu - bežné transfery</v>
      </c>
      <c r="C53" s="73">
        <f>IF(A53&lt;&gt;"",INDEX(FP!D:D,Doklady!B$2+(ROW()-53)),"")</f>
        <v>15790</v>
      </c>
      <c r="D53" s="73">
        <f>IF(A53&lt;&gt;"",Doklady!I1-Doklady!J1,"")</f>
        <v>15790.000000000004</v>
      </c>
      <c r="E53" s="73">
        <f>IF(A53&lt;&gt;"",MIN(D53,C53)*Doklady!C1/(1-Doklady!C1),"")</f>
        <v>0</v>
      </c>
      <c r="F53" s="71">
        <f>IF(A53&lt;&gt;"",Doklady!J1,"")</f>
        <v>0</v>
      </c>
      <c r="G53" s="73">
        <f>+IFERROR(HLOOKUP(IF(RIGHT(B53,15)="bežné transfery",LEFT(B53,LEN(B53)-18),0),$J$40:$K$42,3,0),MIN(C53,D53))</f>
        <v>15790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15790</v>
      </c>
      <c r="D130" s="228">
        <f t="shared" ref="D130:I130" si="9">SUM(D53:D129)</f>
        <v>15790.000000000004</v>
      </c>
      <c r="E130" s="228">
        <f t="shared" si="9"/>
        <v>0</v>
      </c>
      <c r="F130" s="228">
        <f t="shared" si="9"/>
        <v>0</v>
      </c>
      <c r="G130" s="228">
        <f t="shared" si="9"/>
        <v>15790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57"/>
      <c r="E140" s="357"/>
      <c r="F140" s="357"/>
      <c r="G140" s="357"/>
      <c r="H140" s="357"/>
      <c r="I140" s="357"/>
      <c r="J140" s="85"/>
    </row>
    <row r="141" spans="1:26" ht="68.25" customHeight="1" x14ac:dyDescent="0.2">
      <c r="A141" s="9"/>
      <c r="B141" s="283" t="s">
        <v>397</v>
      </c>
      <c r="C141" s="214"/>
      <c r="D141" s="337" t="s">
        <v>398</v>
      </c>
      <c r="E141" s="337"/>
      <c r="F141" s="337"/>
      <c r="G141" s="337"/>
      <c r="H141" s="337"/>
      <c r="I141" s="337"/>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5" priority="43" stopIfTrue="1" operator="lessThanOrEqual">
      <formula>0</formula>
    </cfRule>
    <cfRule type="cellIs" dxfId="104" priority="44" stopIfTrue="1" operator="greaterThan">
      <formula>0</formula>
    </cfRule>
  </conditionalFormatting>
  <conditionalFormatting sqref="D53:D129">
    <cfRule type="expression" dxfId="103" priority="31" stopIfTrue="1">
      <formula>$C53=$D53</formula>
    </cfRule>
    <cfRule type="expression" dxfId="102" priority="33" stopIfTrue="1">
      <formula>$C53&lt;&gt;$D53</formula>
    </cfRule>
  </conditionalFormatting>
  <conditionalFormatting sqref="E9:F9">
    <cfRule type="expression" dxfId="101" priority="38" stopIfTrue="1">
      <formula>SUM($E$10:$F$14)&gt;0</formula>
    </cfRule>
  </conditionalFormatting>
  <conditionalFormatting sqref="G53:G129">
    <cfRule type="expression" dxfId="100" priority="13" stopIfTrue="1">
      <formula>$C53=$G53</formula>
    </cfRule>
    <cfRule type="expression" dxfId="99" priority="14" stopIfTrue="1">
      <formula>$C53&lt;&gt;$G53</formula>
    </cfRule>
  </conditionalFormatting>
  <conditionalFormatting sqref="I42">
    <cfRule type="cellIs" dxfId="98" priority="1" stopIfTrue="1" operator="greaterThan">
      <formula>0</formula>
    </cfRule>
  </conditionalFormatting>
  <conditionalFormatting sqref="I47">
    <cfRule type="cellIs" dxfId="97" priority="15" stopIfTrue="1" operator="greaterThan">
      <formula>0</formula>
    </cfRule>
  </conditionalFormatting>
  <conditionalFormatting sqref="I53:I129">
    <cfRule type="cellIs" dxfId="96" priority="40" stopIfTrue="1" operator="equal">
      <formula>0</formula>
    </cfRule>
    <cfRule type="cellIs" dxfId="9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31" zoomScaleNormal="100" workbookViewId="0">
      <selection activeCell="C140" sqref="C14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ju-jitsu - bežné transfery</v>
      </c>
      <c r="B1" s="232" t="str">
        <f>INDEX(Adr!A:A,B102+1)</f>
        <v>42219922</v>
      </c>
      <c r="C1" s="233">
        <f>IF(ROW()&lt;=B$3,INDEX(FP!E:E,B$2+ROW()-1),"")</f>
        <v>0</v>
      </c>
      <c r="D1" s="234" t="str">
        <f>IF(ROW()&lt;=B$3,INDEX(FP!F:F,B$2+ROW()-1),"")</f>
        <v>a</v>
      </c>
      <c r="E1" s="234"/>
      <c r="F1" s="234" t="str">
        <f>IF(ROW()&lt;=B$3,INDEX(FP!G:G,B$2+ROW()-1),"")</f>
        <v>026 02</v>
      </c>
      <c r="G1" s="234"/>
      <c r="H1" s="235" t="str">
        <f>IF(ROW()&lt;=B$3,INDEX(FP!C:C,B$2+ROW()-1),"")</f>
        <v>ju-jitsu - bežné transfery</v>
      </c>
      <c r="I1" s="236">
        <f t="shared" ref="I1:I6" si="0">IF(ROW()&lt;=B$3,SUMIF(A$107:A$10042,A1,I$107:I$10042),"")</f>
        <v>15790.000000000004</v>
      </c>
      <c r="J1" s="236">
        <f t="shared" ref="J1:J32" si="1">IF(ROW()&lt;=B$3,SUMIFS(I$103:I$50042,A$103:A$50042,K1,J$103:J$50042,L1),"")</f>
        <v>0</v>
      </c>
      <c r="K1" s="110" t="str">
        <f>$A1</f>
        <v>a - ju-jitsu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82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 customHeight="1" x14ac:dyDescent="0.25">
      <c r="A100" s="314" t="s">
        <v>1505</v>
      </c>
      <c r="B100" s="314"/>
      <c r="C100" s="314"/>
      <c r="D100" s="314"/>
      <c r="E100" s="314"/>
      <c r="F100" s="314"/>
      <c r="G100" s="314"/>
      <c r="H100" s="314"/>
      <c r="I100" s="316" t="s">
        <v>1488</v>
      </c>
      <c r="J100" s="316"/>
      <c r="K100" s="89"/>
    </row>
    <row r="101" spans="1:25" ht="15.75" x14ac:dyDescent="0.25">
      <c r="A101" s="317"/>
      <c r="B101" s="317"/>
      <c r="C101" s="317"/>
      <c r="D101" s="317"/>
      <c r="E101" s="317"/>
      <c r="F101" s="317"/>
      <c r="G101" s="317"/>
      <c r="H101" s="317"/>
      <c r="I101" s="315">
        <v>45887</v>
      </c>
      <c r="J101" s="315"/>
    </row>
    <row r="102" spans="1:25" ht="14.25" x14ac:dyDescent="0.2">
      <c r="A102" s="249" t="s">
        <v>403</v>
      </c>
      <c r="B102" s="250">
        <v>74</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14" t="s">
        <v>1506</v>
      </c>
      <c r="B107" s="14" t="s">
        <v>1606</v>
      </c>
      <c r="C107" s="14" t="s">
        <v>1507</v>
      </c>
      <c r="D107" s="16">
        <v>45685</v>
      </c>
      <c r="E107" s="16"/>
      <c r="F107" s="14" t="s">
        <v>1508</v>
      </c>
      <c r="G107" s="14" t="s">
        <v>1509</v>
      </c>
      <c r="H107" s="14" t="s">
        <v>1510</v>
      </c>
      <c r="I107" s="15">
        <v>408.44</v>
      </c>
      <c r="J107" s="77">
        <v>5</v>
      </c>
      <c r="K107" s="85"/>
      <c r="L107" s="84"/>
      <c r="M107" s="84"/>
      <c r="N107" s="84"/>
      <c r="O107" s="84"/>
      <c r="P107" s="84"/>
      <c r="Q107" s="84"/>
      <c r="R107" s="84"/>
      <c r="S107" s="84"/>
      <c r="T107" s="84"/>
      <c r="U107" s="84"/>
      <c r="V107" s="84"/>
      <c r="W107" s="84"/>
      <c r="X107" s="84"/>
      <c r="Y107" s="84"/>
    </row>
    <row r="108" spans="1:25" ht="22.5" x14ac:dyDescent="0.2">
      <c r="A108" s="14" t="s">
        <v>1506</v>
      </c>
      <c r="B108" s="14" t="s">
        <v>1604</v>
      </c>
      <c r="C108" s="14" t="s">
        <v>1511</v>
      </c>
      <c r="D108" s="16">
        <v>45685</v>
      </c>
      <c r="E108" s="16"/>
      <c r="F108" s="14" t="s">
        <v>1512</v>
      </c>
      <c r="G108" s="14" t="s">
        <v>1513</v>
      </c>
      <c r="H108" s="14" t="s">
        <v>1514</v>
      </c>
      <c r="I108" s="15">
        <v>430.5</v>
      </c>
      <c r="J108" s="77">
        <v>5</v>
      </c>
      <c r="K108" s="85"/>
      <c r="L108" s="84"/>
      <c r="M108" s="84"/>
      <c r="N108" s="84"/>
      <c r="O108" s="84"/>
      <c r="P108" s="84"/>
      <c r="Q108" s="84"/>
      <c r="R108" s="84"/>
      <c r="S108" s="84"/>
      <c r="T108" s="84"/>
      <c r="U108" s="84"/>
      <c r="V108" s="84"/>
      <c r="W108" s="84"/>
      <c r="X108" s="84"/>
      <c r="Y108" s="84"/>
    </row>
    <row r="109" spans="1:25" ht="22.5" x14ac:dyDescent="0.2">
      <c r="A109" s="14" t="s">
        <v>1506</v>
      </c>
      <c r="B109" s="14" t="s">
        <v>1605</v>
      </c>
      <c r="C109" s="14" t="s">
        <v>1515</v>
      </c>
      <c r="D109" s="16">
        <v>45688</v>
      </c>
      <c r="E109" s="16"/>
      <c r="F109" s="14" t="s">
        <v>1516</v>
      </c>
      <c r="G109" s="14"/>
      <c r="H109" s="14" t="s">
        <v>1517</v>
      </c>
      <c r="I109" s="15">
        <v>480</v>
      </c>
      <c r="J109" s="77">
        <v>5</v>
      </c>
      <c r="K109" s="85"/>
      <c r="L109" s="84"/>
      <c r="M109" s="84"/>
      <c r="N109" s="84"/>
      <c r="O109" s="84"/>
      <c r="P109" s="84"/>
      <c r="Q109" s="84"/>
      <c r="R109" s="84"/>
      <c r="S109" s="84"/>
      <c r="T109" s="84"/>
      <c r="U109" s="84"/>
      <c r="V109" s="84"/>
      <c r="W109" s="84"/>
      <c r="X109" s="84"/>
      <c r="Y109" s="84"/>
    </row>
    <row r="110" spans="1:25" ht="22.5" x14ac:dyDescent="0.2">
      <c r="A110" s="14" t="s">
        <v>1506</v>
      </c>
      <c r="B110" s="14" t="s">
        <v>1607</v>
      </c>
      <c r="C110" s="14" t="s">
        <v>1518</v>
      </c>
      <c r="D110" s="16">
        <v>45692</v>
      </c>
      <c r="E110" s="16"/>
      <c r="F110" s="14" t="s">
        <v>1519</v>
      </c>
      <c r="G110" s="14" t="s">
        <v>1520</v>
      </c>
      <c r="H110" s="14" t="s">
        <v>1521</v>
      </c>
      <c r="I110" s="15">
        <v>163.19999999999999</v>
      </c>
      <c r="J110" s="77">
        <v>3</v>
      </c>
      <c r="K110" s="85"/>
      <c r="L110" s="84"/>
      <c r="M110" s="84"/>
      <c r="N110" s="84"/>
      <c r="O110" s="84"/>
      <c r="P110" s="84"/>
      <c r="Q110" s="84"/>
      <c r="R110" s="84"/>
      <c r="S110" s="84"/>
      <c r="T110" s="84"/>
      <c r="U110" s="84"/>
      <c r="V110" s="84"/>
      <c r="W110" s="84"/>
      <c r="X110" s="84"/>
      <c r="Y110" s="84"/>
    </row>
    <row r="111" spans="1:25" ht="33.75" x14ac:dyDescent="0.2">
      <c r="A111" s="14" t="s">
        <v>1506</v>
      </c>
      <c r="B111" s="14" t="s">
        <v>1608</v>
      </c>
      <c r="C111" s="14"/>
      <c r="D111" s="16">
        <v>45693</v>
      </c>
      <c r="E111" s="16"/>
      <c r="F111" s="14" t="s">
        <v>1602</v>
      </c>
      <c r="G111" s="14"/>
      <c r="H111" s="14" t="s">
        <v>974</v>
      </c>
      <c r="I111" s="15">
        <v>208.06</v>
      </c>
      <c r="J111" s="77">
        <v>5</v>
      </c>
      <c r="K111" s="85"/>
      <c r="L111" s="84"/>
      <c r="M111" s="84"/>
      <c r="N111" s="84"/>
      <c r="O111" s="84"/>
      <c r="P111" s="84"/>
      <c r="Q111" s="84"/>
      <c r="R111" s="84"/>
      <c r="S111" s="84"/>
      <c r="T111" s="84"/>
      <c r="U111" s="84"/>
      <c r="V111" s="84"/>
      <c r="W111" s="84"/>
      <c r="X111" s="84"/>
      <c r="Y111" s="84"/>
    </row>
    <row r="112" spans="1:25" ht="33.75" x14ac:dyDescent="0.25">
      <c r="A112" s="14" t="s">
        <v>1506</v>
      </c>
      <c r="B112" s="379" t="s">
        <v>1609</v>
      </c>
      <c r="C112" s="14" t="s">
        <v>1522</v>
      </c>
      <c r="D112" s="16">
        <v>45694</v>
      </c>
      <c r="E112" s="16"/>
      <c r="F112" s="14" t="s">
        <v>1523</v>
      </c>
      <c r="G112" s="14"/>
      <c r="H112" s="14" t="s">
        <v>1524</v>
      </c>
      <c r="I112" s="15">
        <v>750</v>
      </c>
      <c r="J112" s="77">
        <v>3</v>
      </c>
      <c r="K112" s="85"/>
      <c r="L112" s="84"/>
      <c r="M112" s="84"/>
      <c r="N112" s="84"/>
      <c r="O112" s="84"/>
      <c r="P112" s="84"/>
      <c r="Q112" s="84"/>
      <c r="R112" s="84"/>
      <c r="S112" s="84"/>
      <c r="T112" s="84"/>
      <c r="U112" s="84"/>
      <c r="V112" s="84"/>
      <c r="W112" s="84"/>
      <c r="X112" s="84"/>
      <c r="Y112" s="84"/>
    </row>
    <row r="113" spans="1:25" ht="22.5" x14ac:dyDescent="0.2">
      <c r="A113" s="14" t="s">
        <v>1506</v>
      </c>
      <c r="B113" s="14" t="s">
        <v>1642</v>
      </c>
      <c r="C113" s="14" t="s">
        <v>1525</v>
      </c>
      <c r="D113" s="16">
        <v>45707</v>
      </c>
      <c r="E113" s="16"/>
      <c r="F113" s="14" t="s">
        <v>1526</v>
      </c>
      <c r="G113" s="14" t="s">
        <v>1527</v>
      </c>
      <c r="H113" s="14" t="s">
        <v>1528</v>
      </c>
      <c r="I113" s="15">
        <v>1889.63</v>
      </c>
      <c r="J113" s="77">
        <v>3</v>
      </c>
      <c r="K113" s="9"/>
      <c r="L113" s="8"/>
      <c r="M113" s="8"/>
      <c r="N113" s="8"/>
      <c r="O113" s="8"/>
      <c r="P113" s="8"/>
      <c r="Q113" s="8"/>
      <c r="R113" s="8"/>
      <c r="S113" s="8"/>
      <c r="T113" s="8"/>
      <c r="U113" s="8"/>
      <c r="V113" s="8"/>
      <c r="W113" s="8"/>
      <c r="X113" s="8"/>
      <c r="Y113" s="8"/>
    </row>
    <row r="114" spans="1:25" ht="22.5" x14ac:dyDescent="0.2">
      <c r="A114" s="14" t="s">
        <v>1506</v>
      </c>
      <c r="B114" s="14" t="s">
        <v>1610</v>
      </c>
      <c r="C114" s="14"/>
      <c r="D114" s="16">
        <v>45707</v>
      </c>
      <c r="E114" s="16"/>
      <c r="F114" s="14" t="s">
        <v>1529</v>
      </c>
      <c r="G114" s="14" t="s">
        <v>1530</v>
      </c>
      <c r="H114" s="14" t="s">
        <v>1531</v>
      </c>
      <c r="I114" s="15">
        <v>10</v>
      </c>
      <c r="J114" s="77">
        <v>4</v>
      </c>
      <c r="K114" s="85"/>
      <c r="L114" s="84"/>
      <c r="M114" s="84"/>
      <c r="N114" s="84"/>
      <c r="O114" s="84"/>
      <c r="P114" s="84"/>
      <c r="Q114" s="84"/>
      <c r="R114" s="84"/>
      <c r="S114" s="84"/>
      <c r="T114" s="84"/>
      <c r="U114" s="84"/>
      <c r="V114" s="84"/>
      <c r="W114" s="84"/>
      <c r="X114" s="84"/>
      <c r="Y114" s="84"/>
    </row>
    <row r="115" spans="1:25" ht="12.75" x14ac:dyDescent="0.2">
      <c r="A115" s="14" t="s">
        <v>1506</v>
      </c>
      <c r="B115" s="14" t="s">
        <v>1611</v>
      </c>
      <c r="C115" s="14" t="s">
        <v>1532</v>
      </c>
      <c r="D115" s="16">
        <v>45707</v>
      </c>
      <c r="E115" s="16"/>
      <c r="F115" s="14" t="s">
        <v>1533</v>
      </c>
      <c r="G115" s="14" t="s">
        <v>1534</v>
      </c>
      <c r="H115" s="14" t="s">
        <v>1535</v>
      </c>
      <c r="I115" s="15">
        <v>55.34</v>
      </c>
      <c r="J115" s="77">
        <v>4</v>
      </c>
      <c r="K115" s="85"/>
      <c r="L115" s="84"/>
      <c r="M115" s="84"/>
      <c r="N115" s="84"/>
      <c r="O115" s="84"/>
      <c r="P115" s="84"/>
      <c r="Q115" s="84"/>
      <c r="R115" s="84"/>
      <c r="S115" s="84"/>
      <c r="T115" s="84"/>
      <c r="U115" s="84"/>
      <c r="V115" s="84"/>
      <c r="W115" s="84"/>
      <c r="X115" s="84"/>
      <c r="Y115" s="84"/>
    </row>
    <row r="116" spans="1:25" ht="33.75" x14ac:dyDescent="0.2">
      <c r="A116" s="14" t="s">
        <v>1506</v>
      </c>
      <c r="B116" s="14" t="s">
        <v>1612</v>
      </c>
      <c r="C116" s="14" t="s">
        <v>1536</v>
      </c>
      <c r="D116" s="16">
        <v>45720</v>
      </c>
      <c r="E116" s="16"/>
      <c r="F116" s="14" t="s">
        <v>1537</v>
      </c>
      <c r="G116" s="14"/>
      <c r="H116" s="14" t="s">
        <v>1524</v>
      </c>
      <c r="I116" s="15">
        <v>575</v>
      </c>
      <c r="J116" s="77">
        <v>3</v>
      </c>
      <c r="K116" s="85"/>
      <c r="L116" s="84"/>
      <c r="M116" s="84"/>
      <c r="N116" s="84"/>
      <c r="O116" s="84"/>
      <c r="P116" s="84"/>
      <c r="Q116" s="84"/>
      <c r="R116" s="84"/>
      <c r="S116" s="84"/>
      <c r="T116" s="84"/>
      <c r="U116" s="84"/>
      <c r="V116" s="84"/>
      <c r="W116" s="84"/>
      <c r="X116" s="84"/>
      <c r="Y116" s="84"/>
    </row>
    <row r="117" spans="1:25" ht="56.25" x14ac:dyDescent="0.25">
      <c r="A117" s="14" t="s">
        <v>1506</v>
      </c>
      <c r="B117" s="379" t="s">
        <v>1613</v>
      </c>
      <c r="C117" s="14" t="s">
        <v>1538</v>
      </c>
      <c r="D117" s="16">
        <v>45722</v>
      </c>
      <c r="E117" s="16"/>
      <c r="F117" s="14" t="s">
        <v>1603</v>
      </c>
      <c r="G117" s="14" t="s">
        <v>1539</v>
      </c>
      <c r="H117" s="14" t="s">
        <v>1540</v>
      </c>
      <c r="I117" s="15">
        <v>752.85</v>
      </c>
      <c r="J117" s="77">
        <v>3</v>
      </c>
      <c r="K117" s="85"/>
      <c r="L117" s="84"/>
      <c r="M117" s="84"/>
      <c r="N117" s="84"/>
      <c r="O117" s="84"/>
      <c r="P117" s="84"/>
      <c r="Q117" s="84"/>
      <c r="R117" s="84"/>
      <c r="S117" s="84"/>
      <c r="T117" s="84"/>
      <c r="U117" s="84"/>
      <c r="V117" s="84"/>
      <c r="W117" s="84"/>
      <c r="X117" s="84"/>
      <c r="Y117" s="84"/>
    </row>
    <row r="118" spans="1:25" ht="22.5" x14ac:dyDescent="0.2">
      <c r="A118" s="14" t="s">
        <v>1506</v>
      </c>
      <c r="B118" s="14" t="s">
        <v>1614</v>
      </c>
      <c r="C118" s="14" t="s">
        <v>1541</v>
      </c>
      <c r="D118" s="16">
        <v>45722</v>
      </c>
      <c r="E118" s="16"/>
      <c r="F118" s="14" t="s">
        <v>1542</v>
      </c>
      <c r="G118" s="14" t="s">
        <v>1509</v>
      </c>
      <c r="H118" s="14" t="s">
        <v>1510</v>
      </c>
      <c r="I118" s="15">
        <v>409.34</v>
      </c>
      <c r="J118" s="77">
        <v>5</v>
      </c>
      <c r="K118" s="85"/>
      <c r="L118" s="84"/>
      <c r="M118" s="84"/>
      <c r="N118" s="84"/>
      <c r="O118" s="84"/>
      <c r="P118" s="84"/>
      <c r="Q118" s="84"/>
      <c r="R118" s="84"/>
      <c r="S118" s="84"/>
      <c r="T118" s="84"/>
      <c r="U118" s="84"/>
      <c r="V118" s="84"/>
      <c r="W118" s="84"/>
      <c r="X118" s="84"/>
      <c r="Y118" s="84"/>
    </row>
    <row r="119" spans="1:25" ht="22.5" x14ac:dyDescent="0.2">
      <c r="A119" s="14" t="s">
        <v>1506</v>
      </c>
      <c r="B119" s="14" t="s">
        <v>1615</v>
      </c>
      <c r="C119" s="14" t="s">
        <v>1543</v>
      </c>
      <c r="D119" s="16">
        <v>45722</v>
      </c>
      <c r="E119" s="16"/>
      <c r="F119" s="14" t="s">
        <v>1544</v>
      </c>
      <c r="G119" s="14" t="s">
        <v>1513</v>
      </c>
      <c r="H119" s="14" t="s">
        <v>1514</v>
      </c>
      <c r="I119" s="15">
        <v>365.93</v>
      </c>
      <c r="J119" s="77">
        <v>5</v>
      </c>
      <c r="K119" s="85"/>
      <c r="L119" s="84"/>
      <c r="M119" s="84"/>
      <c r="N119" s="84"/>
      <c r="O119" s="84"/>
      <c r="P119" s="84"/>
      <c r="Q119" s="84"/>
      <c r="R119" s="84"/>
      <c r="S119" s="84"/>
      <c r="T119" s="84"/>
      <c r="U119" s="84"/>
      <c r="V119" s="84"/>
      <c r="W119" s="84"/>
      <c r="X119" s="84"/>
      <c r="Y119" s="84"/>
    </row>
    <row r="120" spans="1:25" ht="12.75" x14ac:dyDescent="0.2">
      <c r="A120" s="14" t="s">
        <v>1506</v>
      </c>
      <c r="B120" s="14" t="s">
        <v>1616</v>
      </c>
      <c r="C120" s="14" t="s">
        <v>1545</v>
      </c>
      <c r="D120" s="16">
        <v>45707</v>
      </c>
      <c r="E120" s="16"/>
      <c r="F120" s="14" t="s">
        <v>1533</v>
      </c>
      <c r="G120" s="14" t="s">
        <v>1534</v>
      </c>
      <c r="H120" s="14" t="s">
        <v>1535</v>
      </c>
      <c r="I120" s="15">
        <v>58.71</v>
      </c>
      <c r="J120" s="77">
        <v>4</v>
      </c>
      <c r="K120" s="85"/>
      <c r="L120" s="84"/>
      <c r="M120" s="84"/>
      <c r="N120" s="84"/>
      <c r="O120" s="84"/>
      <c r="P120" s="84"/>
      <c r="Q120" s="84"/>
      <c r="R120" s="84"/>
      <c r="S120" s="84"/>
      <c r="T120" s="84"/>
      <c r="U120" s="84"/>
      <c r="V120" s="84"/>
      <c r="W120" s="84"/>
      <c r="X120" s="84"/>
      <c r="Y120" s="84"/>
    </row>
    <row r="121" spans="1:25" ht="45" x14ac:dyDescent="0.2">
      <c r="A121" s="14" t="s">
        <v>1506</v>
      </c>
      <c r="B121" s="14" t="s">
        <v>1617</v>
      </c>
      <c r="C121" s="14" t="s">
        <v>1546</v>
      </c>
      <c r="D121" s="16">
        <v>45733</v>
      </c>
      <c r="E121" s="16"/>
      <c r="F121" s="14" t="s">
        <v>1547</v>
      </c>
      <c r="G121" s="14" t="s">
        <v>1548</v>
      </c>
      <c r="H121" s="14" t="s">
        <v>1549</v>
      </c>
      <c r="I121" s="15">
        <v>245</v>
      </c>
      <c r="J121" s="77">
        <v>5</v>
      </c>
      <c r="K121" s="85"/>
      <c r="L121" s="84"/>
      <c r="M121" s="84"/>
      <c r="N121" s="84"/>
      <c r="O121" s="84"/>
      <c r="P121" s="84"/>
      <c r="Q121" s="84"/>
      <c r="R121" s="84"/>
      <c r="S121" s="84"/>
      <c r="T121" s="84"/>
      <c r="U121" s="84"/>
      <c r="V121" s="84"/>
      <c r="W121" s="84"/>
      <c r="X121" s="84"/>
      <c r="Y121" s="84"/>
    </row>
    <row r="122" spans="1:25" ht="22.5" x14ac:dyDescent="0.2">
      <c r="A122" s="14" t="s">
        <v>1506</v>
      </c>
      <c r="B122" s="14" t="s">
        <v>1618</v>
      </c>
      <c r="C122" s="14" t="s">
        <v>1543</v>
      </c>
      <c r="D122" s="16">
        <v>45755</v>
      </c>
      <c r="E122" s="16"/>
      <c r="F122" s="14" t="s">
        <v>1550</v>
      </c>
      <c r="G122" s="14" t="s">
        <v>1513</v>
      </c>
      <c r="H122" s="14" t="s">
        <v>1514</v>
      </c>
      <c r="I122" s="15">
        <v>836.89</v>
      </c>
      <c r="J122" s="77">
        <v>5</v>
      </c>
      <c r="K122" s="85"/>
      <c r="L122" s="84"/>
      <c r="M122" s="84"/>
      <c r="N122" s="84"/>
      <c r="O122" s="84"/>
      <c r="P122" s="84"/>
      <c r="Q122" s="84"/>
      <c r="R122" s="84"/>
      <c r="S122" s="84"/>
      <c r="T122" s="84"/>
      <c r="U122" s="84"/>
      <c r="V122" s="84"/>
      <c r="W122" s="84"/>
      <c r="X122" s="84"/>
      <c r="Y122" s="84"/>
    </row>
    <row r="123" spans="1:25" ht="45" x14ac:dyDescent="0.2">
      <c r="A123" s="14" t="s">
        <v>1506</v>
      </c>
      <c r="B123" s="14" t="s">
        <v>1619</v>
      </c>
      <c r="C123" s="14" t="s">
        <v>1551</v>
      </c>
      <c r="D123" s="16">
        <v>45755</v>
      </c>
      <c r="E123" s="16"/>
      <c r="F123" s="14" t="s">
        <v>1552</v>
      </c>
      <c r="G123" s="14" t="s">
        <v>1548</v>
      </c>
      <c r="H123" s="14" t="s">
        <v>1549</v>
      </c>
      <c r="I123" s="15">
        <v>224.01</v>
      </c>
      <c r="J123" s="77">
        <v>5</v>
      </c>
      <c r="K123" s="85"/>
      <c r="L123" s="84"/>
      <c r="M123" s="84"/>
      <c r="N123" s="84"/>
      <c r="O123" s="84"/>
      <c r="P123" s="84"/>
      <c r="Q123" s="84"/>
      <c r="R123" s="84"/>
      <c r="S123" s="84"/>
      <c r="T123" s="84"/>
      <c r="U123" s="84"/>
      <c r="V123" s="84"/>
      <c r="W123" s="84"/>
      <c r="X123" s="84"/>
      <c r="Y123" s="84"/>
    </row>
    <row r="124" spans="1:25" ht="45" x14ac:dyDescent="0.2">
      <c r="A124" s="14" t="s">
        <v>1506</v>
      </c>
      <c r="B124" s="14" t="s">
        <v>1620</v>
      </c>
      <c r="C124" s="14" t="s">
        <v>1553</v>
      </c>
      <c r="D124" s="16">
        <v>45758</v>
      </c>
      <c r="E124" s="16"/>
      <c r="F124" s="14" t="s">
        <v>1554</v>
      </c>
      <c r="G124" s="14" t="s">
        <v>1555</v>
      </c>
      <c r="H124" s="14" t="s">
        <v>1556</v>
      </c>
      <c r="I124" s="15">
        <v>1111.5</v>
      </c>
      <c r="J124" s="77">
        <v>5</v>
      </c>
      <c r="K124" s="85"/>
      <c r="L124" s="84"/>
      <c r="M124" s="84"/>
      <c r="N124" s="84"/>
      <c r="O124" s="84"/>
      <c r="P124" s="84"/>
      <c r="Q124" s="84"/>
      <c r="R124" s="84"/>
      <c r="S124" s="84"/>
      <c r="T124" s="84"/>
      <c r="U124" s="84"/>
      <c r="V124" s="84"/>
      <c r="W124" s="84"/>
      <c r="X124" s="84"/>
      <c r="Y124" s="84"/>
    </row>
    <row r="125" spans="1:25" ht="22.5" x14ac:dyDescent="0.2">
      <c r="A125" s="14" t="s">
        <v>1506</v>
      </c>
      <c r="B125" s="14" t="s">
        <v>1621</v>
      </c>
      <c r="C125" s="14" t="s">
        <v>1557</v>
      </c>
      <c r="D125" s="16">
        <v>45758</v>
      </c>
      <c r="E125" s="16"/>
      <c r="F125" s="14" t="s">
        <v>1558</v>
      </c>
      <c r="G125" s="14" t="s">
        <v>1509</v>
      </c>
      <c r="H125" s="14" t="s">
        <v>1510</v>
      </c>
      <c r="I125" s="15">
        <v>818.69</v>
      </c>
      <c r="J125" s="77">
        <v>5</v>
      </c>
      <c r="K125" s="85"/>
      <c r="L125" s="84"/>
      <c r="M125" s="84"/>
      <c r="N125" s="84"/>
      <c r="O125" s="84"/>
      <c r="P125" s="84"/>
      <c r="Q125" s="84"/>
      <c r="R125" s="84"/>
      <c r="S125" s="84"/>
      <c r="T125" s="84"/>
      <c r="U125" s="84"/>
      <c r="V125" s="84"/>
      <c r="W125" s="84"/>
      <c r="X125" s="84"/>
      <c r="Y125" s="84"/>
    </row>
    <row r="126" spans="1:25" ht="168.75" x14ac:dyDescent="0.2">
      <c r="A126" s="14" t="s">
        <v>1506</v>
      </c>
      <c r="B126" s="14" t="s">
        <v>1622</v>
      </c>
      <c r="C126" s="14"/>
      <c r="D126" s="16">
        <v>45758</v>
      </c>
      <c r="E126" s="16"/>
      <c r="F126" s="14" t="s">
        <v>1559</v>
      </c>
      <c r="G126" s="14"/>
      <c r="H126" s="14" t="s">
        <v>1560</v>
      </c>
      <c r="I126" s="15">
        <v>120</v>
      </c>
      <c r="J126" s="77">
        <v>5</v>
      </c>
      <c r="K126" s="85"/>
      <c r="L126" s="84"/>
      <c r="M126" s="84"/>
      <c r="N126" s="84"/>
      <c r="O126" s="84"/>
      <c r="P126" s="84"/>
      <c r="Q126" s="84"/>
      <c r="R126" s="84"/>
      <c r="S126" s="84"/>
      <c r="T126" s="84"/>
      <c r="U126" s="84"/>
      <c r="V126" s="84"/>
      <c r="W126" s="84"/>
      <c r="X126" s="84"/>
      <c r="Y126" s="84"/>
    </row>
    <row r="127" spans="1:25" ht="180" x14ac:dyDescent="0.2">
      <c r="A127" s="14" t="s">
        <v>1506</v>
      </c>
      <c r="B127" s="14" t="s">
        <v>1623</v>
      </c>
      <c r="C127" s="14"/>
      <c r="D127" s="16">
        <v>45758</v>
      </c>
      <c r="E127" s="16"/>
      <c r="F127" s="14" t="s">
        <v>1561</v>
      </c>
      <c r="G127" s="14"/>
      <c r="H127" s="14" t="s">
        <v>1562</v>
      </c>
      <c r="I127" s="15">
        <v>120</v>
      </c>
      <c r="J127" s="77">
        <v>5</v>
      </c>
      <c r="K127" s="85"/>
      <c r="L127" s="84"/>
      <c r="M127" s="84"/>
      <c r="N127" s="84"/>
      <c r="O127" s="84"/>
      <c r="P127" s="84"/>
      <c r="Q127" s="84"/>
      <c r="R127" s="84"/>
      <c r="S127" s="84"/>
      <c r="T127" s="84"/>
      <c r="U127" s="84"/>
      <c r="V127" s="84"/>
      <c r="W127" s="84"/>
      <c r="X127" s="84"/>
      <c r="Y127" s="84"/>
    </row>
    <row r="128" spans="1:25" ht="180" x14ac:dyDescent="0.2">
      <c r="A128" s="14" t="s">
        <v>1506</v>
      </c>
      <c r="B128" s="14" t="s">
        <v>1624</v>
      </c>
      <c r="C128" s="14"/>
      <c r="D128" s="16">
        <v>45758</v>
      </c>
      <c r="E128" s="16"/>
      <c r="F128" s="14" t="s">
        <v>1563</v>
      </c>
      <c r="G128" s="14"/>
      <c r="H128" s="14" t="s">
        <v>1564</v>
      </c>
      <c r="I128" s="15">
        <v>80</v>
      </c>
      <c r="J128" s="77">
        <v>5</v>
      </c>
      <c r="K128" s="85"/>
      <c r="L128" s="84"/>
      <c r="M128" s="84"/>
      <c r="N128" s="84"/>
      <c r="O128" s="84"/>
      <c r="P128" s="84"/>
      <c r="Q128" s="84"/>
      <c r="R128" s="84"/>
      <c r="S128" s="84"/>
      <c r="T128" s="84"/>
      <c r="U128" s="84"/>
      <c r="V128" s="84"/>
      <c r="W128" s="84"/>
      <c r="X128" s="84"/>
      <c r="Y128" s="84"/>
    </row>
    <row r="129" spans="1:25" ht="213.75" x14ac:dyDescent="0.2">
      <c r="A129" s="14" t="s">
        <v>1506</v>
      </c>
      <c r="B129" s="14" t="s">
        <v>1625</v>
      </c>
      <c r="C129" s="14"/>
      <c r="D129" s="16">
        <v>45758</v>
      </c>
      <c r="E129" s="16"/>
      <c r="F129" s="14" t="s">
        <v>1565</v>
      </c>
      <c r="G129" s="14"/>
      <c r="H129" s="14" t="s">
        <v>1566</v>
      </c>
      <c r="I129" s="15">
        <v>160</v>
      </c>
      <c r="J129" s="77">
        <v>5</v>
      </c>
      <c r="K129" s="85"/>
      <c r="L129" s="84"/>
      <c r="M129" s="84"/>
      <c r="N129" s="84"/>
      <c r="O129" s="84"/>
      <c r="P129" s="84"/>
      <c r="Q129" s="84"/>
      <c r="R129" s="84"/>
      <c r="S129" s="84"/>
      <c r="T129" s="84"/>
      <c r="U129" s="84"/>
      <c r="V129" s="84"/>
      <c r="W129" s="84"/>
      <c r="X129" s="84"/>
      <c r="Y129" s="84"/>
    </row>
    <row r="130" spans="1:25" ht="135" x14ac:dyDescent="0.2">
      <c r="A130" s="14" t="s">
        <v>1506</v>
      </c>
      <c r="B130" s="14" t="s">
        <v>1626</v>
      </c>
      <c r="C130" s="14"/>
      <c r="D130" s="16">
        <v>45758</v>
      </c>
      <c r="E130" s="16"/>
      <c r="F130" s="14" t="s">
        <v>1567</v>
      </c>
      <c r="G130" s="14"/>
      <c r="H130" s="14" t="s">
        <v>1568</v>
      </c>
      <c r="I130" s="15">
        <v>60</v>
      </c>
      <c r="J130" s="77">
        <v>5</v>
      </c>
      <c r="K130" s="85"/>
      <c r="L130" s="84"/>
      <c r="M130" s="84"/>
      <c r="N130" s="84"/>
      <c r="O130" s="84"/>
      <c r="P130" s="84"/>
      <c r="Q130" s="84"/>
      <c r="R130" s="84"/>
      <c r="S130" s="84"/>
      <c r="T130" s="84"/>
      <c r="U130" s="84"/>
      <c r="V130" s="84"/>
      <c r="W130" s="84"/>
      <c r="X130" s="84"/>
      <c r="Y130" s="84"/>
    </row>
    <row r="131" spans="1:25" ht="12.75" x14ac:dyDescent="0.2">
      <c r="A131" s="14" t="s">
        <v>1506</v>
      </c>
      <c r="B131" s="14" t="s">
        <v>1627</v>
      </c>
      <c r="C131" s="14" t="s">
        <v>1569</v>
      </c>
      <c r="D131" s="16">
        <v>45762</v>
      </c>
      <c r="E131" s="16"/>
      <c r="F131" s="14" t="s">
        <v>1533</v>
      </c>
      <c r="G131" s="14" t="s">
        <v>1534</v>
      </c>
      <c r="H131" s="14" t="s">
        <v>1535</v>
      </c>
      <c r="I131" s="15">
        <v>55.34</v>
      </c>
      <c r="J131" s="77">
        <v>4</v>
      </c>
      <c r="K131" s="85"/>
      <c r="L131" s="84"/>
      <c r="M131" s="84"/>
      <c r="N131" s="84"/>
      <c r="O131" s="84"/>
      <c r="P131" s="84"/>
      <c r="Q131" s="84"/>
      <c r="R131" s="84"/>
      <c r="S131" s="84"/>
      <c r="T131" s="84"/>
      <c r="U131" s="84"/>
      <c r="V131" s="84"/>
      <c r="W131" s="84"/>
      <c r="X131" s="84"/>
      <c r="Y131" s="84"/>
    </row>
    <row r="132" spans="1:25" ht="22.5" x14ac:dyDescent="0.2">
      <c r="A132" s="14" t="s">
        <v>1506</v>
      </c>
      <c r="B132" s="14" t="s">
        <v>1628</v>
      </c>
      <c r="C132" s="14" t="s">
        <v>1570</v>
      </c>
      <c r="D132" s="16">
        <v>45763</v>
      </c>
      <c r="E132" s="16"/>
      <c r="F132" s="14" t="s">
        <v>1571</v>
      </c>
      <c r="G132" s="14" t="s">
        <v>1572</v>
      </c>
      <c r="H132" s="14" t="s">
        <v>1573</v>
      </c>
      <c r="I132" s="15">
        <v>75</v>
      </c>
      <c r="J132" s="77">
        <v>4</v>
      </c>
      <c r="K132" s="85"/>
      <c r="L132" s="84"/>
      <c r="M132" s="84"/>
      <c r="N132" s="84"/>
      <c r="O132" s="84"/>
      <c r="P132" s="84"/>
      <c r="Q132" s="84"/>
      <c r="R132" s="84"/>
      <c r="S132" s="84"/>
      <c r="T132" s="84"/>
      <c r="U132" s="84"/>
      <c r="V132" s="84"/>
      <c r="W132" s="84"/>
      <c r="X132" s="84"/>
      <c r="Y132" s="84"/>
    </row>
    <row r="133" spans="1:25" ht="45" x14ac:dyDescent="0.2">
      <c r="A133" s="14" t="s">
        <v>1506</v>
      </c>
      <c r="B133" s="14" t="s">
        <v>1644</v>
      </c>
      <c r="C133" s="14" t="s">
        <v>1574</v>
      </c>
      <c r="D133" s="16">
        <v>45763</v>
      </c>
      <c r="E133" s="16"/>
      <c r="F133" s="14" t="s">
        <v>1575</v>
      </c>
      <c r="G133" s="14" t="s">
        <v>1576</v>
      </c>
      <c r="H133" s="14" t="s">
        <v>1577</v>
      </c>
      <c r="I133" s="15">
        <v>709.25</v>
      </c>
      <c r="J133" s="77">
        <v>3</v>
      </c>
      <c r="K133" s="85"/>
      <c r="L133" s="84"/>
      <c r="M133" s="84"/>
      <c r="N133" s="84"/>
      <c r="O133" s="84"/>
      <c r="P133" s="84"/>
      <c r="Q133" s="84"/>
      <c r="R133" s="84"/>
      <c r="S133" s="84"/>
      <c r="T133" s="84"/>
      <c r="U133" s="84"/>
      <c r="V133" s="84"/>
      <c r="W133" s="84"/>
      <c r="X133" s="84"/>
      <c r="Y133" s="84"/>
    </row>
    <row r="134" spans="1:25" ht="22.5" x14ac:dyDescent="0.2">
      <c r="A134" s="14" t="s">
        <v>1506</v>
      </c>
      <c r="B134" s="14" t="s">
        <v>1629</v>
      </c>
      <c r="C134" s="14"/>
      <c r="D134" s="16">
        <v>45763</v>
      </c>
      <c r="E134" s="16"/>
      <c r="F134" s="14" t="s">
        <v>1529</v>
      </c>
      <c r="G134" s="14" t="s">
        <v>1530</v>
      </c>
      <c r="H134" s="14" t="s">
        <v>1531</v>
      </c>
      <c r="I134" s="15">
        <v>10</v>
      </c>
      <c r="J134" s="77">
        <v>4</v>
      </c>
      <c r="K134" s="85"/>
      <c r="L134" s="84"/>
      <c r="M134" s="84"/>
      <c r="N134" s="84"/>
      <c r="O134" s="84"/>
      <c r="P134" s="84"/>
      <c r="Q134" s="84"/>
      <c r="R134" s="84"/>
      <c r="S134" s="84"/>
      <c r="T134" s="84"/>
      <c r="U134" s="84"/>
      <c r="V134" s="84"/>
      <c r="W134" s="84"/>
      <c r="X134" s="84"/>
      <c r="Y134" s="84"/>
    </row>
    <row r="135" spans="1:25" ht="22.5" x14ac:dyDescent="0.2">
      <c r="A135" s="14" t="s">
        <v>1506</v>
      </c>
      <c r="B135" s="14" t="s">
        <v>1630</v>
      </c>
      <c r="C135" s="14" t="s">
        <v>1578</v>
      </c>
      <c r="D135" s="16">
        <v>45782</v>
      </c>
      <c r="E135" s="16"/>
      <c r="F135" s="14" t="s">
        <v>1579</v>
      </c>
      <c r="G135" s="14" t="s">
        <v>1580</v>
      </c>
      <c r="H135" s="14" t="s">
        <v>1581</v>
      </c>
      <c r="I135" s="15">
        <v>1200</v>
      </c>
      <c r="J135" s="77">
        <v>4</v>
      </c>
      <c r="K135" s="85"/>
      <c r="L135" s="84"/>
      <c r="M135" s="84"/>
      <c r="N135" s="84"/>
      <c r="O135" s="84"/>
      <c r="P135" s="84"/>
      <c r="Q135" s="84"/>
      <c r="R135" s="84"/>
      <c r="S135" s="84"/>
      <c r="T135" s="84"/>
      <c r="U135" s="84"/>
      <c r="V135" s="84"/>
      <c r="W135" s="84"/>
      <c r="X135" s="84"/>
      <c r="Y135" s="84"/>
    </row>
    <row r="136" spans="1:25" ht="12.75" x14ac:dyDescent="0.2">
      <c r="A136" s="14" t="s">
        <v>1506</v>
      </c>
      <c r="B136" s="14" t="s">
        <v>1631</v>
      </c>
      <c r="C136" s="14" t="s">
        <v>1582</v>
      </c>
      <c r="D136" s="16">
        <v>45790</v>
      </c>
      <c r="E136" s="16"/>
      <c r="F136" s="14" t="s">
        <v>1533</v>
      </c>
      <c r="G136" s="14" t="s">
        <v>1534</v>
      </c>
      <c r="H136" s="14" t="s">
        <v>1535</v>
      </c>
      <c r="I136" s="15">
        <v>55.34</v>
      </c>
      <c r="J136" s="77">
        <v>4</v>
      </c>
      <c r="K136" s="85"/>
      <c r="L136" s="84"/>
      <c r="M136" s="84"/>
      <c r="N136" s="84"/>
      <c r="O136" s="84"/>
      <c r="P136" s="84"/>
      <c r="Q136" s="84"/>
      <c r="R136" s="84"/>
      <c r="S136" s="84"/>
      <c r="T136" s="84"/>
      <c r="U136" s="84"/>
      <c r="V136" s="84"/>
      <c r="W136" s="84"/>
      <c r="X136" s="84"/>
      <c r="Y136" s="84"/>
    </row>
    <row r="137" spans="1:25" ht="22.5" x14ac:dyDescent="0.2">
      <c r="A137" s="14" t="s">
        <v>1506</v>
      </c>
      <c r="B137" s="14" t="s">
        <v>1632</v>
      </c>
      <c r="C137" s="14" t="s">
        <v>1583</v>
      </c>
      <c r="D137" s="16">
        <v>45804</v>
      </c>
      <c r="E137" s="16"/>
      <c r="F137" s="14" t="s">
        <v>1584</v>
      </c>
      <c r="G137" s="14" t="s">
        <v>1513</v>
      </c>
      <c r="H137" s="14" t="s">
        <v>1514</v>
      </c>
      <c r="I137" s="15">
        <v>817.95</v>
      </c>
      <c r="J137" s="77">
        <v>5</v>
      </c>
      <c r="K137" s="85"/>
      <c r="L137" s="84"/>
      <c r="M137" s="84"/>
      <c r="N137" s="84"/>
      <c r="O137" s="84"/>
      <c r="P137" s="84"/>
      <c r="Q137" s="84"/>
      <c r="R137" s="84"/>
      <c r="S137" s="84"/>
      <c r="T137" s="84"/>
      <c r="U137" s="84"/>
      <c r="V137" s="84"/>
      <c r="W137" s="84"/>
      <c r="X137" s="84"/>
      <c r="Y137" s="84"/>
    </row>
    <row r="138" spans="1:25" ht="22.5" x14ac:dyDescent="0.2">
      <c r="A138" s="14" t="s">
        <v>1506</v>
      </c>
      <c r="B138" s="14" t="s">
        <v>1633</v>
      </c>
      <c r="C138" s="14" t="s">
        <v>1585</v>
      </c>
      <c r="D138" s="16">
        <v>45805</v>
      </c>
      <c r="E138" s="16"/>
      <c r="F138" s="14" t="s">
        <v>1586</v>
      </c>
      <c r="G138" s="14" t="s">
        <v>1509</v>
      </c>
      <c r="H138" s="14" t="s">
        <v>1510</v>
      </c>
      <c r="I138" s="15">
        <v>818.69</v>
      </c>
      <c r="J138" s="77">
        <v>5</v>
      </c>
      <c r="K138" s="85"/>
      <c r="L138" s="84"/>
      <c r="M138" s="84"/>
      <c r="N138" s="84"/>
      <c r="O138" s="84"/>
      <c r="P138" s="84"/>
      <c r="Q138" s="84"/>
      <c r="R138" s="84"/>
      <c r="S138" s="84"/>
      <c r="T138" s="84"/>
      <c r="U138" s="84"/>
      <c r="V138" s="84"/>
      <c r="W138" s="84"/>
      <c r="X138" s="84"/>
      <c r="Y138" s="84"/>
    </row>
    <row r="139" spans="1:25" ht="12.75" x14ac:dyDescent="0.2">
      <c r="A139" s="14" t="s">
        <v>1506</v>
      </c>
      <c r="B139" s="14" t="s">
        <v>1634</v>
      </c>
      <c r="C139" s="14" t="s">
        <v>1587</v>
      </c>
      <c r="D139" s="16">
        <v>45805</v>
      </c>
      <c r="E139" s="16"/>
      <c r="F139" s="14" t="s">
        <v>1533</v>
      </c>
      <c r="G139" s="14" t="s">
        <v>1534</v>
      </c>
      <c r="H139" s="14" t="s">
        <v>1535</v>
      </c>
      <c r="I139" s="15">
        <v>55.34</v>
      </c>
      <c r="J139" s="77">
        <v>4</v>
      </c>
      <c r="K139" s="85"/>
      <c r="L139" s="84"/>
      <c r="M139" s="84"/>
      <c r="N139" s="84"/>
      <c r="O139" s="84"/>
      <c r="P139" s="84"/>
      <c r="Q139" s="84"/>
      <c r="R139" s="84"/>
      <c r="S139" s="84"/>
      <c r="T139" s="84"/>
      <c r="U139" s="84"/>
      <c r="V139" s="84"/>
      <c r="W139" s="84"/>
      <c r="X139" s="84"/>
      <c r="Y139" s="84"/>
    </row>
    <row r="140" spans="1:25" ht="22.5" x14ac:dyDescent="0.2">
      <c r="A140" s="14" t="s">
        <v>1506</v>
      </c>
      <c r="B140" s="14" t="s">
        <v>1635</v>
      </c>
      <c r="C140" s="14" t="s">
        <v>1588</v>
      </c>
      <c r="D140" s="16">
        <v>45807</v>
      </c>
      <c r="E140" s="16"/>
      <c r="F140" s="14" t="s">
        <v>1589</v>
      </c>
      <c r="G140" s="14" t="s">
        <v>1548</v>
      </c>
      <c r="H140" s="14" t="s">
        <v>1549</v>
      </c>
      <c r="I140" s="15">
        <v>294</v>
      </c>
      <c r="J140" s="77">
        <v>5</v>
      </c>
      <c r="K140" s="85"/>
      <c r="L140" s="84"/>
      <c r="M140" s="84"/>
      <c r="N140" s="84"/>
      <c r="O140" s="84"/>
      <c r="P140" s="84"/>
      <c r="Q140" s="84"/>
      <c r="R140" s="84"/>
      <c r="S140" s="84"/>
      <c r="T140" s="84"/>
      <c r="U140" s="84"/>
      <c r="V140" s="84"/>
      <c r="W140" s="84"/>
      <c r="X140" s="84"/>
      <c r="Y140" s="84"/>
    </row>
    <row r="141" spans="1:25" ht="22.5" x14ac:dyDescent="0.2">
      <c r="A141" s="14" t="s">
        <v>1506</v>
      </c>
      <c r="B141" s="14" t="s">
        <v>1636</v>
      </c>
      <c r="C141" s="14" t="s">
        <v>1590</v>
      </c>
      <c r="D141" s="16">
        <v>45813</v>
      </c>
      <c r="E141" s="16"/>
      <c r="F141" s="14" t="s">
        <v>1591</v>
      </c>
      <c r="G141" s="14" t="s">
        <v>1580</v>
      </c>
      <c r="H141" s="14" t="s">
        <v>1581</v>
      </c>
      <c r="I141" s="15">
        <v>200</v>
      </c>
      <c r="J141" s="77">
        <v>5</v>
      </c>
      <c r="K141" s="85"/>
      <c r="L141" s="84"/>
      <c r="M141" s="84"/>
      <c r="N141" s="84"/>
      <c r="O141" s="84"/>
      <c r="P141" s="84"/>
      <c r="Q141" s="84"/>
      <c r="R141" s="84"/>
      <c r="S141" s="84"/>
      <c r="T141" s="84"/>
      <c r="U141" s="84"/>
      <c r="V141" s="84"/>
      <c r="W141" s="84"/>
      <c r="X141" s="84"/>
      <c r="Y141" s="84"/>
    </row>
    <row r="142" spans="1:25" ht="33.75" x14ac:dyDescent="0.2">
      <c r="A142" s="14" t="s">
        <v>1506</v>
      </c>
      <c r="B142" s="14" t="s">
        <v>1641</v>
      </c>
      <c r="C142" s="14" t="s">
        <v>1592</v>
      </c>
      <c r="D142" s="16">
        <v>45821</v>
      </c>
      <c r="E142" s="16"/>
      <c r="F142" s="14" t="s">
        <v>1593</v>
      </c>
      <c r="G142" s="14" t="s">
        <v>1576</v>
      </c>
      <c r="H142" s="14" t="s">
        <v>1577</v>
      </c>
      <c r="I142" s="15">
        <v>773.66</v>
      </c>
      <c r="J142" s="77">
        <v>3</v>
      </c>
      <c r="K142" s="85"/>
      <c r="L142" s="84"/>
      <c r="M142" s="84"/>
      <c r="N142" s="84"/>
      <c r="O142" s="84"/>
      <c r="P142" s="84"/>
      <c r="Q142" s="84"/>
      <c r="R142" s="84"/>
      <c r="S142" s="84"/>
      <c r="T142" s="84"/>
      <c r="U142" s="84"/>
      <c r="V142" s="84"/>
      <c r="W142" s="84"/>
      <c r="X142" s="84"/>
      <c r="Y142" s="84"/>
    </row>
    <row r="143" spans="1:25" ht="22.5" x14ac:dyDescent="0.2">
      <c r="A143" s="14" t="s">
        <v>1506</v>
      </c>
      <c r="B143" s="14" t="s">
        <v>1637</v>
      </c>
      <c r="C143" s="14"/>
      <c r="D143" s="16">
        <v>45821</v>
      </c>
      <c r="E143" s="16"/>
      <c r="F143" s="14" t="s">
        <v>1529</v>
      </c>
      <c r="G143" s="14" t="s">
        <v>1530</v>
      </c>
      <c r="H143" s="14" t="s">
        <v>1531</v>
      </c>
      <c r="I143" s="15">
        <v>10</v>
      </c>
      <c r="J143" s="77">
        <v>4</v>
      </c>
      <c r="K143" s="85"/>
      <c r="L143" s="84"/>
      <c r="M143" s="84"/>
      <c r="N143" s="84"/>
      <c r="O143" s="84"/>
      <c r="P143" s="84"/>
      <c r="Q143" s="84"/>
      <c r="R143" s="84"/>
      <c r="S143" s="84"/>
      <c r="T143" s="84"/>
      <c r="U143" s="84"/>
      <c r="V143" s="84"/>
      <c r="W143" s="84"/>
      <c r="X143" s="84"/>
      <c r="Y143" s="84"/>
    </row>
    <row r="144" spans="1:25" ht="22.5" x14ac:dyDescent="0.2">
      <c r="A144" s="14" t="s">
        <v>1506</v>
      </c>
      <c r="B144" s="14" t="s">
        <v>1638</v>
      </c>
      <c r="C144" s="14" t="s">
        <v>1594</v>
      </c>
      <c r="D144" s="16">
        <v>45841</v>
      </c>
      <c r="E144" s="16"/>
      <c r="F144" s="14" t="s">
        <v>1595</v>
      </c>
      <c r="G144" s="14" t="s">
        <v>1572</v>
      </c>
      <c r="H144" s="14" t="s">
        <v>1573</v>
      </c>
      <c r="I144" s="15">
        <v>75</v>
      </c>
      <c r="J144" s="77">
        <v>4</v>
      </c>
      <c r="K144" s="85"/>
      <c r="L144" s="84"/>
      <c r="M144" s="84"/>
      <c r="N144" s="84"/>
      <c r="O144" s="84"/>
      <c r="P144" s="84"/>
      <c r="Q144" s="84"/>
      <c r="R144" s="84"/>
      <c r="S144" s="84"/>
      <c r="T144" s="84"/>
      <c r="U144" s="84"/>
      <c r="V144" s="84"/>
      <c r="W144" s="84"/>
      <c r="X144" s="84"/>
      <c r="Y144" s="84"/>
    </row>
    <row r="145" spans="1:25" ht="12.75" x14ac:dyDescent="0.2">
      <c r="A145" s="14" t="s">
        <v>1506</v>
      </c>
      <c r="B145" s="14" t="s">
        <v>1639</v>
      </c>
      <c r="C145" s="14" t="s">
        <v>1596</v>
      </c>
      <c r="D145" s="16">
        <v>45841</v>
      </c>
      <c r="E145" s="16"/>
      <c r="F145" s="14" t="s">
        <v>1533</v>
      </c>
      <c r="G145" s="14" t="s">
        <v>1534</v>
      </c>
      <c r="H145" s="14" t="s">
        <v>1535</v>
      </c>
      <c r="I145" s="15">
        <v>55.34</v>
      </c>
      <c r="J145" s="77">
        <v>4</v>
      </c>
      <c r="K145" s="85"/>
      <c r="L145" s="84"/>
      <c r="M145" s="84"/>
      <c r="N145" s="84"/>
      <c r="O145" s="84"/>
      <c r="P145" s="84"/>
      <c r="Q145" s="84"/>
      <c r="R145" s="84"/>
      <c r="S145" s="84"/>
      <c r="T145" s="84"/>
      <c r="U145" s="84"/>
      <c r="V145" s="84"/>
      <c r="W145" s="84"/>
      <c r="X145" s="84"/>
      <c r="Y145" s="84"/>
    </row>
    <row r="146" spans="1:25" ht="90" x14ac:dyDescent="0.2">
      <c r="A146" s="14" t="s">
        <v>1506</v>
      </c>
      <c r="B146" s="14" t="s">
        <v>1640</v>
      </c>
      <c r="C146" s="14"/>
      <c r="D146" s="16">
        <v>45842</v>
      </c>
      <c r="E146" s="16"/>
      <c r="F146" s="14" t="s">
        <v>1597</v>
      </c>
      <c r="G146" s="14"/>
      <c r="H146" s="14" t="s">
        <v>1598</v>
      </c>
      <c r="I146" s="15">
        <v>40</v>
      </c>
      <c r="J146" s="77">
        <v>5</v>
      </c>
      <c r="K146" s="85"/>
      <c r="L146" s="84"/>
      <c r="M146" s="84"/>
      <c r="N146" s="84"/>
      <c r="O146" s="84"/>
      <c r="P146" s="84"/>
      <c r="Q146" s="84"/>
      <c r="R146" s="84"/>
      <c r="S146" s="84"/>
      <c r="T146" s="84"/>
      <c r="U146" s="84"/>
      <c r="V146" s="84"/>
      <c r="W146" s="84"/>
      <c r="X146" s="84"/>
      <c r="Y146" s="84"/>
    </row>
    <row r="147" spans="1:25" ht="78.75" x14ac:dyDescent="0.2">
      <c r="A147" s="14" t="s">
        <v>1506</v>
      </c>
      <c r="B147" s="14" t="s">
        <v>1643</v>
      </c>
      <c r="C147" s="14"/>
      <c r="D147" s="16">
        <v>45772</v>
      </c>
      <c r="E147" s="16">
        <v>45854</v>
      </c>
      <c r="F147" s="14" t="s">
        <v>1599</v>
      </c>
      <c r="G147" s="14" t="s">
        <v>1600</v>
      </c>
      <c r="H147" s="14" t="s">
        <v>1601</v>
      </c>
      <c r="I147" s="15">
        <v>212</v>
      </c>
      <c r="J147" s="77">
        <v>1</v>
      </c>
      <c r="K147" s="92"/>
    </row>
    <row r="148" spans="1:25" ht="12.75" x14ac:dyDescent="0.2">
      <c r="A148" s="14"/>
      <c r="B148" s="14"/>
      <c r="C148" s="14"/>
      <c r="D148" s="16"/>
      <c r="E148" s="16"/>
      <c r="F148" s="14"/>
      <c r="G148" s="14"/>
      <c r="H148" s="14"/>
      <c r="I148" s="15"/>
      <c r="J148" s="77"/>
      <c r="K148" s="92"/>
    </row>
    <row r="149" spans="1:25" ht="12.75" x14ac:dyDescent="0.2">
      <c r="A149" s="14"/>
      <c r="B149" s="14"/>
      <c r="C149" s="14"/>
      <c r="D149" s="16"/>
      <c r="E149" s="16"/>
      <c r="F149" s="14"/>
      <c r="G149" s="14"/>
      <c r="H149" s="14"/>
      <c r="I149" s="15"/>
      <c r="J149" s="77"/>
      <c r="K149" s="92"/>
    </row>
    <row r="150" spans="1:25" ht="12.75" x14ac:dyDescent="0.2">
      <c r="A150" s="14"/>
      <c r="B150" s="14"/>
      <c r="C150" s="14"/>
      <c r="D150" s="16"/>
      <c r="E150" s="16"/>
      <c r="F150" s="14"/>
      <c r="G150" s="14"/>
      <c r="H150" s="14"/>
      <c r="I150" s="15"/>
      <c r="J150" s="77"/>
      <c r="K150" s="92"/>
    </row>
    <row r="151" spans="1:25" ht="12.75" x14ac:dyDescent="0.2">
      <c r="A151" s="14"/>
      <c r="B151" s="14"/>
      <c r="C151" s="14"/>
      <c r="D151" s="16"/>
      <c r="E151" s="16"/>
      <c r="F151" s="14"/>
      <c r="G151" s="14"/>
      <c r="H151" s="14"/>
      <c r="I151" s="15"/>
      <c r="J151" s="77"/>
      <c r="K151" s="92"/>
    </row>
    <row r="152" spans="1:25" ht="12.75" x14ac:dyDescent="0.2">
      <c r="A152" s="14"/>
      <c r="B152" s="14"/>
      <c r="C152" s="14"/>
      <c r="D152" s="16"/>
      <c r="E152" s="16"/>
      <c r="F152" s="14"/>
      <c r="G152" s="14"/>
      <c r="H152" s="14"/>
      <c r="I152" s="15"/>
      <c r="J152" s="77"/>
      <c r="K152" s="92"/>
    </row>
    <row r="153" spans="1:25" ht="12.75" x14ac:dyDescent="0.2">
      <c r="A153" s="14"/>
      <c r="B153" s="14"/>
      <c r="C153" s="14"/>
      <c r="D153" s="16"/>
      <c r="E153" s="16"/>
      <c r="F153" s="14"/>
      <c r="G153" s="14"/>
      <c r="H153" s="14"/>
      <c r="I153" s="15"/>
      <c r="J153" s="77"/>
      <c r="K153" s="92"/>
    </row>
    <row r="154" spans="1:25" ht="12.75" x14ac:dyDescent="0.2">
      <c r="A154" s="14"/>
      <c r="B154" s="14"/>
      <c r="C154" s="14"/>
      <c r="D154" s="16"/>
      <c r="E154" s="16"/>
      <c r="F154" s="14"/>
      <c r="G154" s="14"/>
      <c r="H154" s="14"/>
      <c r="I154" s="15"/>
      <c r="J154" s="77"/>
      <c r="K154" s="92"/>
    </row>
    <row r="155" spans="1:25" ht="12.75" x14ac:dyDescent="0.2">
      <c r="A155" s="14"/>
      <c r="B155" s="14"/>
      <c r="C155" s="14"/>
      <c r="D155" s="16"/>
      <c r="E155" s="16"/>
      <c r="F155" s="14"/>
      <c r="G155" s="14"/>
      <c r="H155" s="14"/>
      <c r="I155" s="15"/>
      <c r="J155" s="77"/>
      <c r="K155" s="92"/>
    </row>
    <row r="156" spans="1:25" ht="12.75" x14ac:dyDescent="0.2">
      <c r="A156" s="14"/>
      <c r="B156" s="14"/>
      <c r="C156" s="14"/>
      <c r="D156" s="16"/>
      <c r="E156" s="16"/>
      <c r="F156" s="14"/>
      <c r="G156" s="14"/>
      <c r="H156" s="14"/>
      <c r="I156" s="15"/>
      <c r="J156" s="77"/>
      <c r="K156" s="92"/>
    </row>
    <row r="157" spans="1:25" ht="12.75" x14ac:dyDescent="0.2">
      <c r="A157" s="14"/>
      <c r="B157" s="14"/>
      <c r="C157" s="14"/>
      <c r="D157" s="16"/>
      <c r="E157" s="16"/>
      <c r="F157" s="14"/>
      <c r="G157" s="14"/>
      <c r="H157" s="14"/>
      <c r="I157" s="15"/>
      <c r="J157" s="77"/>
      <c r="K157" s="92"/>
    </row>
    <row r="158" spans="1:25" ht="12.75" x14ac:dyDescent="0.2">
      <c r="A158" s="14"/>
      <c r="B158" s="14"/>
      <c r="C158" s="14"/>
      <c r="D158" s="16"/>
      <c r="E158" s="16"/>
      <c r="F158" s="14"/>
      <c r="G158" s="14"/>
      <c r="H158" s="14"/>
      <c r="I158" s="15"/>
      <c r="J158" s="77"/>
      <c r="K158" s="92"/>
    </row>
    <row r="159" spans="1:25" ht="12.75" x14ac:dyDescent="0.2">
      <c r="A159" s="14"/>
      <c r="B159" s="14"/>
      <c r="C159" s="14"/>
      <c r="D159" s="16"/>
      <c r="E159" s="16"/>
      <c r="F159" s="14"/>
      <c r="G159" s="14"/>
      <c r="H159" s="14"/>
      <c r="I159" s="15"/>
      <c r="J159" s="77"/>
      <c r="K159" s="92"/>
    </row>
    <row r="160" spans="1:25"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7:E117">
    <cfRule type="expression" dxfId="94" priority="22" stopIfTrue="1">
      <formula>$A117&lt;&gt;""</formula>
    </cfRule>
  </conditionalFormatting>
  <conditionalFormatting sqref="A1055:H1066">
    <cfRule type="expression" dxfId="93" priority="58" stopIfTrue="1">
      <formula>$A1055&lt;&gt;""</formula>
    </cfRule>
  </conditionalFormatting>
  <conditionalFormatting sqref="A1112:H1113">
    <cfRule type="expression" dxfId="92" priority="69" stopIfTrue="1">
      <formula>$A1112&lt;&gt;""</formula>
    </cfRule>
  </conditionalFormatting>
  <conditionalFormatting sqref="A107:J116">
    <cfRule type="expression" dxfId="91" priority="18" stopIfTrue="1">
      <formula>$A107&lt;&gt;""</formula>
    </cfRule>
  </conditionalFormatting>
  <conditionalFormatting sqref="A118:J5000">
    <cfRule type="expression" dxfId="90" priority="1" stopIfTrue="1">
      <formula>$A118&lt;&gt;""</formula>
    </cfRule>
  </conditionalFormatting>
  <conditionalFormatting sqref="B472:E477">
    <cfRule type="expression" dxfId="89" priority="160" stopIfTrue="1">
      <formula>$A472&lt;&gt;""</formula>
    </cfRule>
  </conditionalFormatting>
  <conditionalFormatting sqref="B484:E488">
    <cfRule type="expression" dxfId="88" priority="195" stopIfTrue="1">
      <formula>$A484&lt;&gt;""</formula>
    </cfRule>
  </conditionalFormatting>
  <conditionalFormatting sqref="B689:E689">
    <cfRule type="expression" dxfId="87" priority="87" stopIfTrue="1">
      <formula>$A689&lt;&gt;""</formula>
    </cfRule>
  </conditionalFormatting>
  <conditionalFormatting sqref="B691:E691 H691:I691 B692:I693 B694:E699 H694:I699">
    <cfRule type="expression" dxfId="86" priority="47" stopIfTrue="1">
      <formula>$A691&lt;&gt;""</formula>
    </cfRule>
  </conditionalFormatting>
  <conditionalFormatting sqref="B701:E701 H701:I701">
    <cfRule type="expression" dxfId="85" priority="38" stopIfTrue="1">
      <formula>$A701&lt;&gt;""</formula>
    </cfRule>
  </conditionalFormatting>
  <conditionalFormatting sqref="B819:E819">
    <cfRule type="expression" dxfId="84" priority="110" stopIfTrue="1">
      <formula>$A819&lt;&gt;""</formula>
    </cfRule>
  </conditionalFormatting>
  <conditionalFormatting sqref="B1110:E1110">
    <cfRule type="expression" dxfId="83" priority="156" stopIfTrue="1">
      <formula>$A1110&lt;&gt;""</formula>
    </cfRule>
  </conditionalFormatting>
  <conditionalFormatting sqref="B1114:E1114">
    <cfRule type="expression" dxfId="82" priority="212" stopIfTrue="1">
      <formula>$A1114&lt;&gt;""</formula>
    </cfRule>
  </conditionalFormatting>
  <conditionalFormatting sqref="B1131:E1136">
    <cfRule type="expression" dxfId="81" priority="202" stopIfTrue="1">
      <formula>$A1131&lt;&gt;""</formula>
    </cfRule>
  </conditionalFormatting>
  <conditionalFormatting sqref="B1138:E1148">
    <cfRule type="expression" dxfId="80" priority="70" stopIfTrue="1">
      <formula>$A1138&lt;&gt;""</formula>
    </cfRule>
  </conditionalFormatting>
  <conditionalFormatting sqref="B1152:E1152">
    <cfRule type="expression" dxfId="79" priority="96" stopIfTrue="1">
      <formula>$A1152&lt;&gt;""</formula>
    </cfRule>
  </conditionalFormatting>
  <conditionalFormatting sqref="B1253:E1260 I1253:J1270">
    <cfRule type="expression" dxfId="78" priority="146" stopIfTrue="1">
      <formula>$A1253&lt;&gt;""</formula>
    </cfRule>
  </conditionalFormatting>
  <conditionalFormatting sqref="B1293:E1301">
    <cfRule type="expression" dxfId="77" priority="181" stopIfTrue="1">
      <formula>$A1293&lt;&gt;""</formula>
    </cfRule>
  </conditionalFormatting>
  <conditionalFormatting sqref="B1303:E1326">
    <cfRule type="expression" dxfId="76" priority="60" stopIfTrue="1">
      <formula>$A1303&lt;&gt;""</formula>
    </cfRule>
  </conditionalFormatting>
  <conditionalFormatting sqref="B1360:E1363">
    <cfRule type="expression" dxfId="75" priority="77" stopIfTrue="1">
      <formula>$A1360&lt;&gt;""</formula>
    </cfRule>
  </conditionalFormatting>
  <conditionalFormatting sqref="B1365:E1367">
    <cfRule type="expression" dxfId="74" priority="282" stopIfTrue="1">
      <formula>$A1365&lt;&gt;""</formula>
    </cfRule>
  </conditionalFormatting>
  <conditionalFormatting sqref="B1369:E1379">
    <cfRule type="expression" dxfId="73" priority="101" stopIfTrue="1">
      <formula>$A1369&lt;&gt;""</formula>
    </cfRule>
  </conditionalFormatting>
  <conditionalFormatting sqref="B1393:E1404">
    <cfRule type="expression" dxfId="72" priority="139" stopIfTrue="1">
      <formula>$A1393&lt;&gt;""</formula>
    </cfRule>
  </conditionalFormatting>
  <conditionalFormatting sqref="B1412:E1450">
    <cfRule type="expression" dxfId="71" priority="176" stopIfTrue="1">
      <formula>$A1412&lt;&gt;""</formula>
    </cfRule>
  </conditionalFormatting>
  <conditionalFormatting sqref="B1453:E1458">
    <cfRule type="expression" dxfId="70" priority="246" stopIfTrue="1">
      <formula>$A1453&lt;&gt;""</formula>
    </cfRule>
  </conditionalFormatting>
  <conditionalFormatting sqref="B489:G489">
    <cfRule type="expression" dxfId="69" priority="196" stopIfTrue="1">
      <formula>$A489&lt;&gt;""</formula>
    </cfRule>
  </conditionalFormatting>
  <conditionalFormatting sqref="B478:H483">
    <cfRule type="expression" dxfId="68" priority="216" stopIfTrue="1">
      <formula>$A478&lt;&gt;""</formula>
    </cfRule>
  </conditionalFormatting>
  <conditionalFormatting sqref="B490:H496">
    <cfRule type="expression" dxfId="67" priority="172" stopIfTrue="1">
      <formula>$A490&lt;&gt;""</formula>
    </cfRule>
  </conditionalFormatting>
  <conditionalFormatting sqref="B1067:H1082">
    <cfRule type="expression" dxfId="66" priority="242" stopIfTrue="1">
      <formula>$A1067&lt;&gt;""</formula>
    </cfRule>
  </conditionalFormatting>
  <conditionalFormatting sqref="B1272:H1274 B1275:E1288 H1275:H1288">
    <cfRule type="expression" dxfId="65" priority="171" stopIfTrue="1">
      <formula>$A1272&lt;&gt;""</formula>
    </cfRule>
  </conditionalFormatting>
  <conditionalFormatting sqref="B1290:H1292">
    <cfRule type="expression" dxfId="64" priority="66" stopIfTrue="1">
      <formula>$A1290&lt;&gt;""</formula>
    </cfRule>
  </conditionalFormatting>
  <conditionalFormatting sqref="B1364:H1364">
    <cfRule type="expression" dxfId="63" priority="312" stopIfTrue="1">
      <formula>$A1364&lt;&gt;""</formula>
    </cfRule>
  </conditionalFormatting>
  <conditionalFormatting sqref="B1380:H1385">
    <cfRule type="expression" dxfId="62" priority="40" stopIfTrue="1">
      <formula>$A1380&lt;&gt;""</formula>
    </cfRule>
  </conditionalFormatting>
  <conditionalFormatting sqref="B1410:H1411">
    <cfRule type="expression" dxfId="61" priority="219" stopIfTrue="1">
      <formula>$A1410&lt;&gt;""</formula>
    </cfRule>
  </conditionalFormatting>
  <conditionalFormatting sqref="B175:I189 I190:I227 B190:E241">
    <cfRule type="expression" dxfId="60" priority="269" stopIfTrue="1">
      <formula>$A175&lt;&gt;""</formula>
    </cfRule>
  </conditionalFormatting>
  <conditionalFormatting sqref="B242:I242 B243:E275">
    <cfRule type="expression" dxfId="59" priority="283" stopIfTrue="1">
      <formula>$A242&lt;&gt;""</formula>
    </cfRule>
  </conditionalFormatting>
  <conditionalFormatting sqref="B276:I320">
    <cfRule type="expression" dxfId="58" priority="116" stopIfTrue="1">
      <formula>$A276&lt;&gt;""</formula>
    </cfRule>
  </conditionalFormatting>
  <conditionalFormatting sqref="B497:I499">
    <cfRule type="expression" dxfId="57" priority="118" stopIfTrue="1">
      <formula>$A497&lt;&gt;""</formula>
    </cfRule>
  </conditionalFormatting>
  <conditionalFormatting sqref="B645:I688">
    <cfRule type="expression" dxfId="56" priority="279" stopIfTrue="1">
      <formula>$A645&lt;&gt;""</formula>
    </cfRule>
  </conditionalFormatting>
  <conditionalFormatting sqref="B690:I690">
    <cfRule type="expression" dxfId="55" priority="45" stopIfTrue="1">
      <formula>$A690&lt;&gt;""</formula>
    </cfRule>
  </conditionalFormatting>
  <conditionalFormatting sqref="B1137:I1137">
    <cfRule type="expression" dxfId="54" priority="170" stopIfTrue="1">
      <formula>$A1137&lt;&gt;""</formula>
    </cfRule>
  </conditionalFormatting>
  <conditionalFormatting sqref="B1149:I1151">
    <cfRule type="expression" dxfId="53" priority="39" stopIfTrue="1">
      <formula>$A1149&lt;&gt;""</formula>
    </cfRule>
  </conditionalFormatting>
  <conditionalFormatting sqref="B1153:I1157">
    <cfRule type="expression" dxfId="52" priority="41" stopIfTrue="1">
      <formula>$A1153&lt;&gt;""</formula>
    </cfRule>
  </conditionalFormatting>
  <conditionalFormatting sqref="B1271:I1271 I1272:I1288">
    <cfRule type="expression" dxfId="51" priority="174" stopIfTrue="1">
      <formula>$A1271&lt;&gt;""</formula>
    </cfRule>
  </conditionalFormatting>
  <conditionalFormatting sqref="B1368:I1368">
    <cfRule type="expression" dxfId="50" priority="169" stopIfTrue="1">
      <formula>$A1368&lt;&gt;""</formula>
    </cfRule>
  </conditionalFormatting>
  <conditionalFormatting sqref="B135:J146">
    <cfRule type="expression" dxfId="49" priority="23" stopIfTrue="1">
      <formula>$A135&lt;&gt;""</formula>
    </cfRule>
  </conditionalFormatting>
  <conditionalFormatting sqref="B148:J163">
    <cfRule type="expression" dxfId="48" priority="92" stopIfTrue="1">
      <formula>$A148&lt;&gt;""</formula>
    </cfRule>
  </conditionalFormatting>
  <conditionalFormatting sqref="B360:J420">
    <cfRule type="expression" dxfId="47" priority="284" stopIfTrue="1">
      <formula>$A360&lt;&gt;""</formula>
    </cfRule>
  </conditionalFormatting>
  <conditionalFormatting sqref="B457:J458">
    <cfRule type="expression" dxfId="46" priority="245" stopIfTrue="1">
      <formula>$A457&lt;&gt;""</formula>
    </cfRule>
  </conditionalFormatting>
  <conditionalFormatting sqref="B599:J625">
    <cfRule type="expression" dxfId="45" priority="25" stopIfTrue="1">
      <formula>$A599&lt;&gt;""</formula>
    </cfRule>
  </conditionalFormatting>
  <conditionalFormatting sqref="B1053:J1054">
    <cfRule type="expression" dxfId="44" priority="240" stopIfTrue="1">
      <formula>$A1053&lt;&gt;""</formula>
    </cfRule>
  </conditionalFormatting>
  <conditionalFormatting sqref="B1127:J1130">
    <cfRule type="expression" dxfId="43" priority="30" stopIfTrue="1">
      <formula>$A1127&lt;&gt;""</formula>
    </cfRule>
  </conditionalFormatting>
  <conditionalFormatting sqref="B1158:J1252">
    <cfRule type="expression" dxfId="42" priority="56" stopIfTrue="1">
      <formula>$A1158&lt;&gt;""</formula>
    </cfRule>
  </conditionalFormatting>
  <conditionalFormatting sqref="B1406:J1406">
    <cfRule type="expression" dxfId="41" priority="221" stopIfTrue="1">
      <formula>$A1406&lt;&gt;""</formula>
    </cfRule>
  </conditionalFormatting>
  <conditionalFormatting sqref="B1461:J4374">
    <cfRule type="expression" dxfId="40" priority="65" stopIfTrue="1">
      <formula>$A1461&lt;&gt;""</formula>
    </cfRule>
  </conditionalFormatting>
  <conditionalFormatting sqref="F125:H125">
    <cfRule type="expression" dxfId="39" priority="10" stopIfTrue="1">
      <formula>$A125&lt;&gt;""</formula>
    </cfRule>
  </conditionalFormatting>
  <conditionalFormatting sqref="F138:H138">
    <cfRule type="expression" dxfId="38" priority="6" stopIfTrue="1">
      <formula>$A138&lt;&gt;""</formula>
    </cfRule>
  </conditionalFormatting>
  <conditionalFormatting sqref="F191:H195">
    <cfRule type="expression" dxfId="37" priority="147" stopIfTrue="1">
      <formula>$A191&lt;&gt;""</formula>
    </cfRule>
  </conditionalFormatting>
  <conditionalFormatting sqref="F198:H199">
    <cfRule type="expression" dxfId="36" priority="141" stopIfTrue="1">
      <formula>$A198&lt;&gt;""</formula>
    </cfRule>
  </conditionalFormatting>
  <conditionalFormatting sqref="F472:H473">
    <cfRule type="expression" dxfId="35" priority="162" stopIfTrue="1">
      <formula>$A472&lt;&gt;""</formula>
    </cfRule>
  </conditionalFormatting>
  <conditionalFormatting sqref="F476:H477">
    <cfRule type="expression" dxfId="34" priority="252" stopIfTrue="1">
      <formula>$A476&lt;&gt;""</formula>
    </cfRule>
  </conditionalFormatting>
  <conditionalFormatting sqref="F484:H486 H487:H489">
    <cfRule type="expression" dxfId="33" priority="194" stopIfTrue="1">
      <formula>$A484&lt;&gt;""</formula>
    </cfRule>
  </conditionalFormatting>
  <conditionalFormatting sqref="F1131:H1131">
    <cfRule type="expression" dxfId="32" priority="303" stopIfTrue="1">
      <formula>$A1131&lt;&gt;""</formula>
    </cfRule>
  </conditionalFormatting>
  <conditionalFormatting sqref="F1255:H1260">
    <cfRule type="expression" dxfId="31" priority="145" stopIfTrue="1">
      <formula>$A1255&lt;&gt;""</formula>
    </cfRule>
  </conditionalFormatting>
  <conditionalFormatting sqref="F170:I172">
    <cfRule type="expression" dxfId="30" priority="273" stopIfTrue="1">
      <formula>$A170&lt;&gt;""</formula>
    </cfRule>
  </conditionalFormatting>
  <conditionalFormatting sqref="F247:I247">
    <cfRule type="expression" dxfId="29" priority="173" stopIfTrue="1">
      <formula>$A247&lt;&gt;""</formula>
    </cfRule>
  </conditionalFormatting>
  <conditionalFormatting sqref="F117:J118">
    <cfRule type="expression" dxfId="28" priority="14" stopIfTrue="1">
      <formula>$A117&lt;&gt;""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313" stopIfTrue="1">
      <formula>$A164&lt;&gt;""</formula>
    </cfRule>
  </conditionalFormatting>
  <conditionalFormatting sqref="H190">
    <cfRule type="expression" dxfId="26" priority="153" stopIfTrue="1">
      <formula>$A190&lt;&gt;""</formula>
    </cfRule>
  </conditionalFormatting>
  <conditionalFormatting sqref="H196:H197">
    <cfRule type="expression" dxfId="25" priority="142" stopIfTrue="1">
      <formula>$A196&lt;&gt;""</formula>
    </cfRule>
  </conditionalFormatting>
  <conditionalFormatting sqref="H200:H228">
    <cfRule type="expression" dxfId="24" priority="32" stopIfTrue="1">
      <formula>$A200&lt;&gt;""</formula>
    </cfRule>
  </conditionalFormatting>
  <conditionalFormatting sqref="H474:H475">
    <cfRule type="expression" dxfId="23" priority="166" stopIfTrue="1">
      <formula>$A474&lt;&gt;""</formula>
    </cfRule>
  </conditionalFormatting>
  <conditionalFormatting sqref="H1132:H1136">
    <cfRule type="expression" dxfId="22" priority="204" stopIfTrue="1">
      <formula>$A1132&lt;&gt;""</formula>
    </cfRule>
  </conditionalFormatting>
  <conditionalFormatting sqref="H1254">
    <cfRule type="expression" dxfId="21" priority="215" stopIfTrue="1">
      <formula>$A1254&lt;&gt;""</formula>
    </cfRule>
  </conditionalFormatting>
  <conditionalFormatting sqref="H1293:H1301">
    <cfRule type="expression" dxfId="20" priority="183" stopIfTrue="1">
      <formula>$A1293&lt;&gt;""</formula>
    </cfRule>
  </conditionalFormatting>
  <conditionalFormatting sqref="H1303:H1326">
    <cfRule type="expression" dxfId="19" priority="62" stopIfTrue="1">
      <formula>$A1303&lt;&gt;""</formula>
    </cfRule>
  </conditionalFormatting>
  <conditionalFormatting sqref="H1365:H1367">
    <cfRule type="expression" dxfId="18" priority="281" stopIfTrue="1">
      <formula>$A1365&lt;&gt;""</formula>
    </cfRule>
  </conditionalFormatting>
  <conditionalFormatting sqref="H1369:H1379">
    <cfRule type="expression" dxfId="17" priority="42" stopIfTrue="1">
      <formula>$A1369&lt;&gt;""</formula>
    </cfRule>
  </conditionalFormatting>
  <conditionalFormatting sqref="H1412">
    <cfRule type="expression" dxfId="16" priority="178" stopIfTrue="1">
      <formula>$A1412&lt;&gt;""</formula>
    </cfRule>
  </conditionalFormatting>
  <conditionalFormatting sqref="H1453:H1458">
    <cfRule type="expression" dxfId="15" priority="248" stopIfTrue="1">
      <formula>$A1453&lt;&gt;""</formula>
    </cfRule>
  </conditionalFormatting>
  <conditionalFormatting sqref="H173:I174">
    <cfRule type="expression" dxfId="14" priority="270" stopIfTrue="1">
      <formula>$A173&lt;&gt;""</formula>
    </cfRule>
  </conditionalFormatting>
  <conditionalFormatting sqref="H243:I246">
    <cfRule type="expression" dxfId="13" priority="272" stopIfTrue="1">
      <formula>$A243&lt;&gt;""</formula>
    </cfRule>
  </conditionalFormatting>
  <conditionalFormatting sqref="H248:I248">
    <cfRule type="expression" dxfId="12" priority="148" stopIfTrue="1">
      <formula>$A248&lt;&gt;""</formula>
    </cfRule>
  </conditionalFormatting>
  <conditionalFormatting sqref="H689:I689">
    <cfRule type="expression" dxfId="11" priority="89" stopIfTrue="1">
      <formula>$A689&lt;&gt;""</formula>
    </cfRule>
  </conditionalFormatting>
  <conditionalFormatting sqref="H1138:I1148">
    <cfRule type="expression" dxfId="10" priority="73" stopIfTrue="1">
      <formula>$A1138&lt;&gt;""</formula>
    </cfRule>
  </conditionalFormatting>
  <conditionalFormatting sqref="H1152:I1152">
    <cfRule type="expression" dxfId="9" priority="99" stopIfTrue="1">
      <formula>$A1152&lt;&gt;""</formula>
    </cfRule>
  </conditionalFormatting>
  <conditionalFormatting sqref="H1110:J1110">
    <cfRule type="expression" dxfId="8" priority="155" stopIfTrue="1">
      <formula>$A1110&lt;&gt;""</formula>
    </cfRule>
  </conditionalFormatting>
  <conditionalFormatting sqref="H1360:J1363">
    <cfRule type="expression" dxfId="7" priority="78" stopIfTrue="1">
      <formula>$A1360&lt;&gt;""</formula>
    </cfRule>
  </conditionalFormatting>
  <conditionalFormatting sqref="H1393:J1404">
    <cfRule type="expression" dxfId="6" priority="37" stopIfTrue="1">
      <formula>$A1393&lt;&gt;""</formula>
    </cfRule>
  </conditionalFormatting>
  <conditionalFormatting sqref="I472:I496">
    <cfRule type="expression" dxfId="5" priority="163" stopIfTrue="1">
      <formula>$A472&lt;&gt;""</formula>
    </cfRule>
  </conditionalFormatting>
  <conditionalFormatting sqref="I1369:I1385">
    <cfRule type="expression" dxfId="4" priority="105" stopIfTrue="1">
      <formula>$A1369&lt;&gt;""</formula>
    </cfRule>
  </conditionalFormatting>
  <conditionalFormatting sqref="I1290:J1359">
    <cfRule type="expression" dxfId="3" priority="185" stopIfTrue="1">
      <formula>$A1290&lt;&gt;""</formula>
    </cfRule>
  </conditionalFormatting>
  <conditionalFormatting sqref="I1410:J1447">
    <cfRule type="expression" dxfId="2" priority="180" stopIfTrue="1">
      <formula>$A1410&lt;&gt;""</formula>
    </cfRule>
  </conditionalFormatting>
  <conditionalFormatting sqref="I1451:J1458">
    <cfRule type="expression" dxfId="1" priority="278" stopIfTrue="1">
      <formula>$A1451&lt;&gt;""</formula>
    </cfRule>
  </conditionalFormatting>
  <conditionalFormatting sqref="J1137:J1157">
    <cfRule type="expression" dxfId="0" priority="305"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zväz športového ju-jitsu, Sládkovičova 454/16, Martin, 036 01</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42219922</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zväz športového ju-jitsu, Sládkovičova 454/16, Martin, 036 01</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42219922</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Alica Fisterová</cp:lastModifiedBy>
  <cp:revision/>
  <cp:lastPrinted>2025-01-23T13:30:36Z</cp:lastPrinted>
  <dcterms:created xsi:type="dcterms:W3CDTF">2017-02-20T06:20:12Z</dcterms:created>
  <dcterms:modified xsi:type="dcterms:W3CDTF">2026-03-11T18:46:02Z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